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WA 2008-2010\"/>
    </mc:Choice>
  </mc:AlternateContent>
  <xr:revisionPtr revIDLastSave="0" documentId="8_{B68ACA07-2699-40DE-A892-EF654476B807}"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<sst xmlns="http://schemas.openxmlformats.org/spreadsheetml/2006/main" count="7856" uniqueCount="1744">
  <si>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</si>
  <si>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</si>
  <si>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</si>
  <si>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</si>
  <si>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</si>
  <si>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</si>
  <si>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</si>
  <si>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</si>
  <si>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</si>
  <si>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</si>
  <si>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</si>
  <si>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</si>
  <si>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</si>
  <si>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</si>
  <si>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</si>
  <si>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</si>
  <si>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</si>
  <si>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</si>
  <si>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</si>
  <si>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</si>
  <si>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</si>
  <si>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</si>
  <si>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</si>
  <si>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</si>
  <si>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</si>
  <si>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</si>
  <si>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</si>
  <si>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</si>
  <si>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</si>
  <si>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</si>
  <si>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</si>
  <si>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</si>
  <si>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</si>
  <si>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</si>
  <si>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</si>
  <si>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</si>
  <si>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</si>
  <si>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</si>
  <si>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</si>
  <si>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</si>
  <si>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</si>
  <si>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</si>
  <si>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</si>
  <si>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</si>
  <si>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</si>
  <si>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</si>
  <si>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</si>
  <si>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</si>
  <si>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</si>
  <si>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</si>
  <si>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</si>
  <si>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</si>
  <si>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</si>
  <si>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</si>
  <si>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</si>
  <si>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</si>
  <si>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</si>
  <si>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</si>
  <si>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</si>
  <si>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</si>
  <si>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</si>
  <si>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</si>
  <si>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</si>
  <si>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</si>
  <si>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</si>
  <si>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</si>
  <si>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</si>
  <si>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</si>
  <si>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</si>
  <si>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</si>
  <si>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</si>
  <si>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</si>
  <si>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</si>
  <si>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</si>
  <si>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</si>
  <si>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</si>
  <si>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</si>
  <si>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</si>
  <si>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</si>
  <si>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</si>
  <si>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</si>
  <si>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</si>
  <si>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</si>
  <si>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</si>
  <si>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</si>
  <si>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</si>
  <si>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</si>
  <si>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</si>
  <si>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</si>
  <si>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</si>
  <si>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</si>
  <si>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</si>
  <si>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</si>
  <si>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</si>
  <si>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</si>
  <si>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</si>
  <si>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</si>
  <si>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</si>
  <si>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</si>
  <si>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</si>
  <si>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</si>
  <si>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</si>
  <si>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</si>
  <si>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</si>
  <si>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</si>
  <si>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</si>
  <si>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</si>
  <si>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</si>
  <si>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</si>
  <si>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</si>
  <si>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</si>
  <si>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</si>
  <si>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</si>
  <si>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</si>
  <si>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</si>
  <si>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</si>
  <si>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</si>
  <si>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</si>
  <si>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</si>
  <si>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</si>
  <si>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</si>
  <si>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</si>
  <si>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</si>
  <si>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</si>
  <si>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</si>
  <si>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</si>
  <si>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</si>
  <si>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</si>
  <si>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</si>
  <si>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</si>
  <si>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</si>
  <si>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</si>
  <si>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</si>
  <si>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</si>
  <si>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</si>
  <si>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</si>
  <si>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</si>
  <si>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</si>
  <si>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</si>
  <si>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</si>
  <si>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</si>
  <si>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</si>
  <si>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</si>
  <si>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</si>
  <si>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</si>
  <si>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</si>
  <si>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</si>
  <si>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</si>
  <si>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</si>
  <si>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</si>
  <si>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</si>
  <si>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</si>
  <si>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</si>
  <si>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</si>
  <si>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</si>
  <si>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</si>
  <si>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</si>
  <si>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</si>
  <si>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</si>
  <si>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</si>
  <si>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</si>
  <si>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</si>
  <si>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</si>
  <si>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</si>
  <si>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</si>
  <si>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</si>
  <si>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</si>
  <si>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</si>
  <si>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</si>
  <si>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</si>
  <si>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</si>
  <si>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</si>
  <si>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</si>
  <si>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</si>
  <si>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</si>
  <si>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</si>
  <si>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</si>
  <si>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</si>
  <si>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</si>
  <si>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</si>
  <si>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</si>
  <si>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</si>
  <si>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</si>
  <si>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</si>
  <si>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</si>
  <si>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</si>
  <si>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</si>
  <si>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</si>
  <si>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</si>
  <si>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</si>
  <si>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</si>
  <si>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</si>
  <si>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</si>
  <si>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</si>
  <si>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</si>
  <si>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</si>
  <si>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</si>
  <si>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</si>
  <si>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</si>
  <si>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</si>
  <si>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</si>
  <si>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</si>
  <si>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</si>
  <si>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</si>
  <si>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</si>
  <si>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</si>
  <si>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</si>
  <si>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</si>
  <si>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</si>
  <si>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</si>
  <si>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</si>
  <si>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</si>
  <si>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</si>
  <si>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</si>
  <si>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</si>
  <si>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</si>
  <si>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</si>
  <si>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</si>
  <si>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</si>
  <si>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</si>
  <si>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</si>
  <si>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</si>
  <si>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</si>
  <si>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</si>
  <si>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</si>
  <si>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</si>
  <si>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</si>
  <si>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</si>
  <si>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</si>
  <si>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</si>
  <si>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</si>
  <si>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</si>
  <si>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</si>
  <si>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</si>
  <si>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</si>
  <si>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</si>
  <si>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</si>
  <si>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</si>
  <si>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</si>
  <si>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</si>
  <si>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</si>
  <si>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</si>
  <si>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</si>
  <si>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</si>
  <si>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</si>
  <si>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</si>
  <si>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</si>
  <si>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</si>
  <si>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</si>
  <si>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</si>
  <si>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</si>
  <si>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</si>
  <si>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</si>
  <si>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</si>
  <si>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</si>
  <si>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</si>
  <si>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</si>
  <si>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</si>
  <si>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</si>
  <si>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</si>
  <si>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</si>
  <si>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</si>
  <si>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</si>
  <si>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</si>
  <si>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</si>
  <si>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</si>
  <si>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</si>
  <si>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</si>
  <si>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</si>
  <si>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</si>
  <si>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</si>
  <si>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</si>
  <si>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</si>
  <si>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</si>
  <si>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</si>
  <si>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</si>
  <si>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</si>
  <si>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</si>
  <si>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</si>
  <si>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</si>
  <si>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</si>
  <si>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</si>
  <si>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</si>
  <si>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</si>
  <si>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</si>
  <si>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</si>
  <si>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</si>
  <si>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</si>
  <si>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</si>
  <si>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</si>
  <si>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</si>
  <si>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</si>
  <si>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</si>
  <si>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</si>
  <si>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</si>
  <si>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</si>
  <si>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</si>
  <si>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</si>
  <si>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</si>
  <si>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</si>
  <si>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</si>
  <si>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</si>
  <si>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</si>
  <si>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</si>
  <si>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</si>
  <si>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</si>
  <si>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</si>
  <si>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</si>
  <si>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</si>
  <si>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</si>
  <si>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</si>
  <si>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</si>
  <si>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</si>
  <si>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</si>
  <si>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</si>
  <si>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</si>
  <si>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</si>
  <si>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</si>
  <si>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</si>
  <si>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</si>
  <si>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</si>
  <si>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</si>
  <si>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</si>
  <si>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</si>
  <si>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</si>
  <si>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</si>
  <si>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</si>
  <si>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</si>
  <si>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</si>
  <si>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</si>
  <si>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</si>
  <si>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</si>
  <si>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</si>
  <si>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</si>
  <si>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</si>
  <si>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</si>
  <si>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</si>
  <si>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</si>
  <si>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</si>
  <si>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</si>
  <si>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</si>
  <si>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</si>
  <si>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</si>
  <si>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</si>
  <si>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</si>
  <si>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</si>
  <si>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</si>
  <si>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</si>
  <si>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</si>
  <si>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</si>
  <si>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</si>
  <si>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</si>
  <si>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</si>
  <si>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</si>
  <si>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</si>
  <si>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</si>
  <si>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</si>
  <si>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</si>
  <si>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</si>
  <si>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</si>
  <si>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</si>
  <si>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</si>
  <si>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</si>
  <si>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</si>
  <si>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</si>
  <si>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</si>
  <si>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</si>
  <si>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</si>
  <si>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</si>
  <si>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</si>
  <si>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</si>
  <si>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</si>
  <si>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</si>
  <si>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</si>
  <si>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</si>
  <si>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</si>
  <si>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</si>
  <si>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</si>
  <si>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</si>
  <si>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</si>
  <si>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</si>
  <si>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</si>
  <si>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</si>
  <si>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</si>
  <si>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</si>
  <si>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</si>
  <si>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</si>
  <si>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</si>
  <si>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</si>
  <si>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</si>
  <si>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</si>
  <si>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</si>
  <si>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</si>
  <si>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</si>
  <si>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</si>
  <si>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</si>
  <si>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</si>
  <si>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</si>
  <si>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</si>
  <si>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</si>
  <si>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</si>
  <si>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</si>
  <si>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</si>
  <si>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</si>
  <si>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</si>
  <si>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</si>
  <si>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</si>
  <si>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</si>
  <si>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</si>
  <si>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</si>
  <si>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</si>
  <si>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</si>
  <si>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</si>
  <si>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</si>
  <si>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</si>
  <si>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</si>
  <si>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</si>
  <si>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</si>
  <si>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</si>
  <si>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</si>
  <si>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</si>
  <si>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</si>
  <si>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</si>
  <si>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</si>
  <si>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</si>
  <si>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</si>
  <si>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</si>
  <si>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</si>
  <si>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</si>
  <si>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</si>
  <si>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</si>
  <si>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</si>
  <si>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</si>
  <si>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</si>
  <si>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</si>
  <si>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</si>
  <si>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</si>
  <si>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</si>
  <si>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</si>
  <si>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</si>
  <si>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</si>
  <si>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</si>
  <si>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</si>
  <si>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</si>
  <si>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</si>
  <si>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</si>
  <si>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</si>
  <si>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</si>
  <si>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</si>
  <si>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</si>
  <si>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</si>
  <si>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</si>
  <si>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</si>
  <si>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</si>
  <si>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</si>
  <si>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</si>
  <si>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</si>
  <si>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</si>
  <si>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</si>
  <si>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</si>
  <si>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</si>
  <si>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</si>
  <si>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</si>
  <si>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</si>
  <si>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</si>
  <si>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</si>
  <si>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</si>
  <si>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</si>
  <si>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</si>
  <si>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</si>
  <si>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</si>
  <si>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</si>
  <si>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</si>
  <si>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</si>
  <si>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</si>
  <si>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</si>
  <si>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</si>
  <si>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</si>
  <si>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</si>
  <si>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</si>
  <si>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</si>
  <si>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</si>
  <si>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</si>
  <si>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</si>
  <si>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</si>
  <si>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</si>
  <si>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</si>
  <si>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</si>
  <si>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</si>
  <si>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</si>
  <si>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</si>
  <si>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</si>
  <si>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</si>
  <si>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</si>
  <si>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</si>
  <si>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</si>
  <si>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</si>
  <si>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</si>
  <si>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</si>
  <si>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</si>
  <si>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</si>
  <si>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</si>
  <si>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</si>
  <si>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</si>
  <si>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</si>
  <si>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</si>
  <si>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</si>
  <si>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</si>
  <si>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</si>
  <si>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</si>
  <si>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</si>
  <si>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</si>
  <si>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</si>
  <si>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</si>
  <si>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</si>
  <si>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</si>
  <si>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</si>
  <si>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</si>
  <si>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</si>
  <si>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</si>
  <si>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</si>
  <si>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</si>
  <si>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</si>
  <si>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</si>
  <si>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</si>
  <si>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</si>
  <si>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</si>
  <si>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</si>
  <si>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</si>
  <si>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</si>
  <si>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</si>
  <si>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</si>
  <si>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</si>
  <si>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</si>
  <si>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</si>
  <si>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</si>
  <si>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</si>
  <si>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</si>
  <si>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</si>
  <si>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</si>
  <si>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</si>
  <si>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</si>
  <si>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</si>
  <si>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</si>
  <si>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</si>
  <si>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</si>
  <si>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</si>
  <si>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</si>
  <si>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</si>
  <si>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</si>
  <si>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</si>
  <si>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</si>
  <si>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</si>
  <si>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</si>
  <si>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</si>
  <si>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</si>
  <si>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</si>
  <si>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</si>
  <si>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</si>
  <si>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</si>
  <si>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</si>
  <si>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</si>
  <si>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</si>
  <si>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</si>
  <si>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</si>
  <si>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</si>
  <si>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</si>
  <si>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</si>
  <si>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</si>
  <si>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</si>
  <si>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</si>
  <si>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</si>
  <si>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</si>
  <si>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</si>
  <si>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</si>
  <si>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</si>
  <si>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</si>
  <si>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</si>
  <si>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</si>
  <si>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</si>
  <si>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</si>
  <si>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</si>
  <si>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</si>
  <si>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</si>
  <si>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</si>
  <si>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</si>
  <si>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</si>
  <si>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</si>
  <si>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</si>
  <si>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</si>
  <si>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</si>
  <si>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</si>
  <si>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</si>
  <si>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</si>
  <si>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</si>
  <si>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</si>
  <si>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</si>
  <si>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</si>
  <si>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</si>
  <si>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</si>
  <si>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</si>
  <si>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</si>
  <si>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</si>
  <si>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</si>
  <si>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</si>
  <si>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</si>
  <si>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</si>
  <si>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</si>
  <si>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</si>
  <si>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</si>
  <si>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</si>
  <si>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</si>
  <si>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</si>
  <si>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</si>
  <si>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</si>
  <si>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</si>
  <si>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</si>
  <si>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</si>
  <si>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</si>
  <si>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</si>
  <si>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</si>
  <si>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</si>
  <si>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</si>
  <si>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</si>
  <si>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</si>
  <si>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</si>
  <si>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</si>
  <si>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</si>
  <si>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</si>
  <si>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</si>
  <si>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</si>
  <si>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</si>
  <si>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</si>
  <si>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</si>
  <si>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</si>
  <si>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</si>
  <si>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</si>
  <si>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</si>
  <si>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</si>
  <si>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</si>
  <si>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</si>
  <si>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</si>
  <si>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</si>
  <si>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</si>
  <si>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</si>
  <si>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</si>
  <si>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</si>
  <si>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</si>
  <si>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</si>
  <si>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</si>
  <si>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</si>
  <si>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</si>
  <si>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</si>
  <si>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</si>
  <si>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</si>
  <si>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</si>
  <si>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</si>
  <si>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</si>
  <si>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</si>
  <si>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</si>
  <si>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</si>
  <si>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</si>
  <si>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</si>
  <si>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</si>
  <si>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</si>
  <si>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</si>
  <si>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</si>
  <si>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</si>
  <si>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</si>
  <si>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</si>
  <si>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</si>
  <si>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</si>
  <si>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</si>
  <si>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</si>
  <si>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</si>
  <si>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</si>
  <si>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</si>
  <si>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</si>
  <si>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</si>
  <si>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</si>
  <si>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</si>
  <si>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</si>
  <si>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</si>
  <si>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</si>
  <si>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</si>
  <si>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</si>
  <si>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</si>
  <si>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</si>
  <si>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</si>
  <si>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</si>
  <si>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</si>
  <si>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</si>
  <si>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</si>
  <si>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</si>
  <si>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</si>
  <si>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</si>
  <si>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</si>
  <si>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</si>
  <si>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</si>
  <si>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</si>
  <si>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</si>
  <si>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</si>
  <si>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</si>
  <si>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</si>
  <si>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</si>
  <si>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</si>
  <si>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</si>
  <si>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</si>
  <si>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</si>
  <si>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</si>
  <si>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</si>
  <si>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</si>
  <si>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</si>
  <si>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</si>
  <si>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</si>
  <si>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</si>
  <si>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</si>
  <si>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</si>
  <si>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</si>
  <si>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</si>
  <si>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</si>
  <si>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</si>
  <si>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</si>
  <si>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</si>
  <si>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</si>
  <si>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</si>
  <si>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</si>
  <si>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</si>
  <si>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</si>
  <si>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</si>
  <si>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</si>
  <si>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</si>
  <si>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</si>
  <si>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</si>
  <si>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</si>
  <si>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</si>
  <si>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</si>
  <si>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</si>
  <si>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</si>
  <si>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</si>
  <si>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</si>
  <si>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</si>
  <si>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</si>
  <si>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</si>
  <si>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</si>
  <si>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</si>
  <si>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</si>
  <si>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</si>
  <si>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</si>
  <si>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</si>
  <si>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</si>
  <si>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</si>
  <si>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</si>
  <si>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</si>
  <si>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</si>
  <si>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</si>
  <si>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</si>
  <si>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</si>
  <si>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</si>
  <si>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</si>
  <si>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</si>
  <si>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</si>
  <si>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</si>
  <si>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</si>
  <si>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</si>
  <si>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</si>
  <si>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</si>
  <si>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</si>
  <si>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</si>
  <si>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</si>
  <si>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</si>
  <si>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</si>
  <si>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</si>
  <si>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</si>
  <si>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</si>
  <si>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</si>
  <si>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</si>
  <si>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</si>
  <si>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</si>
  <si>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</si>
  <si>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</si>
  <si>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</si>
  <si>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</si>
  <si>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</si>
  <si>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</si>
  <si>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</si>
  <si>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</si>
  <si>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</si>
  <si>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</si>
  <si>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</si>
  <si>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</si>
  <si>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</si>
  <si>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</si>
  <si>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</si>
  <si>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</si>
  <si>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</si>
  <si>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</si>
  <si>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</si>
  <si>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</si>
  <si>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</si>
  <si>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</si>
  <si>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</si>
  <si>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</si>
  <si>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</si>
  <si>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</si>
  <si>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</si>
  <si>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</si>
  <si>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</si>
  <si>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</si>
  <si>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</si>
  <si>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</si>
  <si>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</si>
  <si>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</si>
  <si>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</si>
  <si>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</si>
  <si>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</si>
  <si>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</si>
  <si>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</si>
  <si>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</si>
  <si>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</si>
  <si>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</si>
  <si>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</si>
  <si>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</si>
  <si>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</si>
  <si>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</si>
  <si>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</si>
  <si>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</si>
  <si>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</si>
  <si>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</si>
  <si>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</si>
  <si>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</si>
  <si>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</si>
  <si>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</si>
  <si>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</si>
  <si>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</si>
  <si>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</si>
  <si>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</si>
  <si>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</si>
  <si>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</si>
  <si>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</si>
  <si>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</si>
  <si>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</si>
  <si>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</si>
  <si>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</si>
  <si>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</si>
  <si>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</si>
  <si>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</si>
  <si>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</si>
  <si>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</si>
  <si>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</si>
  <si>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</si>
  <si>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</si>
  <si>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</si>
  <si>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</si>
  <si>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</si>
  <si>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</si>
  <si>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</si>
  <si>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</si>
  <si>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</si>
  <si>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</si>
  <si>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</si>
  <si>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</si>
  <si>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</si>
  <si>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</si>
  <si>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</si>
  <si>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</si>
  <si>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</si>
  <si>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</si>
  <si>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</si>
  <si>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</si>
  <si>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</si>
  <si>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</si>
  <si>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</si>
  <si>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</si>
  <si>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</si>
  <si>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</si>
  <si>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</si>
  <si>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</si>
  <si>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</si>
  <si>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</si>
  <si>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</si>
  <si>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</si>
  <si>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</si>
  <si>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</si>
  <si>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</si>
  <si>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</si>
  <si>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</si>
  <si>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</si>
  <si>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</si>
  <si>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</si>
  <si>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</si>
  <si>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</si>
  <si>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</si>
  <si>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</si>
  <si>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</si>
  <si>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</si>
  <si>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</si>
  <si>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</si>
  <si>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</si>
  <si>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</si>
  <si>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</si>
  <si>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</si>
  <si>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</si>
  <si>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</si>
  <si>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</si>
  <si>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</si>
  <si>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</si>
  <si>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</si>
  <si>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</si>
  <si>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</si>
  <si>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</si>
  <si>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</si>
  <si>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</si>
  <si>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</si>
  <si>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</si>
  <si>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</si>
  <si>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</si>
  <si>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</si>
  <si>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</si>
  <si>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</si>
  <si>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</si>
  <si>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</si>
  <si>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</si>
  <si>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</si>
  <si>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</si>
  <si>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</si>
  <si>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</si>
  <si>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</si>
  <si>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</si>
  <si>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</si>
  <si>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</si>
  <si>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</si>
  <si>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</si>
  <si>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</si>
  <si>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</si>
  <si>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</si>
  <si>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</si>
  <si>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</si>
  <si>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</si>
  <si>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</si>
  <si>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</si>
  <si>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</si>
  <si>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</si>
  <si>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</si>
  <si>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</si>
  <si>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</si>
  <si>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</si>
  <si>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</si>
  <si>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</si>
  <si>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</si>
  <si>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</si>
  <si>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</si>
  <si>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</si>
  <si>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</si>
  <si>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</si>
  <si>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</si>
  <si>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</si>
  <si>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</si>
  <si>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</si>
  <si>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</si>
  <si>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</si>
  <si>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</si>
  <si>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</si>
  <si>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</si>
  <si>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</si>
  <si>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</si>
  <si>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</si>
  <si>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</si>
  <si>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</si>
  <si>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</si>
  <si>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</si>
  <si>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</si>
  <si>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</si>
  <si>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</si>
  <si>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</si>
  <si>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</si>
  <si>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</si>
  <si>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</si>
  <si>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</si>
  <si>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</si>
  <si>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</si>
  <si>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</si>
  <si>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</si>
  <si>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</si>
  <si>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</si>
  <si>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</si>
  <si>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</si>
  <si>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</si>
  <si>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</si>
  <si>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</si>
  <si>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</si>
  <si>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</si>
  <si>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</si>
  <si>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</si>
  <si>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</si>
  <si>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</si>
  <si>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</si>
  <si>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</si>
  <si>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</si>
  <si>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</si>
  <si>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</si>
  <si>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</si>
  <si>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</si>
  <si>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</si>
  <si>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</si>
  <si>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</si>
  <si>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</si>
  <si>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</si>
  <si>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</si>
  <si>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</si>
  <si>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</si>
  <si>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</si>
  <si>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</si>
  <si>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</si>
  <si>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</si>
  <si>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</si>
  <si>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</si>
  <si>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</si>
  <si>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</si>
  <si>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</si>
  <si>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</si>
  <si>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</si>
  <si>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</si>
  <si>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</si>
  <si>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</si>
  <si>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</si>
  <si>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</si>
  <si>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</si>
  <si>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</si>
  <si>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</si>
  <si>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</si>
  <si>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</si>
  <si>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</si>
  <si>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</si>
  <si>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</si>
  <si>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</si>
  <si>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</si>
  <si>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</si>
  <si>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</si>
  <si>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</si>
  <si>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</si>
  <si>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</si>
  <si>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</si>
  <si>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</si>
  <si>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</si>
  <si>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</si>
  <si>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</si>
  <si>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</si>
  <si>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</si>
  <si>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</si>
  <si>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</si>
  <si>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</si>
  <si>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</si>
  <si>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</si>
  <si>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</si>
  <si>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</si>
  <si>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</si>
  <si>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</si>
  <si>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</si>
  <si>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</si>
  <si>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</si>
  <si>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</si>
  <si>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</si>
  <si>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</si>
  <si>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</si>
  <si>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</si>
  <si>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</si>
  <si>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</si>
  <si>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</si>
  <si>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</si>
  <si>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</si>
  <si>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</si>
  <si>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</si>
  <si>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</si>
  <si>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</si>
  <si>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</si>
  <si>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</si>
  <si>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</si>
  <si>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</si>
  <si>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</si>
  <si>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</si>
  <si>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</si>
  <si>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</si>
  <si>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</si>
  <si>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</si>
  <si>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</si>
  <si>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</si>
  <si>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</si>
  <si>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</si>
  <si>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</si>
  <si>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</si>
  <si>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</si>
  <si>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</si>
  <si>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</si>
  <si>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</si>
  <si>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</si>
  <si>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</si>
  <si>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</si>
  <si>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</si>
  <si>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</si>
  <si>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</si>
  <si>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</si>
  <si>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</si>
  <si>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</si>
  <si>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</si>
  <si>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</si>
  <si>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</si>
  <si>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</si>
  <si>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</si>
  <si>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</si>
  <si>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</si>
  <si>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</si>
  <si>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</si>
  <si>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</si>
  <si>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</si>
  <si>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</si>
  <si>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</si>
  <si>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</si>
  <si>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</si>
  <si>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</si>
  <si>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</si>
  <si>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</si>
  <si>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</si>
  <si>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</si>
  <si>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</si>
  <si>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</si>
  <si>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</si>
  <si>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</si>
  <si>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</si>
  <si>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</si>
  <si>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</si>
  <si>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</si>
  <si>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</si>
  <si>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</si>
  <si>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</si>
  <si>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</si>
  <si>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</si>
  <si>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</si>
  <si>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</si>
  <si>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</si>
  <si>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</si>
  <si>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</si>
  <si>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</si>
  <si>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</si>
  <si>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</si>
  <si>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</si>
  <si>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</si>
  <si>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</si>
  <si>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</si>
  <si>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</si>
  <si>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</si>
  <si>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</si>
  <si>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</si>
  <si>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</si>
  <si>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</si>
  <si>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</si>
  <si>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</si>
  <si>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</si>
  <si>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</si>
  <si>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</si>
  <si>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</si>
  <si>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</si>
  <si>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</si>
  <si>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</si>
  <si>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</si>
  <si>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</si>
  <si>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</si>
  <si>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</si>
  <si>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</si>
  <si>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</si>
  <si>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</si>
  <si>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</si>
  <si>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</si>
  <si>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</si>
  <si>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</si>
  <si>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</si>
  <si>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</si>
  <si>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</si>
  <si>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</si>
  <si>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</si>
  <si>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</si>
  <si>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</si>
  <si>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</si>
  <si>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</si>
  <si>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</si>
  <si>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</si>
  <si>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</si>
  <si>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</si>
  <si>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</si>
  <si>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</si>
  <si>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</si>
  <si>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</si>
  <si>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</si>
  <si>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</si>
  <si>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</si>
  <si>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</si>
  <si>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</si>
  <si>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</si>
  <si>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</si>
  <si>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</si>
  <si>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</si>
  <si>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</si>
  <si>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</si>
  <si>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</si>
  <si>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</si>
  <si>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</si>
  <si>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</si>
  <si>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</si>
  <si>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</si>
  <si>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</si>
  <si>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</si>
  <si>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</si>
  <si>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</si>
  <si>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</si>
  <si>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</si>
  <si>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</si>
  <si>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</si>
  <si>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</si>
  <si>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</si>
  <si>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</si>
  <si>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</si>
  <si>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</si>
  <si>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</si>
  <si>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</si>
  <si>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</si>
  <si>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</si>
  <si>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</si>
  <si>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</si>
  <si>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</si>
  <si>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</si>
  <si>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</si>
  <si>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</si>
  <si>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</si>
  <si>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</si>
  <si>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</si>
  <si>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</si>
  <si>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</si>
  <si>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</si>
  <si>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</si>
  <si>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</si>
  <si>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</si>
  <si>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</si>
  <si>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</si>
  <si>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</si>
  <si>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</si>
  <si>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</si>
  <si>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</si>
  <si>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</si>
  <si>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</si>
  <si>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</si>
  <si>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</si>
  <si>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</si>
  <si>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</si>
  <si>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</si>
  <si>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</si>
  <si>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</si>
  <si>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</si>
  <si>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</si>
  <si>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</si>
  <si>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</si>
  <si>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</si>
  <si>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</si>
  <si>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</si>
  <si>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</si>
  <si>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</si>
  <si>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</si>
  <si>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</si>
  <si>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</si>
  <si>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</si>
  <si>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</si>
  <si>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</si>
  <si>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</si>
  <si>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</si>
  <si>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</si>
  <si>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</si>
  <si>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</si>
  <si>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</si>
  <si>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</si>
  <si>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</si>
  <si>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</si>
  <si>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</si>
  <si>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</si>
  <si>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</si>
  <si>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</si>
  <si>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</si>
  <si>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</si>
  <si>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</si>
  <si>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</si>
  <si>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</si>
  <si>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</si>
  <si>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</si>
  <si>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</si>
  <si>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</si>
  <si>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</si>
  <si>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</si>
  <si>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</si>
  <si>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</si>
  <si>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</si>
  <si>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</si>
  <si>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</si>
  <si>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</si>
  <si>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</si>
  <si>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</si>
  <si>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</si>
  <si>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</si>
  <si>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</si>
  <si>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</si>
  <si>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</si>
  <si>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</si>
  <si>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</si>
  <si>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</si>
  <si>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</si>
  <si>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</si>
  <si>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</si>
  <si>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</si>
  <si>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</si>
  <si>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</si>
  <si>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</si>
  <si>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</si>
  <si>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</si>
  <si>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</si>
  <si>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</si>
  <si>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</si>
  <si>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</si>
  <si>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</si>
  <si>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</si>
  <si>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</si>
  <si>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</si>
  <si>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</si>
  <si>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</si>
  <si>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</si>
  <si>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</si>
  <si>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</si>
  <si>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</si>
  <si>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</si>
  <si>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</si>
  <si>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</si>
  <si>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</si>
  <si>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</si>
  <si>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</si>
  <si>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</si>
  <si>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</si>
  <si>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</si>
  <si>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</si>
  <si>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</si>
  <si>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</si>
  <si>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</si>
  <si>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</si>
  <si>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</si>
  <si>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</si>
  <si>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</si>
  <si>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</si>
  <si>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</si>
  <si>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</si>
  <si>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</si>
  <si>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</si>
  <si>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</si>
  <si>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</si>
  <si>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</si>
  <si>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</si>
  <si>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</si>
  <si>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</si>
  <si>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</si>
  <si>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</si>
  <si>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</si>
  <si>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</si>
  <si>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</si>
  <si>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</si>
  <si>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</si>
  <si>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</si>
  <si>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</si>
  <si>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</si>
  <si>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</si>
  <si>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</si>
  <si>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</si>
  <si>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</si>
  <si>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</si>
  <si>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</si>
  <si>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</si>
  <si>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</si>
  <si>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</si>
  <si>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</si>
  <si>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</si>
  <si>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</si>
  <si>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</si>
  <si>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</si>
  <si>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</si>
  <si>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</si>
  <si>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</si>
  <si>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</si>
  <si>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</si>
  <si>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</si>
  <si>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</si>
  <si>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</si>
  <si>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</si>
  <si>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</si>
  <si>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</si>
  <si>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</si>
  <si>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</si>
  <si>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</si>
  <si>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</si>
  <si>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</si>
  <si>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</si>
  <si>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</si>
  <si>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</si>
  <si>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</si>
  <si>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</si>
  <si>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</si>
  <si>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</si>
  <si>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</si>
  <si>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</si>
  <si>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</si>
  <si>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</si>
  <si>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</si>
  <si>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</si>
  <si>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</si>
  <si>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</si>
  <si>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</si>
  <si>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</si>
  <si>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</si>
  <si>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</si>
  <si>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</si>
  <si>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</si>
  <si>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</si>
  <si>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</si>
  <si>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</si>
  <si>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</si>
  <si>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</si>
  <si>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</si>
  <si>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</si>
  <si>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</si>
  <si>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</si>
  <si>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</si>
  <si>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</si>
  <si>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</si>
  <si>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</si>
  <si>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</si>
  <si>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</si>
  <si>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</si>
  <si>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</si>
  <si>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</si>
  <si>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</si>
  <si>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</si>
  <si>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</si>
  <si>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</si>
  <si>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</si>
  <si>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</si>
  <si>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</si>
  <si>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</si>
  <si>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</si>
  <si>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</si>
  <si>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</si>
  <si>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</si>
  <si>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</si>
  <si>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</si>
  <si>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</si>
  <si>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</si>
  <si>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</si>
  <si>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</si>
  <si>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</si>
  <si>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</si>
  <si>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</si>
  <si>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</si>
  <si>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</si>
  <si>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</si>
  <si>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</si>
  <si>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</si>
  <si>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</si>
  <si>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</si>
  <si>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</si>
  <si>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</si>
  <si>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</si>
  <si>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</si>
  <si>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</si>
  <si>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</si>
  <si>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</si>
  <si>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</si>
  <si>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</si>
  <si>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</si>
  <si>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</si>
  <si>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</si>
  <si>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</si>
  <si>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</si>
  <si>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</si>
  <si>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</si>
  <si>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</si>
  <si>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</si>
  <si>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</si>
  <si>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</si>
  <si>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</si>
  <si>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</si>
  <si>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</si>
  <si>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</si>
  <si>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</si>
  <si>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</si>
  <si>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</si>
  <si>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</si>
  <si>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</si>
  <si>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</si>
  <si>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</si>
  <si>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</si>
  <si>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</si>
  <si>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</si>
  <si>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</si>
  <si>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</si>
  <si>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</si>
  <si>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</si>
  <si>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</si>
  <si>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</si>
  <si>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</si>
  <si>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</si>
  <si>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</si>
  <si>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</si>
  <si>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</si>
  <si>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</si>
  <si>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</si>
  <si>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</si>
  <si>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</si>
  <si>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</si>
  <si>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</si>
  <si>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</si>
  <si>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</si>
  <si>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</si>
  <si>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</si>
  <si>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</si>
  <si>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</si>
  <si>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</si>
  <si>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</si>
  <si>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</si>
  <si>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</si>
  <si>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</si>
  <si>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</si>
  <si>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</si>
  <si>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</si>
  <si>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</si>
  <si>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</si>
  <si>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</si>
  <si>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</si>
  <si>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</si>
  <si>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</si>
  <si>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</si>
  <si>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</si>
  <si>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</si>
  <si>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</si>
  <si>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</si>
  <si>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</si>
  <si>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</si>
  <si>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</si>
  <si>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</si>
  <si>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</si>
  <si>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</si>
  <si>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</si>
  <si>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</si>
  <si>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</si>
  <si>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</si>
  <si>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</si>
  <si>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</si>
  <si>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</si>
  <si>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</si>
  <si>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</si>
  <si>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</si>
  <si>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</si>
  <si>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</si>
  <si>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</si>
  <si>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</si>
  <si>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</si>
  <si>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</si>
  <si>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</si>
  <si>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</si>
  <si>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</si>
  <si>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</si>
  <si>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</si>
  <si>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</si>
  <si>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</si>
  <si>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</si>
  <si>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</si>
  <si>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</si>
  <si>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</si>
  <si>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</si>
  <si>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</si>
  <si>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</si>
  <si>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</si>
  <si>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</si>
  <si>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</si>
  <si>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</si>
  <si>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</si>
  <si>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</si>
  <si>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</si>
  <si>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</si>
  <si>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</si>
  <si>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</si>
  <si>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</si>
  <si>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</si>
  <si>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</si>
  <si>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</si>
  <si>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</si>
  <si>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</si>
  <si>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</si>
  <si>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</si>
  <si>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</si>
  <si>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</si>
  <si>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</si>
  <si>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</si>
  <si>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</si>
  <si>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</si>
  <si>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</si>
  <si>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</si>
  <si>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</si>
  <si>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</si>
  <si>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</si>
  <si>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</si>
  <si>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</si>
  <si>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</si>
  <si>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</si>
  <si>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</si>
  <si>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</si>
  <si>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</si>
  <si>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</si>
  <si>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</si>
  <si>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</si>
  <si>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</si>
  <si>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</si>
  <si>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</si>
  <si>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</si>
  <si>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</si>
  <si>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</si>
  <si>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</si>
  <si>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</si>
  <si>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</si>
  <si>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</si>
  <si>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</si>
  <si>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</si>
  <si>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</si>
  <si>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</si>
  <si>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</si>
  <si>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</si>
  <si>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</si>
  <si>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</si>
  <si>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</si>
  <si>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</si>
  <si>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</si>
  <si>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</si>
  <si>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</si>
  <si>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</si>
  <si>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</si>
  <si>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</si>
  <si>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</si>
  <si>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</si>
  <si>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</si>
  <si>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</si>
  <si>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</si>
  <si>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</si>
  <si>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</si>
  <si>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</si>
  <si>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</si>
  <si>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</si>
  <si>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</si>
  <si>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</si>
  <si>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</si>
  <si>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</si>
  <si>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</si>
  <si>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</si>
  <si>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</si>
  <si>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</si>
  <si>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</si>
  <si>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</si>
  <si>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</si>
  <si>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</si>
  <si>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</si>
  <si>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</si>
  <si>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</si>
  <si>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</si>
  <si>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</si>
  <si>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</si>
  <si>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</si>
  <si>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</si>
  <si>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</si>
  <si>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</si>
  <si>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</si>
  <si>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</si>
  <si>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</si>
  <si>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</si>
  <si>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</si>
  <si>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</si>
  <si>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</si>
  <si>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</si>
  <si>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</si>
  <si>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</si>
  <si>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</si>
  <si>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</si>
  <si>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</si>
  <si>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</si>
  <si>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</si>
  <si>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</si>
  <si>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</si>
  <si>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</si>
  <si>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</si>
  <si>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</si>
  <si>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</si>
  <si>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</si>
  <si>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</si>
  <si>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</si>
  <si>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</si>
  <si>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</si>
  <si>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</si>
  <si>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</si>
  <si>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</si>
  <si>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</si>
  <si>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</si>
  <si>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</si>
  <si>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</si>
  <si>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</si>
  <si>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</si>
  <si>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</si>
  <si>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</si>
  <si>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</si>
  <si>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</si>
  <si>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</si>
  <si>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</si>
  <si>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</si>
  <si>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</si>
  <si>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</si>
  <si>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</si>
  <si>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</si>
  <si>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</si>
  <si>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</si>
  <si>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</si>
  <si>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</si>
  <si>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</si>
  <si>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</si>
  <si>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</si>
  <si>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</si>
  <si>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</si>
  <si>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</si>
  <si>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</si>
  <si>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</si>
  <si>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</si>
  <si>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</si>
  <si>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</si>
  <si>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</si>
  <si>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</si>
  <si>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Washington</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</si>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</sst>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0">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 fontId="1" fillId="0" borderId="1" xfId="0" applyNumberFormat="1" applyFont="1" applyBorder="1" applyAlignment="1">
      <alignment horizontal="center" vertical="top"/>
    </xf>
    <xf numFmtId="2" fontId="6" fillId="0" borderId="1" xfId="0" applyNumberFormat="1" applyFont="1" applyBorder="1" applyAlignment="1">
      <alignment horizontal="center"/>
    </xf>
    <xf numFmtId="164"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4" fontId="6" fillId="0" borderId="1" xfId="0" applyNumberFormat="1" applyFont="1" applyBorder="1" applyAlignment="1">
      <alignment horizontal="center"/>
    </xf>
    <xf numFmtId="0" fontId="6" fillId="0" borderId="1" xfId="0" applyFont="1" applyBorder="1" applyAlignment="1">
      <alignment horizontal="center"/>
    </xf>
    <xf numFmtId="0" fontId="13" fillId="0" borderId="1" xfId="0" applyFont="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5"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11"/>
  <sheetViews>
    <sheetView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2" t="s">
        <v>1649</v>
      </c>
    </row>
    <row r="2" spans="1:1" ht="14.5" x14ac:dyDescent="0.35">
      <c r="A2" s="102" t="s">
        <v>650</v>
      </c>
    </row>
    <row r="3" spans="1:1" ht="28.5" x14ac:dyDescent="0.8">
      <c r="A3" s="103" t="s">
        <v>1650</v>
      </c>
    </row>
    <row r="4" spans="1:1" ht="28.5" x14ac:dyDescent="0.8">
      <c r="A4" s="103" t="s">
        <v>1682</v>
      </c>
    </row>
    <row r="5" spans="1:1" ht="17.5" x14ac:dyDescent="0.35">
      <c r="A5" s="104" t="s">
        <v>1683</v>
      </c>
    </row>
    <row r="6" spans="1:1" ht="16.5" customHeight="1" x14ac:dyDescent="0.25">
      <c r="A6" s="105" t="s">
        <v>650</v>
      </c>
    </row>
    <row r="7" spans="1:1" ht="14" x14ac:dyDescent="0.4">
      <c r="A7" s="106" t="s">
        <v>1651</v>
      </c>
    </row>
    <row r="8" spans="1:1" ht="62.15" customHeight="1" x14ac:dyDescent="0.25">
      <c r="A8" s="107" t="s">
        <v>1652</v>
      </c>
    </row>
    <row r="9" spans="1:1" x14ac:dyDescent="0.25">
      <c r="A9" s="108" t="s">
        <v>650</v>
      </c>
    </row>
    <row r="10" spans="1:1" ht="14" x14ac:dyDescent="0.4">
      <c r="A10" s="106" t="s">
        <v>1653</v>
      </c>
    </row>
    <row r="11" spans="1:1" ht="95.15" customHeight="1" x14ac:dyDescent="0.25">
      <c r="A11" s="109" t="s">
        <v>1654</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1597</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85" t="s">
        <v>217</v>
      </c>
      <c r="C6" s="34" t="s">
        <v>217</v>
      </c>
      <c r="D6" s="9" t="str">
        <f>IF($B6="N/A","N/A",IF(C6&lt;0,"No","Yes"))</f>
        <v>N/A</v>
      </c>
      <c r="E6" s="34">
        <v>76</v>
      </c>
      <c r="F6" s="9" t="str">
        <f>IF($B6="N/A","N/A",IF(E6&lt;0,"No","Yes"))</f>
        <v>N/A</v>
      </c>
      <c r="G6" s="34">
        <v>551</v>
      </c>
      <c r="H6" s="9" t="str">
        <f>IF($B6="N/A","N/A",IF(G6&lt;0,"No","Yes"))</f>
        <v>N/A</v>
      </c>
      <c r="I6" s="10" t="s">
        <v>217</v>
      </c>
      <c r="J6" s="10">
        <v>625</v>
      </c>
      <c r="K6" s="9" t="str">
        <f t="shared" ref="K6:K11" si="0">IF(J6="Div by 0", "N/A", IF(J6="N/A","N/A", IF(J6&gt;30, "No", IF(J6&lt;-30, "No", "Yes"))))</f>
        <v>No</v>
      </c>
    </row>
    <row r="7" spans="1:11" x14ac:dyDescent="0.25">
      <c r="A7" s="66" t="s">
        <v>445</v>
      </c>
      <c r="B7" s="85" t="s">
        <v>217</v>
      </c>
      <c r="C7" s="9" t="s">
        <v>217</v>
      </c>
      <c r="D7" s="9" t="str">
        <f t="shared" ref="D7:D11" si="1">IF($B7="N/A","N/A",IF(C7&lt;0,"No","Yes"))</f>
        <v>N/A</v>
      </c>
      <c r="E7" s="9">
        <v>5.2631578947</v>
      </c>
      <c r="F7" s="9" t="str">
        <f t="shared" ref="F7:F11" si="2">IF($B7="N/A","N/A",IF(E7&lt;0,"No","Yes"))</f>
        <v>N/A</v>
      </c>
      <c r="G7" s="9">
        <v>2.3593466424999998</v>
      </c>
      <c r="H7" s="9" t="str">
        <f t="shared" ref="H7:H11" si="3">IF($B7="N/A","N/A",IF(G7&lt;0,"No","Yes"))</f>
        <v>N/A</v>
      </c>
      <c r="I7" s="10" t="s">
        <v>217</v>
      </c>
      <c r="J7" s="10">
        <v>-55.2</v>
      </c>
      <c r="K7" s="9" t="str">
        <f t="shared" si="0"/>
        <v>No</v>
      </c>
    </row>
    <row r="8" spans="1:11" x14ac:dyDescent="0.25">
      <c r="A8" s="66" t="s">
        <v>446</v>
      </c>
      <c r="B8" s="85" t="s">
        <v>217</v>
      </c>
      <c r="C8" s="9" t="s">
        <v>217</v>
      </c>
      <c r="D8" s="9" t="str">
        <f t="shared" si="1"/>
        <v>N/A</v>
      </c>
      <c r="E8" s="9">
        <v>35.526315789000002</v>
      </c>
      <c r="F8" s="9" t="str">
        <f t="shared" si="2"/>
        <v>N/A</v>
      </c>
      <c r="G8" s="9">
        <v>70.235934663999998</v>
      </c>
      <c r="H8" s="9" t="str">
        <f t="shared" si="3"/>
        <v>N/A</v>
      </c>
      <c r="I8" s="10" t="s">
        <v>217</v>
      </c>
      <c r="J8" s="10">
        <v>97.7</v>
      </c>
      <c r="K8" s="9" t="str">
        <f t="shared" si="0"/>
        <v>No</v>
      </c>
    </row>
    <row r="9" spans="1:11" x14ac:dyDescent="0.25">
      <c r="A9" s="66" t="s">
        <v>447</v>
      </c>
      <c r="B9" s="85" t="s">
        <v>217</v>
      </c>
      <c r="C9" s="9" t="s">
        <v>217</v>
      </c>
      <c r="D9" s="9" t="str">
        <f t="shared" si="1"/>
        <v>N/A</v>
      </c>
      <c r="E9" s="9">
        <v>23.684210526000001</v>
      </c>
      <c r="F9" s="9" t="str">
        <f t="shared" si="2"/>
        <v>N/A</v>
      </c>
      <c r="G9" s="9">
        <v>3.8112522686000001</v>
      </c>
      <c r="H9" s="9" t="str">
        <f t="shared" si="3"/>
        <v>N/A</v>
      </c>
      <c r="I9" s="10" t="s">
        <v>217</v>
      </c>
      <c r="J9" s="10">
        <v>-83.9</v>
      </c>
      <c r="K9" s="9" t="str">
        <f t="shared" si="0"/>
        <v>No</v>
      </c>
    </row>
    <row r="10" spans="1:11" x14ac:dyDescent="0.25">
      <c r="A10" s="66" t="s">
        <v>448</v>
      </c>
      <c r="B10" s="85" t="s">
        <v>217</v>
      </c>
      <c r="C10" s="9" t="s">
        <v>217</v>
      </c>
      <c r="D10" s="9" t="str">
        <f t="shared" si="1"/>
        <v>N/A</v>
      </c>
      <c r="E10" s="9">
        <v>35.526315789000002</v>
      </c>
      <c r="F10" s="9" t="str">
        <f t="shared" si="2"/>
        <v>N/A</v>
      </c>
      <c r="G10" s="9">
        <v>5.2631578947</v>
      </c>
      <c r="H10" s="9" t="str">
        <f t="shared" si="3"/>
        <v>N/A</v>
      </c>
      <c r="I10" s="10" t="s">
        <v>217</v>
      </c>
      <c r="J10" s="10">
        <v>-85.2</v>
      </c>
      <c r="K10" s="9" t="str">
        <f t="shared" si="0"/>
        <v>No</v>
      </c>
    </row>
    <row r="11" spans="1:11" x14ac:dyDescent="0.25">
      <c r="A11" s="66" t="s">
        <v>208</v>
      </c>
      <c r="B11" s="85" t="s">
        <v>217</v>
      </c>
      <c r="C11" s="9" t="s">
        <v>217</v>
      </c>
      <c r="D11" s="9" t="str">
        <f t="shared" si="1"/>
        <v>N/A</v>
      </c>
      <c r="E11" s="9">
        <v>0</v>
      </c>
      <c r="F11" s="9" t="str">
        <f t="shared" si="2"/>
        <v>N/A</v>
      </c>
      <c r="G11" s="9">
        <v>0</v>
      </c>
      <c r="H11" s="9" t="str">
        <f t="shared" si="3"/>
        <v>N/A</v>
      </c>
      <c r="I11" s="10" t="s">
        <v>217</v>
      </c>
      <c r="J11" s="10" t="s">
        <v>1742</v>
      </c>
      <c r="K11" s="9" t="str">
        <f t="shared" si="0"/>
        <v>N/A</v>
      </c>
    </row>
    <row r="12" spans="1:11" x14ac:dyDescent="0.25">
      <c r="A12" s="66" t="s">
        <v>655</v>
      </c>
      <c r="B12" s="85" t="s">
        <v>217</v>
      </c>
      <c r="C12" s="9" t="s">
        <v>217</v>
      </c>
      <c r="D12" s="9" t="str">
        <f t="shared" ref="D12:D23" si="4">IF($B12="N/A","N/A",IF(C12&lt;0,"No","Yes"))</f>
        <v>N/A</v>
      </c>
      <c r="E12" s="9">
        <v>98.684210526000001</v>
      </c>
      <c r="F12" s="9" t="str">
        <f t="shared" ref="F12:F23" si="5">IF($B12="N/A","N/A",IF(E12&lt;0,"No","Yes"))</f>
        <v>N/A</v>
      </c>
      <c r="G12" s="9">
        <v>5.8076225045000003</v>
      </c>
      <c r="H12" s="9" t="str">
        <f t="shared" ref="H12:H23" si="6">IF($B12="N/A","N/A",IF(G12&lt;0,"No","Yes"))</f>
        <v>N/A</v>
      </c>
      <c r="I12" s="10" t="s">
        <v>217</v>
      </c>
      <c r="J12" s="10">
        <v>-94.1</v>
      </c>
      <c r="K12" s="9" t="str">
        <f t="shared" ref="K12:K23" si="7">IF(J12="Div by 0", "N/A", IF(J12="N/A","N/A", IF(J12&gt;30, "No", IF(J12&lt;-30, "No", "Yes"))))</f>
        <v>No</v>
      </c>
    </row>
    <row r="13" spans="1:11" x14ac:dyDescent="0.25">
      <c r="A13" s="66" t="s">
        <v>654</v>
      </c>
      <c r="B13" s="85" t="s">
        <v>217</v>
      </c>
      <c r="C13" s="9" t="s">
        <v>217</v>
      </c>
      <c r="D13" s="9" t="str">
        <f t="shared" si="4"/>
        <v>N/A</v>
      </c>
      <c r="E13" s="9">
        <v>58.666666667000001</v>
      </c>
      <c r="F13" s="9" t="str">
        <f t="shared" si="5"/>
        <v>N/A</v>
      </c>
      <c r="G13" s="9">
        <v>21.875</v>
      </c>
      <c r="H13" s="9" t="str">
        <f t="shared" si="6"/>
        <v>N/A</v>
      </c>
      <c r="I13" s="10" t="s">
        <v>217</v>
      </c>
      <c r="J13" s="10">
        <v>-62.7</v>
      </c>
      <c r="K13" s="9" t="str">
        <f t="shared" si="7"/>
        <v>No</v>
      </c>
    </row>
    <row r="14" spans="1:11" x14ac:dyDescent="0.25">
      <c r="A14" s="66" t="s">
        <v>849</v>
      </c>
      <c r="B14" s="85" t="s">
        <v>217</v>
      </c>
      <c r="C14" s="10" t="s">
        <v>217</v>
      </c>
      <c r="D14" s="9" t="str">
        <f t="shared" si="4"/>
        <v>N/A</v>
      </c>
      <c r="E14" s="10">
        <v>10.977272727000001</v>
      </c>
      <c r="F14" s="9" t="str">
        <f t="shared" si="5"/>
        <v>N/A</v>
      </c>
      <c r="G14" s="10">
        <v>7.2857142857000001</v>
      </c>
      <c r="H14" s="9" t="str">
        <f t="shared" si="6"/>
        <v>N/A</v>
      </c>
      <c r="I14" s="10" t="s">
        <v>217</v>
      </c>
      <c r="J14" s="10">
        <v>-33.6</v>
      </c>
      <c r="K14" s="9" t="str">
        <f t="shared" si="7"/>
        <v>No</v>
      </c>
    </row>
    <row r="15" spans="1:11" x14ac:dyDescent="0.25">
      <c r="A15" s="66" t="s">
        <v>656</v>
      </c>
      <c r="B15" s="85" t="s">
        <v>217</v>
      </c>
      <c r="C15" s="9" t="s">
        <v>217</v>
      </c>
      <c r="D15" s="9" t="str">
        <f t="shared" si="4"/>
        <v>N/A</v>
      </c>
      <c r="E15" s="9">
        <v>0</v>
      </c>
      <c r="F15" s="9" t="str">
        <f t="shared" si="5"/>
        <v>N/A</v>
      </c>
      <c r="G15" s="9">
        <v>0</v>
      </c>
      <c r="H15" s="9" t="str">
        <f t="shared" si="6"/>
        <v>N/A</v>
      </c>
      <c r="I15" s="10" t="s">
        <v>217</v>
      </c>
      <c r="J15" s="10" t="s">
        <v>1742</v>
      </c>
      <c r="K15" s="9" t="str">
        <f t="shared" si="7"/>
        <v>N/A</v>
      </c>
    </row>
    <row r="16" spans="1:11" x14ac:dyDescent="0.25">
      <c r="A16" s="66" t="s">
        <v>371</v>
      </c>
      <c r="B16" s="85" t="s">
        <v>217</v>
      </c>
      <c r="C16" s="9" t="s">
        <v>217</v>
      </c>
      <c r="D16" s="9" t="str">
        <f t="shared" si="4"/>
        <v>N/A</v>
      </c>
      <c r="E16" s="9" t="s">
        <v>1742</v>
      </c>
      <c r="F16" s="9" t="str">
        <f t="shared" si="5"/>
        <v>N/A</v>
      </c>
      <c r="G16" s="9" t="s">
        <v>1742</v>
      </c>
      <c r="H16" s="9" t="str">
        <f t="shared" si="6"/>
        <v>N/A</v>
      </c>
      <c r="I16" s="10" t="s">
        <v>217</v>
      </c>
      <c r="J16" s="10" t="s">
        <v>1742</v>
      </c>
      <c r="K16" s="9" t="str">
        <f t="shared" si="7"/>
        <v>N/A</v>
      </c>
    </row>
    <row r="17" spans="1:11" x14ac:dyDescent="0.25">
      <c r="A17" s="66" t="s">
        <v>850</v>
      </c>
      <c r="B17" s="85" t="s">
        <v>217</v>
      </c>
      <c r="C17" s="10" t="s">
        <v>217</v>
      </c>
      <c r="D17" s="9" t="str">
        <f t="shared" si="4"/>
        <v>N/A</v>
      </c>
      <c r="E17" s="10" t="s">
        <v>1742</v>
      </c>
      <c r="F17" s="9" t="str">
        <f t="shared" si="5"/>
        <v>N/A</v>
      </c>
      <c r="G17" s="10" t="s">
        <v>1742</v>
      </c>
      <c r="H17" s="9" t="str">
        <f t="shared" si="6"/>
        <v>N/A</v>
      </c>
      <c r="I17" s="10" t="s">
        <v>217</v>
      </c>
      <c r="J17" s="10" t="s">
        <v>1742</v>
      </c>
      <c r="K17" s="9" t="str">
        <f t="shared" si="7"/>
        <v>N/A</v>
      </c>
    </row>
    <row r="18" spans="1:11" x14ac:dyDescent="0.25">
      <c r="A18" s="66" t="s">
        <v>657</v>
      </c>
      <c r="B18" s="85" t="s">
        <v>217</v>
      </c>
      <c r="C18" s="9" t="s">
        <v>217</v>
      </c>
      <c r="D18" s="9" t="str">
        <f t="shared" si="4"/>
        <v>N/A</v>
      </c>
      <c r="E18" s="9">
        <v>1.3157894737</v>
      </c>
      <c r="F18" s="9" t="str">
        <f t="shared" si="5"/>
        <v>N/A</v>
      </c>
      <c r="G18" s="9">
        <v>86.388384755000004</v>
      </c>
      <c r="H18" s="9" t="str">
        <f t="shared" si="6"/>
        <v>N/A</v>
      </c>
      <c r="I18" s="10" t="s">
        <v>217</v>
      </c>
      <c r="J18" s="10">
        <v>6466</v>
      </c>
      <c r="K18" s="9" t="str">
        <f t="shared" si="7"/>
        <v>No</v>
      </c>
    </row>
    <row r="19" spans="1:11" x14ac:dyDescent="0.25">
      <c r="A19" s="66" t="s">
        <v>209</v>
      </c>
      <c r="B19" s="85" t="s">
        <v>217</v>
      </c>
      <c r="C19" s="9" t="s">
        <v>217</v>
      </c>
      <c r="D19" s="9" t="str">
        <f t="shared" si="4"/>
        <v>N/A</v>
      </c>
      <c r="E19" s="9">
        <v>0</v>
      </c>
      <c r="F19" s="9" t="str">
        <f t="shared" si="5"/>
        <v>N/A</v>
      </c>
      <c r="G19" s="9">
        <v>0</v>
      </c>
      <c r="H19" s="9" t="str">
        <f t="shared" si="6"/>
        <v>N/A</v>
      </c>
      <c r="I19" s="10" t="s">
        <v>217</v>
      </c>
      <c r="J19" s="10" t="s">
        <v>1742</v>
      </c>
      <c r="K19" s="9" t="str">
        <f t="shared" si="7"/>
        <v>N/A</v>
      </c>
    </row>
    <row r="20" spans="1:11" x14ac:dyDescent="0.25">
      <c r="A20" s="66" t="s">
        <v>851</v>
      </c>
      <c r="B20" s="85" t="s">
        <v>217</v>
      </c>
      <c r="C20" s="10" t="s">
        <v>217</v>
      </c>
      <c r="D20" s="9" t="str">
        <f t="shared" si="4"/>
        <v>N/A</v>
      </c>
      <c r="E20" s="10" t="s">
        <v>1742</v>
      </c>
      <c r="F20" s="9" t="str">
        <f t="shared" si="5"/>
        <v>N/A</v>
      </c>
      <c r="G20" s="10" t="s">
        <v>1742</v>
      </c>
      <c r="H20" s="9" t="str">
        <f t="shared" si="6"/>
        <v>N/A</v>
      </c>
      <c r="I20" s="10" t="s">
        <v>217</v>
      </c>
      <c r="J20" s="10" t="s">
        <v>1742</v>
      </c>
      <c r="K20" s="9" t="str">
        <f t="shared" si="7"/>
        <v>N/A</v>
      </c>
    </row>
    <row r="21" spans="1:11" x14ac:dyDescent="0.25">
      <c r="A21" s="66" t="s">
        <v>658</v>
      </c>
      <c r="B21" s="85" t="s">
        <v>217</v>
      </c>
      <c r="C21" s="9" t="s">
        <v>217</v>
      </c>
      <c r="D21" s="9" t="str">
        <f t="shared" si="4"/>
        <v>N/A</v>
      </c>
      <c r="E21" s="9">
        <v>0</v>
      </c>
      <c r="F21" s="9" t="str">
        <f t="shared" si="5"/>
        <v>N/A</v>
      </c>
      <c r="G21" s="9">
        <v>7.8039927405</v>
      </c>
      <c r="H21" s="9" t="str">
        <f t="shared" si="6"/>
        <v>N/A</v>
      </c>
      <c r="I21" s="10" t="s">
        <v>217</v>
      </c>
      <c r="J21" s="10" t="s">
        <v>1742</v>
      </c>
      <c r="K21" s="9" t="str">
        <f t="shared" si="7"/>
        <v>N/A</v>
      </c>
    </row>
    <row r="22" spans="1:11" x14ac:dyDescent="0.25">
      <c r="A22" s="66" t="s">
        <v>1720</v>
      </c>
      <c r="B22" s="85" t="s">
        <v>217</v>
      </c>
      <c r="C22" s="9" t="s">
        <v>217</v>
      </c>
      <c r="D22" s="9" t="str">
        <f t="shared" si="4"/>
        <v>N/A</v>
      </c>
      <c r="E22" s="9" t="s">
        <v>1742</v>
      </c>
      <c r="F22" s="9" t="str">
        <f t="shared" si="5"/>
        <v>N/A</v>
      </c>
      <c r="G22" s="9">
        <v>0</v>
      </c>
      <c r="H22" s="9" t="str">
        <f t="shared" si="6"/>
        <v>N/A</v>
      </c>
      <c r="I22" s="10" t="s">
        <v>217</v>
      </c>
      <c r="J22" s="10" t="s">
        <v>1742</v>
      </c>
      <c r="K22" s="9" t="str">
        <f t="shared" si="7"/>
        <v>N/A</v>
      </c>
    </row>
    <row r="23" spans="1:11" x14ac:dyDescent="0.25">
      <c r="A23" s="66" t="s">
        <v>852</v>
      </c>
      <c r="B23" s="85" t="s">
        <v>217</v>
      </c>
      <c r="C23" s="10" t="s">
        <v>217</v>
      </c>
      <c r="D23" s="9" t="str">
        <f t="shared" si="4"/>
        <v>N/A</v>
      </c>
      <c r="E23" s="10" t="s">
        <v>1742</v>
      </c>
      <c r="F23" s="9" t="str">
        <f t="shared" si="5"/>
        <v>N/A</v>
      </c>
      <c r="G23" s="10" t="s">
        <v>1742</v>
      </c>
      <c r="H23" s="9" t="str">
        <f t="shared" si="6"/>
        <v>N/A</v>
      </c>
      <c r="I23" s="10" t="s">
        <v>217</v>
      </c>
      <c r="J23" s="10" t="s">
        <v>1742</v>
      </c>
      <c r="K23" s="9" t="str">
        <f t="shared" si="7"/>
        <v>N/A</v>
      </c>
    </row>
    <row r="24" spans="1:11" x14ac:dyDescent="0.25">
      <c r="A24" s="66" t="s">
        <v>15</v>
      </c>
      <c r="B24" s="85" t="s">
        <v>217</v>
      </c>
      <c r="C24" s="9" t="s">
        <v>217</v>
      </c>
      <c r="D24" s="9" t="str">
        <f>IF($B24="N/A","N/A",IF(C24&lt;0,"No","Yes"))</f>
        <v>N/A</v>
      </c>
      <c r="E24" s="9">
        <v>0</v>
      </c>
      <c r="F24" s="9" t="str">
        <f>IF($B24="N/A","N/A",IF(E24&lt;0,"No","Yes"))</f>
        <v>N/A</v>
      </c>
      <c r="G24" s="9">
        <v>0</v>
      </c>
      <c r="H24" s="9" t="str">
        <f>IF($B24="N/A","N/A",IF(G24&lt;0,"No","Yes"))</f>
        <v>N/A</v>
      </c>
      <c r="I24" s="10" t="s">
        <v>217</v>
      </c>
      <c r="J24" s="10" t="s">
        <v>1742</v>
      </c>
      <c r="K24" s="9" t="str">
        <f t="shared" ref="K24:K30" si="8">IF(J24="Div by 0", "N/A", IF(J24="N/A","N/A", IF(J24&gt;30, "No", IF(J24&lt;-30, "No", "Yes"))))</f>
        <v>N/A</v>
      </c>
    </row>
    <row r="25" spans="1:11" x14ac:dyDescent="0.25">
      <c r="A25" s="66" t="s">
        <v>163</v>
      </c>
      <c r="B25" s="85" t="s">
        <v>217</v>
      </c>
      <c r="C25" s="9" t="s">
        <v>217</v>
      </c>
      <c r="D25" s="9" t="str">
        <f>IF($B25="N/A","N/A",IF(C25&lt;0,"No","Yes"))</f>
        <v>N/A</v>
      </c>
      <c r="E25" s="9">
        <v>96.052631579000007</v>
      </c>
      <c r="F25" s="9" t="str">
        <f>IF($B25="N/A","N/A",IF(E25&lt;0,"No","Yes"))</f>
        <v>N/A</v>
      </c>
      <c r="G25" s="9">
        <v>99.818511796999999</v>
      </c>
      <c r="H25" s="9" t="str">
        <f>IF($B25="N/A","N/A",IF(G25&lt;0,"No","Yes"))</f>
        <v>N/A</v>
      </c>
      <c r="I25" s="10" t="s">
        <v>217</v>
      </c>
      <c r="J25" s="10">
        <v>3.9209999999999998</v>
      </c>
      <c r="K25" s="9" t="str">
        <f t="shared" si="8"/>
        <v>Yes</v>
      </c>
    </row>
    <row r="26" spans="1:11" x14ac:dyDescent="0.25">
      <c r="A26" s="66" t="s">
        <v>32</v>
      </c>
      <c r="B26" s="85" t="s">
        <v>217</v>
      </c>
      <c r="C26" s="9" t="s">
        <v>217</v>
      </c>
      <c r="D26" s="9" t="str">
        <f>IF($B26="N/A","N/A",IF(C26&lt;0,"No","Yes"))</f>
        <v>N/A</v>
      </c>
      <c r="E26" s="9">
        <v>100</v>
      </c>
      <c r="F26" s="9" t="str">
        <f>IF($B26="N/A","N/A",IF(E26&lt;0,"No","Yes"))</f>
        <v>N/A</v>
      </c>
      <c r="G26" s="9">
        <v>100</v>
      </c>
      <c r="H26" s="9" t="str">
        <f>IF($B26="N/A","N/A",IF(G26&lt;0,"No","Yes"))</f>
        <v>N/A</v>
      </c>
      <c r="I26" s="10" t="s">
        <v>217</v>
      </c>
      <c r="J26" s="10">
        <v>0</v>
      </c>
      <c r="K26" s="9" t="str">
        <f t="shared" si="8"/>
        <v>Yes</v>
      </c>
    </row>
    <row r="27" spans="1:11" x14ac:dyDescent="0.25">
      <c r="A27" s="66" t="s">
        <v>164</v>
      </c>
      <c r="B27" s="85" t="s">
        <v>217</v>
      </c>
      <c r="C27" s="9" t="s">
        <v>217</v>
      </c>
      <c r="D27" s="9" t="str">
        <f t="shared" ref="D27:D30" si="9">IF($B27="N/A","N/A",IF(C27&lt;0,"No","Yes"))</f>
        <v>N/A</v>
      </c>
      <c r="E27" s="9">
        <v>100</v>
      </c>
      <c r="F27" s="9" t="str">
        <f t="shared" ref="F27:F30" si="10">IF($B27="N/A","N/A",IF(E27&lt;0,"No","Yes"))</f>
        <v>N/A</v>
      </c>
      <c r="G27" s="9">
        <v>99.818511796999999</v>
      </c>
      <c r="H27" s="9" t="str">
        <f t="shared" ref="H27:H30" si="11">IF($B27="N/A","N/A",IF(G27&lt;0,"No","Yes"))</f>
        <v>N/A</v>
      </c>
      <c r="I27" s="10" t="s">
        <v>217</v>
      </c>
      <c r="J27" s="10">
        <v>-0.18099999999999999</v>
      </c>
      <c r="K27" s="9" t="str">
        <f t="shared" si="8"/>
        <v>Yes</v>
      </c>
    </row>
    <row r="28" spans="1:11" x14ac:dyDescent="0.25">
      <c r="A28" s="27" t="s">
        <v>373</v>
      </c>
      <c r="B28" s="85" t="s">
        <v>217</v>
      </c>
      <c r="C28" s="9" t="s">
        <v>217</v>
      </c>
      <c r="D28" s="9" t="str">
        <f t="shared" si="9"/>
        <v>N/A</v>
      </c>
      <c r="E28" s="9">
        <v>18.421052631999999</v>
      </c>
      <c r="F28" s="9" t="str">
        <f t="shared" si="10"/>
        <v>N/A</v>
      </c>
      <c r="G28" s="9">
        <v>95.281306714999999</v>
      </c>
      <c r="H28" s="9" t="str">
        <f t="shared" si="11"/>
        <v>N/A</v>
      </c>
      <c r="I28" s="10" t="s">
        <v>217</v>
      </c>
      <c r="J28" s="10">
        <v>417.2</v>
      </c>
      <c r="K28" s="9" t="str">
        <f t="shared" si="8"/>
        <v>No</v>
      </c>
    </row>
    <row r="29" spans="1:11" x14ac:dyDescent="0.25">
      <c r="A29" s="27" t="s">
        <v>375</v>
      </c>
      <c r="B29" s="85" t="s">
        <v>217</v>
      </c>
      <c r="C29" s="9" t="s">
        <v>217</v>
      </c>
      <c r="D29" s="9" t="str">
        <f t="shared" si="9"/>
        <v>N/A</v>
      </c>
      <c r="E29" s="9">
        <v>69.736842104999994</v>
      </c>
      <c r="F29" s="9" t="str">
        <f t="shared" si="10"/>
        <v>N/A</v>
      </c>
      <c r="G29" s="9">
        <v>3.4482758621</v>
      </c>
      <c r="H29" s="9" t="str">
        <f t="shared" si="11"/>
        <v>N/A</v>
      </c>
      <c r="I29" s="10" t="s">
        <v>217</v>
      </c>
      <c r="J29" s="10">
        <v>-95.1</v>
      </c>
      <c r="K29" s="9" t="str">
        <f t="shared" si="8"/>
        <v>No</v>
      </c>
    </row>
    <row r="30" spans="1:11" x14ac:dyDescent="0.25">
      <c r="A30" s="27" t="s">
        <v>376</v>
      </c>
      <c r="B30" s="85" t="s">
        <v>217</v>
      </c>
      <c r="C30" s="9" t="s">
        <v>217</v>
      </c>
      <c r="D30" s="9" t="str">
        <f t="shared" si="9"/>
        <v>N/A</v>
      </c>
      <c r="E30" s="9">
        <v>0</v>
      </c>
      <c r="F30" s="9" t="str">
        <f t="shared" si="10"/>
        <v>N/A</v>
      </c>
      <c r="G30" s="9">
        <v>0.18148820330000001</v>
      </c>
      <c r="H30" s="9" t="str">
        <f t="shared" si="11"/>
        <v>N/A</v>
      </c>
      <c r="I30" s="10" t="s">
        <v>217</v>
      </c>
      <c r="J30" s="10" t="s">
        <v>1742</v>
      </c>
      <c r="K30" s="9" t="str">
        <f t="shared" si="8"/>
        <v>N/A</v>
      </c>
    </row>
    <row r="31" spans="1:11" ht="12" customHeight="1" x14ac:dyDescent="0.25">
      <c r="A31" s="148" t="s">
        <v>1648</v>
      </c>
      <c r="B31" s="149"/>
      <c r="C31" s="149"/>
      <c r="D31" s="149"/>
      <c r="E31" s="149"/>
      <c r="F31" s="149"/>
      <c r="G31" s="149"/>
      <c r="H31" s="149"/>
      <c r="I31" s="149"/>
      <c r="J31" s="149"/>
      <c r="K31" s="150"/>
    </row>
    <row r="32" spans="1:11" x14ac:dyDescent="0.25">
      <c r="A32" s="145" t="s">
        <v>1646</v>
      </c>
      <c r="B32" s="146"/>
      <c r="C32" s="146"/>
      <c r="D32" s="146"/>
      <c r="E32" s="146"/>
      <c r="F32" s="146"/>
      <c r="G32" s="146"/>
      <c r="H32" s="146"/>
      <c r="I32" s="146"/>
      <c r="J32" s="146"/>
      <c r="K32" s="147"/>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1598</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66" t="s">
        <v>347</v>
      </c>
      <c r="B6" s="9" t="s">
        <v>217</v>
      </c>
      <c r="C6" s="25">
        <v>7</v>
      </c>
      <c r="D6" s="9" t="s">
        <v>217</v>
      </c>
      <c r="E6" s="25">
        <v>7</v>
      </c>
      <c r="F6" s="9" t="s">
        <v>217</v>
      </c>
      <c r="G6" s="25">
        <v>7</v>
      </c>
      <c r="H6" s="9" t="s">
        <v>217</v>
      </c>
      <c r="I6" s="10" t="s">
        <v>217</v>
      </c>
      <c r="J6" s="10" t="s">
        <v>217</v>
      </c>
      <c r="K6" s="9" t="s">
        <v>217</v>
      </c>
    </row>
    <row r="7" spans="1:11" x14ac:dyDescent="0.25">
      <c r="A7" s="69" t="s">
        <v>12</v>
      </c>
      <c r="B7" s="28" t="s">
        <v>217</v>
      </c>
      <c r="C7" s="79">
        <v>31700082</v>
      </c>
      <c r="D7" s="30" t="str">
        <f>IF($B7="N/A","N/A",IF(C7&gt;15,"No",IF(C7&lt;-15,"No","Yes")))</f>
        <v>N/A</v>
      </c>
      <c r="E7" s="29">
        <v>37312786</v>
      </c>
      <c r="F7" s="30" t="str">
        <f>IF($B7="N/A","N/A",IF(E7&gt;15,"No",IF(E7&lt;-15,"No","Yes")))</f>
        <v>N/A</v>
      </c>
      <c r="G7" s="29">
        <v>46351609</v>
      </c>
      <c r="H7" s="30" t="str">
        <f>IF($B7="N/A","N/A",IF(G7&gt;15,"No",IF(G7&lt;-15,"No","Yes")))</f>
        <v>N/A</v>
      </c>
      <c r="I7" s="31">
        <v>17.71</v>
      </c>
      <c r="J7" s="31">
        <v>24.22</v>
      </c>
      <c r="K7" s="30" t="str">
        <f t="shared" ref="K7:K54" si="0">IF(J7="Div by 0", "N/A", IF(J7="N/A","N/A", IF(J7&gt;30, "No", IF(J7&lt;-30, "No", "Yes"))))</f>
        <v>Yes</v>
      </c>
    </row>
    <row r="8" spans="1:11" x14ac:dyDescent="0.25">
      <c r="A8" s="69" t="s">
        <v>366</v>
      </c>
      <c r="B8" s="28" t="s">
        <v>217</v>
      </c>
      <c r="C8" s="79" t="s">
        <v>217</v>
      </c>
      <c r="D8" s="30" t="str">
        <f>IF($B8="N/A","N/A",IF(C8&gt;15,"No",IF(C8&lt;-15,"No","Yes")))</f>
        <v>N/A</v>
      </c>
      <c r="E8" s="29" t="s">
        <v>217</v>
      </c>
      <c r="F8" s="30" t="str">
        <f>IF($B8="N/A","N/A",IF(E8&gt;15,"No",IF(E8&lt;-15,"No","Yes")))</f>
        <v>N/A</v>
      </c>
      <c r="G8" s="32">
        <v>43.755320339000001</v>
      </c>
      <c r="H8" s="30" t="str">
        <f>IF($B8="N/A","N/A",IF(G8&gt;15,"No",IF(G8&lt;-15,"No","Yes")))</f>
        <v>N/A</v>
      </c>
      <c r="I8" s="31" t="s">
        <v>217</v>
      </c>
      <c r="J8" s="31" t="s">
        <v>217</v>
      </c>
      <c r="K8" s="30" t="str">
        <f t="shared" si="0"/>
        <v>N/A</v>
      </c>
    </row>
    <row r="9" spans="1:11" x14ac:dyDescent="0.25">
      <c r="A9" s="69" t="s">
        <v>119</v>
      </c>
      <c r="B9" s="33" t="s">
        <v>217</v>
      </c>
      <c r="C9" s="78">
        <v>14.127635379999999</v>
      </c>
      <c r="D9" s="9" t="str">
        <f>IF($B9="N/A","N/A",IF(C9&gt;15,"No",IF(C9&lt;-15,"No","Yes")))</f>
        <v>N/A</v>
      </c>
      <c r="E9" s="9">
        <v>25.832807017</v>
      </c>
      <c r="F9" s="9" t="str">
        <f>IF($B9="N/A","N/A",IF(E9&gt;15,"No",IF(E9&lt;-15,"No","Yes")))</f>
        <v>N/A</v>
      </c>
      <c r="G9" s="9">
        <v>28.528362413</v>
      </c>
      <c r="H9" s="9" t="str">
        <f>IF($B9="N/A","N/A",IF(G9&gt;15,"No",IF(G9&lt;-15,"No","Yes")))</f>
        <v>N/A</v>
      </c>
      <c r="I9" s="10">
        <v>82.85</v>
      </c>
      <c r="J9" s="10">
        <v>10.43</v>
      </c>
      <c r="K9" s="9" t="str">
        <f t="shared" si="0"/>
        <v>Yes</v>
      </c>
    </row>
    <row r="10" spans="1:11" x14ac:dyDescent="0.25">
      <c r="A10" s="69" t="s">
        <v>120</v>
      </c>
      <c r="B10" s="33" t="s">
        <v>217</v>
      </c>
      <c r="C10" s="78">
        <v>0</v>
      </c>
      <c r="D10" s="9" t="str">
        <f>IF($B10="N/A","N/A",IF(C10&gt;15,"No",IF(C10&lt;-15,"No","Yes")))</f>
        <v>N/A</v>
      </c>
      <c r="E10" s="9">
        <v>2.0557644770999999</v>
      </c>
      <c r="F10" s="9" t="str">
        <f>IF($B10="N/A","N/A",IF(E10&gt;15,"No",IF(E10&lt;-15,"No","Yes")))</f>
        <v>N/A</v>
      </c>
      <c r="G10" s="9">
        <v>6.5941011885999998</v>
      </c>
      <c r="H10" s="9" t="str">
        <f>IF($B10="N/A","N/A",IF(G10&gt;15,"No",IF(G10&lt;-15,"No","Yes")))</f>
        <v>N/A</v>
      </c>
      <c r="I10" s="10" t="s">
        <v>1742</v>
      </c>
      <c r="J10" s="10">
        <v>220.8</v>
      </c>
      <c r="K10" s="9" t="str">
        <f t="shared" si="0"/>
        <v>No</v>
      </c>
    </row>
    <row r="11" spans="1:11" x14ac:dyDescent="0.25">
      <c r="A11" s="69" t="s">
        <v>853</v>
      </c>
      <c r="B11" s="33" t="s">
        <v>217</v>
      </c>
      <c r="C11" s="78">
        <v>30.622185772000002</v>
      </c>
      <c r="D11" s="9" t="str">
        <f>IF($B11="N/A","N/A",IF(C11&gt;15,"No",IF(C11&lt;-15,"No","Yes")))</f>
        <v>N/A</v>
      </c>
      <c r="E11" s="9">
        <v>22.466783906</v>
      </c>
      <c r="F11" s="9" t="str">
        <f>IF($B11="N/A","N/A",IF(E11&gt;15,"No",IF(E11&lt;-15,"No","Yes")))</f>
        <v>N/A</v>
      </c>
      <c r="G11" s="9">
        <v>21.122216058999999</v>
      </c>
      <c r="H11" s="9" t="str">
        <f>IF($B11="N/A","N/A",IF(G11&gt;15,"No",IF(G11&lt;-15,"No","Yes")))</f>
        <v>N/A</v>
      </c>
      <c r="I11" s="10">
        <v>-26.6</v>
      </c>
      <c r="J11" s="10">
        <v>-5.98</v>
      </c>
      <c r="K11" s="9" t="str">
        <f t="shared" si="0"/>
        <v>Yes</v>
      </c>
    </row>
    <row r="12" spans="1:11" x14ac:dyDescent="0.25">
      <c r="A12" s="69" t="s">
        <v>854</v>
      </c>
      <c r="B12" s="80" t="s">
        <v>218</v>
      </c>
      <c r="C12" s="78" t="s">
        <v>217</v>
      </c>
      <c r="D12" s="9" t="str">
        <f>IF(OR($B12="N/A",$C12="N/A"),"N/A",IF(C12&gt;100,"No",IF(C12&lt;95,"No","Yes")))</f>
        <v>N/A</v>
      </c>
      <c r="E12" s="78">
        <v>51.746702181000003</v>
      </c>
      <c r="F12" s="9" t="str">
        <f>IF(OR($B12="N/A",$E12="N/A"),"N/A",IF(E12&gt;100,"No",IF(E12&lt;95,"No","Yes")))</f>
        <v>No</v>
      </c>
      <c r="G12" s="78">
        <v>72.371991210000004</v>
      </c>
      <c r="H12" s="9" t="str">
        <f>IF($B12="N/A","N/A",IF(G12&gt;100,"No",IF(G12&lt;95,"No","Yes")))</f>
        <v>No</v>
      </c>
      <c r="I12" s="81" t="s">
        <v>217</v>
      </c>
      <c r="J12" s="81">
        <v>39.86</v>
      </c>
      <c r="K12" s="9" t="str">
        <f t="shared" si="0"/>
        <v>No</v>
      </c>
    </row>
    <row r="13" spans="1:11" x14ac:dyDescent="0.25">
      <c r="A13" s="69" t="s">
        <v>351</v>
      </c>
      <c r="B13" s="80" t="s">
        <v>217</v>
      </c>
      <c r="C13" s="78" t="s">
        <v>217</v>
      </c>
      <c r="D13" s="9" t="str">
        <f>IF($B13="N/A","N/A",IF(C13&gt;100,"No",IF(C13&lt;95,"No","Yes")))</f>
        <v>N/A</v>
      </c>
      <c r="E13" s="78">
        <v>0</v>
      </c>
      <c r="F13" s="9" t="str">
        <f>IF($B13="N/A","N/A",IF(E13&gt;100,"No",IF(E13&lt;95,"No","Yes")))</f>
        <v>N/A</v>
      </c>
      <c r="G13" s="78">
        <v>2.9591823E-3</v>
      </c>
      <c r="H13" s="9" t="str">
        <f>IF($B13="N/A","N/A",IF(G13&gt;100,"No",IF(G13&lt;95,"No","Yes")))</f>
        <v>N/A</v>
      </c>
      <c r="I13" s="81" t="s">
        <v>217</v>
      </c>
      <c r="J13" s="81" t="s">
        <v>1742</v>
      </c>
      <c r="K13" s="9" t="str">
        <f t="shared" si="0"/>
        <v>N/A</v>
      </c>
    </row>
    <row r="14" spans="1:11" x14ac:dyDescent="0.25">
      <c r="A14" s="69" t="s">
        <v>352</v>
      </c>
      <c r="B14" s="80" t="s">
        <v>217</v>
      </c>
      <c r="C14" s="78" t="s">
        <v>217</v>
      </c>
      <c r="D14" s="9" t="str">
        <f t="shared" ref="D14" si="1">IF($B14="N/A","N/A",IF(C14&lt;0,"No","Yes"))</f>
        <v>N/A</v>
      </c>
      <c r="E14" s="78">
        <v>14.369509224</v>
      </c>
      <c r="F14" s="9" t="str">
        <f t="shared" ref="F14" si="2">IF($B14="N/A","N/A",IF(E14&lt;0,"No","Yes"))</f>
        <v>N/A</v>
      </c>
      <c r="G14" s="78">
        <v>9.1926262165000008</v>
      </c>
      <c r="H14" s="9" t="str">
        <f t="shared" ref="H14" si="3">IF($B14="N/A","N/A",IF(G14&lt;0,"No","Yes"))</f>
        <v>N/A</v>
      </c>
      <c r="I14" s="81" t="s">
        <v>217</v>
      </c>
      <c r="J14" s="81">
        <v>-36</v>
      </c>
      <c r="K14" s="9" t="str">
        <f t="shared" si="0"/>
        <v>No</v>
      </c>
    </row>
    <row r="15" spans="1:11" x14ac:dyDescent="0.25">
      <c r="A15" s="69" t="s">
        <v>855</v>
      </c>
      <c r="B15" s="80" t="s">
        <v>218</v>
      </c>
      <c r="C15" s="78" t="s">
        <v>217</v>
      </c>
      <c r="D15" s="9" t="str">
        <f>IF(OR($B15="N/A",$C15="N/A"),"N/A",IF(C15&gt;100,"No",IF(C15&lt;95,"No","Yes")))</f>
        <v>N/A</v>
      </c>
      <c r="E15" s="78">
        <v>43.35350296</v>
      </c>
      <c r="F15" s="9" t="str">
        <f>IF(OR($B15="N/A",$E15="N/A"),"N/A",IF(E15&gt;100,"No",IF(E15&lt;95,"No","Yes")))</f>
        <v>No</v>
      </c>
      <c r="G15" s="78">
        <v>84.303958176999998</v>
      </c>
      <c r="H15" s="9" t="str">
        <f>IF($B15="N/A","N/A",IF(G15&gt;100,"No",IF(G15&lt;95,"No","Yes")))</f>
        <v>No</v>
      </c>
      <c r="I15" s="81" t="s">
        <v>217</v>
      </c>
      <c r="J15" s="81">
        <v>94.46</v>
      </c>
      <c r="K15" s="9" t="str">
        <f t="shared" si="0"/>
        <v>No</v>
      </c>
    </row>
    <row r="16" spans="1:11" x14ac:dyDescent="0.25">
      <c r="A16" s="69" t="s">
        <v>335</v>
      </c>
      <c r="B16" s="33" t="s">
        <v>217</v>
      </c>
      <c r="C16" s="67">
        <v>17513136</v>
      </c>
      <c r="D16" s="9" t="str">
        <f>IF($B16="N/A","N/A",IF(C16&gt;15,"No",IF(C16&lt;-15,"No","Yes")))</f>
        <v>N/A</v>
      </c>
      <c r="E16" s="34">
        <v>18523800</v>
      </c>
      <c r="F16" s="9" t="str">
        <f>IF($B16="N/A","N/A",IF(E16&gt;15,"No",IF(E16&lt;-15,"No","Yes")))</f>
        <v>N/A</v>
      </c>
      <c r="G16" s="34">
        <v>20281295</v>
      </c>
      <c r="H16" s="9" t="str">
        <f>IF($B16="N/A","N/A",IF(G16&gt;15,"No",IF(G16&lt;-15,"No","Yes")))</f>
        <v>N/A</v>
      </c>
      <c r="I16" s="10">
        <v>5.7709999999999999</v>
      </c>
      <c r="J16" s="10">
        <v>9.4879999999999995</v>
      </c>
      <c r="K16" s="9" t="str">
        <f t="shared" si="0"/>
        <v>Yes</v>
      </c>
    </row>
    <row r="17" spans="1:11" x14ac:dyDescent="0.25">
      <c r="A17" s="69" t="s">
        <v>442</v>
      </c>
      <c r="B17" s="33" t="s">
        <v>219</v>
      </c>
      <c r="C17" s="78">
        <v>4.9400404359000003</v>
      </c>
      <c r="D17" s="9" t="str">
        <f>IF($B17="N/A","N/A",IF(C17&gt;20,"No",IF(C17&lt;5,"No","Yes")))</f>
        <v>No</v>
      </c>
      <c r="E17" s="9">
        <v>4.5171239163000001</v>
      </c>
      <c r="F17" s="9" t="str">
        <f>IF($B17="N/A","N/A",IF(E17&gt;20,"No",IF(E17&lt;5,"No","Yes")))</f>
        <v>No</v>
      </c>
      <c r="G17" s="9">
        <v>3.5665474023999999</v>
      </c>
      <c r="H17" s="9" t="str">
        <f>IF($B17="N/A","N/A",IF(G17&gt;20,"No",IF(G17&lt;5,"No","Yes")))</f>
        <v>No</v>
      </c>
      <c r="I17" s="10">
        <v>-8.56</v>
      </c>
      <c r="J17" s="10">
        <v>-21</v>
      </c>
      <c r="K17" s="9" t="str">
        <f t="shared" si="0"/>
        <v>Yes</v>
      </c>
    </row>
    <row r="18" spans="1:11" x14ac:dyDescent="0.25">
      <c r="A18" s="69" t="s">
        <v>443</v>
      </c>
      <c r="B18" s="28" t="s">
        <v>217</v>
      </c>
      <c r="C18" s="78" t="s">
        <v>217</v>
      </c>
      <c r="D18" s="9" t="str">
        <f>IF($B18="N/A","N/A",IF(C18&gt;15,"No",IF(C18&lt;-15,"No","Yes")))</f>
        <v>N/A</v>
      </c>
      <c r="E18" s="9" t="s">
        <v>217</v>
      </c>
      <c r="F18" s="9" t="str">
        <f>IF($B18="N/A","N/A",IF(E18&gt;15,"No",IF(E18&lt;-15,"No","Yes")))</f>
        <v>N/A</v>
      </c>
      <c r="G18" s="9">
        <v>96.433452598000002</v>
      </c>
      <c r="H18" s="9" t="str">
        <f>IF($B18="N/A","N/A",IF(G18&gt;15,"No",IF(G18&lt;-15,"No","Yes")))</f>
        <v>N/A</v>
      </c>
      <c r="I18" s="10" t="s">
        <v>217</v>
      </c>
      <c r="J18" s="10" t="s">
        <v>217</v>
      </c>
      <c r="K18" s="9" t="str">
        <f t="shared" si="0"/>
        <v>N/A</v>
      </c>
    </row>
    <row r="19" spans="1:11" x14ac:dyDescent="0.25">
      <c r="A19" s="69" t="s">
        <v>444</v>
      </c>
      <c r="B19" s="33" t="s">
        <v>220</v>
      </c>
      <c r="C19" s="78">
        <v>5.2168041177999998</v>
      </c>
      <c r="D19" s="9" t="str">
        <f>IF($B19="N/A","N/A",IF(C19&gt;1,"Yes","No"))</f>
        <v>Yes</v>
      </c>
      <c r="E19" s="9">
        <v>2.6058907999000001</v>
      </c>
      <c r="F19" s="9" t="str">
        <f>IF($B19="N/A","N/A",IF(E19&gt;1,"Yes","No"))</f>
        <v>Yes</v>
      </c>
      <c r="G19" s="9">
        <v>2.6915441050000002</v>
      </c>
      <c r="H19" s="9" t="str">
        <f>IF($B19="N/A","N/A",IF(G19&gt;1,"Yes","No"))</f>
        <v>Yes</v>
      </c>
      <c r="I19" s="10">
        <v>-50</v>
      </c>
      <c r="J19" s="10">
        <v>3.2869999999999999</v>
      </c>
      <c r="K19" s="9" t="str">
        <f t="shared" si="0"/>
        <v>Yes</v>
      </c>
    </row>
    <row r="20" spans="1:11" x14ac:dyDescent="0.25">
      <c r="A20" s="69" t="s">
        <v>856</v>
      </c>
      <c r="B20" s="33" t="s">
        <v>217</v>
      </c>
      <c r="C20" s="71">
        <v>81.098598331999995</v>
      </c>
      <c r="D20" s="9" t="str">
        <f>IF($B20="N/A","N/A",IF(C20&gt;15,"No",IF(C20&lt;-15,"No","Yes")))</f>
        <v>N/A</v>
      </c>
      <c r="E20" s="35">
        <v>135.76145305</v>
      </c>
      <c r="F20" s="9" t="str">
        <f>IF($B20="N/A","N/A",IF(E20&gt;15,"No",IF(E20&lt;-15,"No","Yes")))</f>
        <v>N/A</v>
      </c>
      <c r="G20" s="35">
        <v>112.50137576</v>
      </c>
      <c r="H20" s="9" t="str">
        <f>IF($B20="N/A","N/A",IF(G20&gt;15,"No",IF(G20&lt;-15,"No","Yes")))</f>
        <v>N/A</v>
      </c>
      <c r="I20" s="10">
        <v>67.400000000000006</v>
      </c>
      <c r="J20" s="10">
        <v>-17.100000000000001</v>
      </c>
      <c r="K20" s="9" t="str">
        <f t="shared" si="0"/>
        <v>Yes</v>
      </c>
    </row>
    <row r="21" spans="1:11" x14ac:dyDescent="0.25">
      <c r="A21" s="69" t="s">
        <v>34</v>
      </c>
      <c r="B21" s="33" t="s">
        <v>217</v>
      </c>
      <c r="C21" s="82">
        <v>33.190501957999999</v>
      </c>
      <c r="D21" s="9" t="str">
        <f>IF($B21="N/A","N/A",IF(C21&gt;15,"No",IF(C21&lt;-15,"No","Yes")))</f>
        <v>N/A</v>
      </c>
      <c r="E21" s="83">
        <v>30.651077833999999</v>
      </c>
      <c r="F21" s="9" t="str">
        <f>IF($B21="N/A","N/A",IF(E21&gt;15,"No",IF(E21&lt;-15,"No","Yes")))</f>
        <v>N/A</v>
      </c>
      <c r="G21" s="83">
        <v>32.010706915</v>
      </c>
      <c r="H21" s="9" t="str">
        <f>IF($B21="N/A","N/A",IF(G21&gt;15,"No",IF(G21&lt;-15,"No","Yes")))</f>
        <v>N/A</v>
      </c>
      <c r="I21" s="10">
        <v>-7.65</v>
      </c>
      <c r="J21" s="10">
        <v>4.4359999999999999</v>
      </c>
      <c r="K21" s="9" t="str">
        <f t="shared" si="0"/>
        <v>Yes</v>
      </c>
    </row>
    <row r="22" spans="1:11" x14ac:dyDescent="0.25">
      <c r="A22" s="69" t="s">
        <v>1721</v>
      </c>
      <c r="B22" s="33" t="s">
        <v>217</v>
      </c>
      <c r="C22" s="82">
        <v>0</v>
      </c>
      <c r="D22" s="9" t="str">
        <f>IF($B22="N/A","N/A",IF(C22&gt;15,"No",IF(C22&lt;-15,"No","Yes")))</f>
        <v>N/A</v>
      </c>
      <c r="E22" s="83">
        <v>0</v>
      </c>
      <c r="F22" s="9" t="str">
        <f>IF($B22="N/A","N/A",IF(E22&gt;15,"No",IF(E22&lt;-15,"No","Yes")))</f>
        <v>N/A</v>
      </c>
      <c r="G22" s="83">
        <v>0</v>
      </c>
      <c r="H22" s="9" t="str">
        <f>IF($B22="N/A","N/A",IF(G22&gt;15,"No",IF(G22&lt;-15,"No","Yes")))</f>
        <v>N/A</v>
      </c>
      <c r="I22" s="10" t="s">
        <v>1742</v>
      </c>
      <c r="J22" s="10" t="s">
        <v>1742</v>
      </c>
      <c r="K22" s="9" t="str">
        <f t="shared" si="0"/>
        <v>N/A</v>
      </c>
    </row>
    <row r="23" spans="1:11" x14ac:dyDescent="0.25">
      <c r="A23" s="69" t="s">
        <v>35</v>
      </c>
      <c r="B23" s="33" t="s">
        <v>217</v>
      </c>
      <c r="C23" s="82">
        <v>2.469615133</v>
      </c>
      <c r="D23" s="9" t="str">
        <f>IF($B23="N/A","N/A",IF(C23&gt;15,"No",IF(C23&lt;-15,"No","Yes")))</f>
        <v>N/A</v>
      </c>
      <c r="E23" s="83">
        <v>0.50457165390000003</v>
      </c>
      <c r="F23" s="9" t="str">
        <f>IF($B23="N/A","N/A",IF(E23&gt;15,"No",IF(E23&lt;-15,"No","Yes")))</f>
        <v>N/A</v>
      </c>
      <c r="G23" s="83">
        <v>0.54634939819999995</v>
      </c>
      <c r="H23" s="9" t="str">
        <f>IF($B23="N/A","N/A",IF(G23&gt;15,"No",IF(G23&lt;-15,"No","Yes")))</f>
        <v>N/A</v>
      </c>
      <c r="I23" s="10">
        <v>-79.599999999999994</v>
      </c>
      <c r="J23" s="10">
        <v>8.2799999999999994</v>
      </c>
      <c r="K23" s="9" t="str">
        <f t="shared" si="0"/>
        <v>Yes</v>
      </c>
    </row>
    <row r="24" spans="1:11" x14ac:dyDescent="0.25">
      <c r="A24" s="69" t="s">
        <v>857</v>
      </c>
      <c r="B24" s="33" t="s">
        <v>247</v>
      </c>
      <c r="C24" s="71">
        <v>138.65243024</v>
      </c>
      <c r="D24" s="9" t="str">
        <f>IF($B24="N/A","N/A",IF(C24&gt;300,"No",IF(C24&lt;75,"No","Yes")))</f>
        <v>Yes</v>
      </c>
      <c r="E24" s="35">
        <v>137.63668189000001</v>
      </c>
      <c r="F24" s="9" t="str">
        <f>IF($B24="N/A","N/A",IF(E24&gt;300,"No",IF(E24&lt;75,"No","Yes")))</f>
        <v>Yes</v>
      </c>
      <c r="G24" s="35">
        <v>134.02249757999999</v>
      </c>
      <c r="H24" s="9" t="str">
        <f>IF($B24="N/A","N/A",IF(G24&gt;300,"No",IF(G24&lt;75,"No","Yes")))</f>
        <v>Yes</v>
      </c>
      <c r="I24" s="10">
        <v>-0.73299999999999998</v>
      </c>
      <c r="J24" s="10">
        <v>-2.63</v>
      </c>
      <c r="K24" s="9" t="str">
        <f t="shared" si="0"/>
        <v>Yes</v>
      </c>
    </row>
    <row r="25" spans="1:11" x14ac:dyDescent="0.25">
      <c r="A25" s="69" t="s">
        <v>858</v>
      </c>
      <c r="B25" s="33" t="s">
        <v>248</v>
      </c>
      <c r="C25" s="71" t="s">
        <v>1742</v>
      </c>
      <c r="D25" s="9" t="str">
        <f>IF($B25="N/A","N/A",IF(C25&gt;250,"No",IF(C25&lt;20,"No","Yes")))</f>
        <v>No</v>
      </c>
      <c r="E25" s="35" t="s">
        <v>1742</v>
      </c>
      <c r="F25" s="9" t="str">
        <f>IF($B25="N/A","N/A",IF(E25&gt;250,"No",IF(E25&lt;20,"No","Yes")))</f>
        <v>No</v>
      </c>
      <c r="G25" s="35" t="s">
        <v>1742</v>
      </c>
      <c r="H25" s="9" t="str">
        <f>IF($B25="N/A","N/A",IF(G25&gt;250,"No",IF(G25&lt;20,"No","Yes")))</f>
        <v>No</v>
      </c>
      <c r="I25" s="10" t="s">
        <v>1742</v>
      </c>
      <c r="J25" s="10" t="s">
        <v>1742</v>
      </c>
      <c r="K25" s="9" t="str">
        <f t="shared" si="0"/>
        <v>N/A</v>
      </c>
    </row>
    <row r="26" spans="1:11" x14ac:dyDescent="0.25">
      <c r="A26" s="69" t="s">
        <v>859</v>
      </c>
      <c r="B26" s="33" t="s">
        <v>249</v>
      </c>
      <c r="C26" s="71">
        <v>3.1834102123000001</v>
      </c>
      <c r="D26" s="9" t="str">
        <f>IF($B26="N/A","N/A",IF(C26&gt;5,"No",IF(C26&lt;3,"No","Yes")))</f>
        <v>Yes</v>
      </c>
      <c r="E26" s="35">
        <v>10.903752099</v>
      </c>
      <c r="F26" s="9" t="str">
        <f>IF($B26="N/A","N/A",IF(E26&gt;5,"No",IF(E26&lt;3,"No","Yes")))</f>
        <v>No</v>
      </c>
      <c r="G26" s="35">
        <v>9.9275458468999993</v>
      </c>
      <c r="H26" s="9" t="str">
        <f>IF($B26="N/A","N/A",IF(G26&gt;5,"No",IF(G26&lt;3,"No","Yes")))</f>
        <v>No</v>
      </c>
      <c r="I26" s="10">
        <v>242.5</v>
      </c>
      <c r="J26" s="10">
        <v>-8.9499999999999993</v>
      </c>
      <c r="K26" s="9" t="str">
        <f t="shared" si="0"/>
        <v>Yes</v>
      </c>
    </row>
    <row r="27" spans="1:11" x14ac:dyDescent="0.25">
      <c r="A27" s="69" t="s">
        <v>131</v>
      </c>
      <c r="B27" s="33" t="s">
        <v>217</v>
      </c>
      <c r="C27" s="67">
        <v>852058</v>
      </c>
      <c r="D27" s="33" t="s">
        <v>217</v>
      </c>
      <c r="E27" s="34">
        <v>152834</v>
      </c>
      <c r="F27" s="33" t="s">
        <v>217</v>
      </c>
      <c r="G27" s="34">
        <v>150560</v>
      </c>
      <c r="H27" s="9" t="str">
        <f>IF($B27="N/A","N/A",IF(G27&gt;15,"No",IF(G27&lt;-15,"No","Yes")))</f>
        <v>N/A</v>
      </c>
      <c r="I27" s="10">
        <v>-82.1</v>
      </c>
      <c r="J27" s="10">
        <v>-1.49</v>
      </c>
      <c r="K27" s="9" t="str">
        <f t="shared" si="0"/>
        <v>Yes</v>
      </c>
    </row>
    <row r="28" spans="1:11" x14ac:dyDescent="0.25">
      <c r="A28" s="69" t="s">
        <v>350</v>
      </c>
      <c r="B28" s="33" t="s">
        <v>217</v>
      </c>
      <c r="C28" s="67" t="s">
        <v>217</v>
      </c>
      <c r="D28" s="33" t="s">
        <v>217</v>
      </c>
      <c r="E28" s="34" t="s">
        <v>217</v>
      </c>
      <c r="F28" s="33" t="s">
        <v>217</v>
      </c>
      <c r="G28" s="8">
        <v>0.32482151809999998</v>
      </c>
      <c r="H28" s="9" t="str">
        <f>IF($B28="N/A","N/A",IF(G28&gt;15,"No",IF(G28&lt;-15,"No","Yes")))</f>
        <v>N/A</v>
      </c>
      <c r="I28" s="10" t="s">
        <v>217</v>
      </c>
      <c r="J28" s="10" t="s">
        <v>217</v>
      </c>
      <c r="K28" s="9" t="str">
        <f t="shared" si="0"/>
        <v>N/A</v>
      </c>
    </row>
    <row r="29" spans="1:11" ht="25" x14ac:dyDescent="0.25">
      <c r="A29" s="69" t="s">
        <v>835</v>
      </c>
      <c r="B29" s="33" t="s">
        <v>217</v>
      </c>
      <c r="C29" s="35">
        <v>89.527536858000005</v>
      </c>
      <c r="D29" s="33" t="s">
        <v>217</v>
      </c>
      <c r="E29" s="35">
        <v>205.54699216</v>
      </c>
      <c r="F29" s="33" t="s">
        <v>217</v>
      </c>
      <c r="G29" s="35">
        <v>294.94112646000002</v>
      </c>
      <c r="H29" s="33" t="s">
        <v>217</v>
      </c>
      <c r="I29" s="10">
        <v>129.6</v>
      </c>
      <c r="J29" s="10">
        <v>43.49</v>
      </c>
      <c r="K29" s="9" t="str">
        <f t="shared" si="0"/>
        <v>No</v>
      </c>
    </row>
    <row r="30" spans="1:11" x14ac:dyDescent="0.25">
      <c r="A30" s="69" t="s">
        <v>27</v>
      </c>
      <c r="B30" s="33" t="s">
        <v>221</v>
      </c>
      <c r="C30" s="34">
        <v>11</v>
      </c>
      <c r="D30" s="9" t="str">
        <f>IF($B30="N/A","N/A",IF(C30="N/A","N/A",IF(C30=0,"Yes","No")))</f>
        <v>No</v>
      </c>
      <c r="E30" s="34">
        <v>12</v>
      </c>
      <c r="F30" s="9" t="str">
        <f>IF($B30="N/A","N/A",IF(E30="N/A","N/A",IF(E30=0,"Yes","No")))</f>
        <v>No</v>
      </c>
      <c r="G30" s="34">
        <v>0</v>
      </c>
      <c r="H30" s="9" t="str">
        <f>IF($B30="N/A","N/A",IF(G30=0,"Yes","No"))</f>
        <v>Yes</v>
      </c>
      <c r="I30" s="10">
        <v>1100</v>
      </c>
      <c r="J30" s="10">
        <v>-100</v>
      </c>
      <c r="K30" s="9" t="str">
        <f t="shared" si="0"/>
        <v>No</v>
      </c>
    </row>
    <row r="31" spans="1:11" x14ac:dyDescent="0.25">
      <c r="A31" s="69" t="s">
        <v>210</v>
      </c>
      <c r="B31" s="84" t="s">
        <v>217</v>
      </c>
      <c r="C31" s="67" t="s">
        <v>217</v>
      </c>
      <c r="D31" s="9" t="str">
        <f t="shared" ref="D31:F50" si="4">IF($B31="N/A","N/A",IF(C31&lt;0,"No","Yes"))</f>
        <v>N/A</v>
      </c>
      <c r="E31" s="67">
        <v>8247219</v>
      </c>
      <c r="F31" s="9" t="str">
        <f t="shared" si="4"/>
        <v>N/A</v>
      </c>
      <c r="G31" s="67">
        <v>9626190</v>
      </c>
      <c r="H31" s="9" t="str">
        <f t="shared" ref="H31:H50" si="5">IF($B31="N/A","N/A",IF(G31&lt;0,"No","Yes"))</f>
        <v>N/A</v>
      </c>
      <c r="I31" s="10" t="s">
        <v>217</v>
      </c>
      <c r="J31" s="10">
        <v>16.72</v>
      </c>
      <c r="K31" s="9" t="str">
        <f t="shared" si="0"/>
        <v>Yes</v>
      </c>
    </row>
    <row r="32" spans="1:11" x14ac:dyDescent="0.25">
      <c r="A32" s="2" t="s">
        <v>659</v>
      </c>
      <c r="B32" s="84" t="s">
        <v>217</v>
      </c>
      <c r="C32" s="68" t="s">
        <v>217</v>
      </c>
      <c r="D32" s="9" t="str">
        <f t="shared" si="4"/>
        <v>N/A</v>
      </c>
      <c r="E32" s="68">
        <v>75.638684991999995</v>
      </c>
      <c r="F32" s="9" t="str">
        <f t="shared" si="4"/>
        <v>N/A</v>
      </c>
      <c r="G32" s="68">
        <v>79.239875796999996</v>
      </c>
      <c r="H32" s="9" t="str">
        <f t="shared" si="5"/>
        <v>N/A</v>
      </c>
      <c r="I32" s="10" t="s">
        <v>217</v>
      </c>
      <c r="J32" s="10">
        <v>4.7610000000000001</v>
      </c>
      <c r="K32" s="9" t="str">
        <f t="shared" si="0"/>
        <v>Yes</v>
      </c>
    </row>
    <row r="33" spans="1:11" x14ac:dyDescent="0.25">
      <c r="A33" s="2" t="s">
        <v>660</v>
      </c>
      <c r="B33" s="84" t="s">
        <v>217</v>
      </c>
      <c r="C33" s="68" t="s">
        <v>217</v>
      </c>
      <c r="D33" s="9" t="str">
        <f t="shared" si="4"/>
        <v>N/A</v>
      </c>
      <c r="E33" s="68">
        <v>0</v>
      </c>
      <c r="F33" s="9" t="str">
        <f t="shared" si="4"/>
        <v>N/A</v>
      </c>
      <c r="G33" s="68">
        <v>18.463119884000001</v>
      </c>
      <c r="H33" s="9" t="str">
        <f t="shared" si="5"/>
        <v>N/A</v>
      </c>
      <c r="I33" s="10" t="s">
        <v>217</v>
      </c>
      <c r="J33" s="10" t="s">
        <v>1742</v>
      </c>
      <c r="K33" s="9" t="str">
        <f t="shared" si="0"/>
        <v>N/A</v>
      </c>
    </row>
    <row r="34" spans="1:11" x14ac:dyDescent="0.25">
      <c r="A34" s="2" t="s">
        <v>661</v>
      </c>
      <c r="B34" s="84" t="s">
        <v>217</v>
      </c>
      <c r="C34" s="68" t="s">
        <v>217</v>
      </c>
      <c r="D34" s="9" t="str">
        <f t="shared" si="4"/>
        <v>N/A</v>
      </c>
      <c r="E34" s="68">
        <v>0</v>
      </c>
      <c r="F34" s="9" t="str">
        <f t="shared" si="4"/>
        <v>N/A</v>
      </c>
      <c r="G34" s="68">
        <v>0</v>
      </c>
      <c r="H34" s="9" t="str">
        <f t="shared" si="5"/>
        <v>N/A</v>
      </c>
      <c r="I34" s="10" t="s">
        <v>217</v>
      </c>
      <c r="J34" s="10" t="s">
        <v>1742</v>
      </c>
      <c r="K34" s="9" t="str">
        <f t="shared" si="0"/>
        <v>N/A</v>
      </c>
    </row>
    <row r="35" spans="1:11" x14ac:dyDescent="0.25">
      <c r="A35" s="2" t="s">
        <v>662</v>
      </c>
      <c r="B35" s="84" t="s">
        <v>217</v>
      </c>
      <c r="C35" s="68" t="s">
        <v>217</v>
      </c>
      <c r="D35" s="9" t="str">
        <f t="shared" si="4"/>
        <v>N/A</v>
      </c>
      <c r="E35" s="68">
        <v>24.361302883</v>
      </c>
      <c r="F35" s="9" t="str">
        <f t="shared" si="4"/>
        <v>N/A</v>
      </c>
      <c r="G35" s="68">
        <v>2.2970043184</v>
      </c>
      <c r="H35" s="9" t="str">
        <f t="shared" si="5"/>
        <v>N/A</v>
      </c>
      <c r="I35" s="10" t="s">
        <v>217</v>
      </c>
      <c r="J35" s="10">
        <v>-90.6</v>
      </c>
      <c r="K35" s="9" t="str">
        <f t="shared" si="0"/>
        <v>No</v>
      </c>
    </row>
    <row r="36" spans="1:11" x14ac:dyDescent="0.25">
      <c r="A36" s="2" t="s">
        <v>353</v>
      </c>
      <c r="B36" s="84" t="s">
        <v>217</v>
      </c>
      <c r="C36" s="67" t="s">
        <v>217</v>
      </c>
      <c r="D36" s="9" t="str">
        <f t="shared" si="4"/>
        <v>N/A</v>
      </c>
      <c r="E36" s="67">
        <v>0</v>
      </c>
      <c r="F36" s="9" t="str">
        <f t="shared" si="4"/>
        <v>N/A</v>
      </c>
      <c r="G36" s="67">
        <v>0</v>
      </c>
      <c r="H36" s="9" t="str">
        <f t="shared" si="5"/>
        <v>N/A</v>
      </c>
      <c r="I36" s="10" t="s">
        <v>217</v>
      </c>
      <c r="J36" s="10" t="s">
        <v>1742</v>
      </c>
      <c r="K36" s="9" t="str">
        <f t="shared" si="0"/>
        <v>N/A</v>
      </c>
    </row>
    <row r="37" spans="1:11" x14ac:dyDescent="0.25">
      <c r="A37" s="2" t="s">
        <v>663</v>
      </c>
      <c r="B37" s="84" t="s">
        <v>217</v>
      </c>
      <c r="C37" s="68" t="s">
        <v>217</v>
      </c>
      <c r="D37" s="9" t="str">
        <f t="shared" si="4"/>
        <v>N/A</v>
      </c>
      <c r="E37" s="68" t="s">
        <v>1742</v>
      </c>
      <c r="F37" s="9" t="str">
        <f t="shared" si="4"/>
        <v>N/A</v>
      </c>
      <c r="G37" s="68" t="s">
        <v>1742</v>
      </c>
      <c r="H37" s="9" t="str">
        <f t="shared" si="5"/>
        <v>N/A</v>
      </c>
      <c r="I37" s="10" t="s">
        <v>217</v>
      </c>
      <c r="J37" s="10" t="s">
        <v>1742</v>
      </c>
      <c r="K37" s="9" t="str">
        <f t="shared" si="0"/>
        <v>N/A</v>
      </c>
    </row>
    <row r="38" spans="1:11" x14ac:dyDescent="0.25">
      <c r="A38" s="2" t="s">
        <v>664</v>
      </c>
      <c r="B38" s="84" t="s">
        <v>217</v>
      </c>
      <c r="C38" s="68" t="s">
        <v>217</v>
      </c>
      <c r="D38" s="9" t="str">
        <f t="shared" si="4"/>
        <v>N/A</v>
      </c>
      <c r="E38" s="68" t="s">
        <v>1742</v>
      </c>
      <c r="F38" s="9" t="str">
        <f t="shared" si="4"/>
        <v>N/A</v>
      </c>
      <c r="G38" s="68" t="s">
        <v>1742</v>
      </c>
      <c r="H38" s="9" t="str">
        <f t="shared" si="5"/>
        <v>N/A</v>
      </c>
      <c r="I38" s="10" t="s">
        <v>217</v>
      </c>
      <c r="J38" s="10" t="s">
        <v>1742</v>
      </c>
      <c r="K38" s="9" t="str">
        <f t="shared" si="0"/>
        <v>N/A</v>
      </c>
    </row>
    <row r="39" spans="1:11" x14ac:dyDescent="0.25">
      <c r="A39" s="2" t="s">
        <v>665</v>
      </c>
      <c r="B39" s="84" t="s">
        <v>217</v>
      </c>
      <c r="C39" s="68" t="s">
        <v>217</v>
      </c>
      <c r="D39" s="9" t="str">
        <f t="shared" si="4"/>
        <v>N/A</v>
      </c>
      <c r="E39" s="68" t="s">
        <v>1742</v>
      </c>
      <c r="F39" s="9" t="str">
        <f t="shared" si="4"/>
        <v>N/A</v>
      </c>
      <c r="G39" s="68" t="s">
        <v>1742</v>
      </c>
      <c r="H39" s="9" t="str">
        <f t="shared" si="5"/>
        <v>N/A</v>
      </c>
      <c r="I39" s="10" t="s">
        <v>217</v>
      </c>
      <c r="J39" s="10" t="s">
        <v>1742</v>
      </c>
      <c r="K39" s="9" t="str">
        <f t="shared" si="0"/>
        <v>N/A</v>
      </c>
    </row>
    <row r="40" spans="1:11" x14ac:dyDescent="0.25">
      <c r="A40" s="2" t="s">
        <v>666</v>
      </c>
      <c r="B40" s="84" t="s">
        <v>217</v>
      </c>
      <c r="C40" s="68" t="s">
        <v>217</v>
      </c>
      <c r="D40" s="9" t="str">
        <f t="shared" si="4"/>
        <v>N/A</v>
      </c>
      <c r="E40" s="68" t="s">
        <v>1742</v>
      </c>
      <c r="F40" s="9" t="str">
        <f t="shared" si="4"/>
        <v>N/A</v>
      </c>
      <c r="G40" s="68" t="s">
        <v>1742</v>
      </c>
      <c r="H40" s="9" t="str">
        <f t="shared" si="5"/>
        <v>N/A</v>
      </c>
      <c r="I40" s="10" t="s">
        <v>217</v>
      </c>
      <c r="J40" s="10" t="s">
        <v>1742</v>
      </c>
      <c r="K40" s="9" t="str">
        <f t="shared" si="0"/>
        <v>N/A</v>
      </c>
    </row>
    <row r="41" spans="1:11" x14ac:dyDescent="0.25">
      <c r="A41" s="2" t="s">
        <v>667</v>
      </c>
      <c r="B41" s="84" t="s">
        <v>217</v>
      </c>
      <c r="C41" s="68" t="s">
        <v>217</v>
      </c>
      <c r="D41" s="9" t="str">
        <f t="shared" si="4"/>
        <v>N/A</v>
      </c>
      <c r="E41" s="68" t="s">
        <v>1742</v>
      </c>
      <c r="F41" s="9" t="str">
        <f t="shared" si="4"/>
        <v>N/A</v>
      </c>
      <c r="G41" s="68" t="s">
        <v>1742</v>
      </c>
      <c r="H41" s="9" t="str">
        <f t="shared" si="5"/>
        <v>N/A</v>
      </c>
      <c r="I41" s="10" t="s">
        <v>217</v>
      </c>
      <c r="J41" s="10" t="s">
        <v>1742</v>
      </c>
      <c r="K41" s="9" t="str">
        <f t="shared" si="0"/>
        <v>N/A</v>
      </c>
    </row>
    <row r="42" spans="1:11" x14ac:dyDescent="0.25">
      <c r="A42" s="2" t="s">
        <v>668</v>
      </c>
      <c r="B42" s="84" t="s">
        <v>217</v>
      </c>
      <c r="C42" s="68" t="s">
        <v>217</v>
      </c>
      <c r="D42" s="9" t="str">
        <f t="shared" si="4"/>
        <v>N/A</v>
      </c>
      <c r="E42" s="68" t="s">
        <v>1742</v>
      </c>
      <c r="F42" s="9" t="str">
        <f t="shared" si="4"/>
        <v>N/A</v>
      </c>
      <c r="G42" s="68" t="s">
        <v>1742</v>
      </c>
      <c r="H42" s="9" t="str">
        <f t="shared" si="5"/>
        <v>N/A</v>
      </c>
      <c r="I42" s="10" t="s">
        <v>217</v>
      </c>
      <c r="J42" s="10" t="s">
        <v>1742</v>
      </c>
      <c r="K42" s="9" t="str">
        <f t="shared" si="0"/>
        <v>N/A</v>
      </c>
    </row>
    <row r="43" spans="1:11" x14ac:dyDescent="0.25">
      <c r="A43" s="2" t="s">
        <v>669</v>
      </c>
      <c r="B43" s="84" t="s">
        <v>217</v>
      </c>
      <c r="C43" s="68" t="s">
        <v>217</v>
      </c>
      <c r="D43" s="9" t="str">
        <f t="shared" si="4"/>
        <v>N/A</v>
      </c>
      <c r="E43" s="68" t="s">
        <v>1742</v>
      </c>
      <c r="F43" s="9" t="str">
        <f t="shared" si="4"/>
        <v>N/A</v>
      </c>
      <c r="G43" s="68" t="s">
        <v>1742</v>
      </c>
      <c r="H43" s="9" t="str">
        <f t="shared" si="5"/>
        <v>N/A</v>
      </c>
      <c r="I43" s="10" t="s">
        <v>217</v>
      </c>
      <c r="J43" s="10" t="s">
        <v>1742</v>
      </c>
      <c r="K43" s="9" t="str">
        <f t="shared" si="0"/>
        <v>N/A</v>
      </c>
    </row>
    <row r="44" spans="1:11" x14ac:dyDescent="0.25">
      <c r="A44" s="2" t="s">
        <v>670</v>
      </c>
      <c r="B44" s="84" t="s">
        <v>217</v>
      </c>
      <c r="C44" s="68" t="s">
        <v>217</v>
      </c>
      <c r="D44" s="9" t="str">
        <f t="shared" si="4"/>
        <v>N/A</v>
      </c>
      <c r="E44" s="68" t="s">
        <v>1742</v>
      </c>
      <c r="F44" s="9" t="str">
        <f t="shared" si="4"/>
        <v>N/A</v>
      </c>
      <c r="G44" s="68" t="s">
        <v>1742</v>
      </c>
      <c r="H44" s="9" t="str">
        <f t="shared" si="5"/>
        <v>N/A</v>
      </c>
      <c r="I44" s="10" t="s">
        <v>217</v>
      </c>
      <c r="J44" s="10" t="s">
        <v>1742</v>
      </c>
      <c r="K44" s="9" t="str">
        <f t="shared" si="0"/>
        <v>N/A</v>
      </c>
    </row>
    <row r="45" spans="1:11" x14ac:dyDescent="0.25">
      <c r="A45" s="2" t="s">
        <v>671</v>
      </c>
      <c r="B45" s="84" t="s">
        <v>217</v>
      </c>
      <c r="C45" s="68" t="s">
        <v>217</v>
      </c>
      <c r="D45" s="9" t="str">
        <f t="shared" si="4"/>
        <v>N/A</v>
      </c>
      <c r="E45" s="68" t="s">
        <v>1742</v>
      </c>
      <c r="F45" s="9" t="str">
        <f t="shared" si="4"/>
        <v>N/A</v>
      </c>
      <c r="G45" s="68" t="s">
        <v>1742</v>
      </c>
      <c r="H45" s="9" t="str">
        <f t="shared" si="5"/>
        <v>N/A</v>
      </c>
      <c r="I45" s="10" t="s">
        <v>217</v>
      </c>
      <c r="J45" s="10" t="s">
        <v>1742</v>
      </c>
      <c r="K45" s="9" t="str">
        <f t="shared" si="0"/>
        <v>N/A</v>
      </c>
    </row>
    <row r="46" spans="1:11" x14ac:dyDescent="0.25">
      <c r="A46" s="2" t="s">
        <v>354</v>
      </c>
      <c r="B46" s="84" t="s">
        <v>217</v>
      </c>
      <c r="C46" s="67" t="s">
        <v>217</v>
      </c>
      <c r="D46" s="9" t="str">
        <f t="shared" si="4"/>
        <v>N/A</v>
      </c>
      <c r="E46" s="67">
        <v>135764</v>
      </c>
      <c r="F46" s="9" t="str">
        <f t="shared" si="4"/>
        <v>N/A</v>
      </c>
      <c r="G46" s="67">
        <v>164297</v>
      </c>
      <c r="H46" s="9" t="str">
        <f t="shared" si="5"/>
        <v>N/A</v>
      </c>
      <c r="I46" s="10" t="s">
        <v>217</v>
      </c>
      <c r="J46" s="10">
        <v>21.02</v>
      </c>
      <c r="K46" s="9" t="str">
        <f t="shared" si="0"/>
        <v>Yes</v>
      </c>
    </row>
    <row r="47" spans="1:11" x14ac:dyDescent="0.25">
      <c r="A47" s="2" t="s">
        <v>672</v>
      </c>
      <c r="B47" s="84" t="s">
        <v>217</v>
      </c>
      <c r="C47" s="68" t="s">
        <v>217</v>
      </c>
      <c r="D47" s="9" t="str">
        <f t="shared" si="4"/>
        <v>N/A</v>
      </c>
      <c r="E47" s="68">
        <v>97.542794850000007</v>
      </c>
      <c r="F47" s="9" t="str">
        <f t="shared" si="4"/>
        <v>N/A</v>
      </c>
      <c r="G47" s="68">
        <v>99.799752886999997</v>
      </c>
      <c r="H47" s="9" t="str">
        <f t="shared" si="5"/>
        <v>N/A</v>
      </c>
      <c r="I47" s="10" t="s">
        <v>217</v>
      </c>
      <c r="J47" s="10">
        <v>2.3140000000000001</v>
      </c>
      <c r="K47" s="9" t="str">
        <f t="shared" si="0"/>
        <v>Yes</v>
      </c>
    </row>
    <row r="48" spans="1:11" x14ac:dyDescent="0.25">
      <c r="A48" s="2" t="s">
        <v>673</v>
      </c>
      <c r="B48" s="84" t="s">
        <v>217</v>
      </c>
      <c r="C48" s="68" t="s">
        <v>217</v>
      </c>
      <c r="D48" s="9" t="str">
        <f t="shared" si="4"/>
        <v>N/A</v>
      </c>
      <c r="E48" s="68">
        <v>0</v>
      </c>
      <c r="F48" s="9" t="str">
        <f t="shared" si="4"/>
        <v>N/A</v>
      </c>
      <c r="G48" s="68">
        <v>0</v>
      </c>
      <c r="H48" s="9" t="str">
        <f t="shared" si="5"/>
        <v>N/A</v>
      </c>
      <c r="I48" s="10" t="s">
        <v>217</v>
      </c>
      <c r="J48" s="10" t="s">
        <v>1742</v>
      </c>
      <c r="K48" s="9" t="str">
        <f t="shared" si="0"/>
        <v>N/A</v>
      </c>
    </row>
    <row r="49" spans="1:11" x14ac:dyDescent="0.25">
      <c r="A49" s="2" t="s">
        <v>674</v>
      </c>
      <c r="B49" s="84" t="s">
        <v>217</v>
      </c>
      <c r="C49" s="68" t="s">
        <v>217</v>
      </c>
      <c r="D49" s="9" t="str">
        <f t="shared" si="4"/>
        <v>N/A</v>
      </c>
      <c r="E49" s="68">
        <v>0</v>
      </c>
      <c r="F49" s="9" t="str">
        <f t="shared" si="4"/>
        <v>N/A</v>
      </c>
      <c r="G49" s="68">
        <v>0</v>
      </c>
      <c r="H49" s="9" t="str">
        <f t="shared" si="5"/>
        <v>N/A</v>
      </c>
      <c r="I49" s="10" t="s">
        <v>217</v>
      </c>
      <c r="J49" s="10" t="s">
        <v>1742</v>
      </c>
      <c r="K49" s="9" t="str">
        <f t="shared" si="0"/>
        <v>N/A</v>
      </c>
    </row>
    <row r="50" spans="1:11" x14ac:dyDescent="0.25">
      <c r="A50" s="2" t="s">
        <v>675</v>
      </c>
      <c r="B50" s="84" t="s">
        <v>217</v>
      </c>
      <c r="C50" s="68" t="s">
        <v>217</v>
      </c>
      <c r="D50" s="9" t="str">
        <f t="shared" si="4"/>
        <v>N/A</v>
      </c>
      <c r="E50" s="68">
        <v>2.4572051501000001</v>
      </c>
      <c r="F50" s="9" t="str">
        <f t="shared" si="4"/>
        <v>N/A</v>
      </c>
      <c r="G50" s="68">
        <v>0.20024711349999999</v>
      </c>
      <c r="H50" s="9" t="str">
        <f t="shared" si="5"/>
        <v>N/A</v>
      </c>
      <c r="I50" s="10" t="s">
        <v>217</v>
      </c>
      <c r="J50" s="10">
        <v>-91.9</v>
      </c>
      <c r="K50" s="9" t="str">
        <f t="shared" si="0"/>
        <v>No</v>
      </c>
    </row>
    <row r="51" spans="1:11" x14ac:dyDescent="0.25">
      <c r="A51" s="2" t="s">
        <v>355</v>
      </c>
      <c r="B51" s="33" t="s">
        <v>217</v>
      </c>
      <c r="C51" s="67">
        <v>4478472</v>
      </c>
      <c r="D51" s="33" t="s">
        <v>217</v>
      </c>
      <c r="E51" s="34">
        <v>9638940</v>
      </c>
      <c r="F51" s="33" t="s">
        <v>217</v>
      </c>
      <c r="G51" s="34">
        <v>13223355</v>
      </c>
      <c r="H51" s="33" t="s">
        <v>217</v>
      </c>
      <c r="I51" s="10">
        <v>115.2</v>
      </c>
      <c r="J51" s="10">
        <v>37.19</v>
      </c>
      <c r="K51" s="9" t="str">
        <f t="shared" si="0"/>
        <v>No</v>
      </c>
    </row>
    <row r="52" spans="1:11" x14ac:dyDescent="0.25">
      <c r="A52" s="2" t="s">
        <v>356</v>
      </c>
      <c r="B52" s="33" t="s">
        <v>217</v>
      </c>
      <c r="C52" s="68">
        <v>18.426597286</v>
      </c>
      <c r="D52" s="9" t="str">
        <f t="shared" ref="D52:D54" si="6">IF($B52="N/A","N/A",IF(C52&gt;15,"No",IF(C52&lt;-15,"No","Yes")))</f>
        <v>N/A</v>
      </c>
      <c r="E52" s="8">
        <v>58.750422764</v>
      </c>
      <c r="F52" s="9" t="str">
        <f t="shared" ref="F52:F54" si="7">IF($B52="N/A","N/A",IF(E52&gt;15,"No",IF(E52&lt;-15,"No","Yes")))</f>
        <v>N/A</v>
      </c>
      <c r="G52" s="8">
        <v>80.020645290000004</v>
      </c>
      <c r="H52" s="9" t="str">
        <f t="shared" ref="H52:H54" si="8">IF($B52="N/A","N/A",IF(G52&gt;15,"No",IF(G52&lt;-15,"No","Yes")))</f>
        <v>N/A</v>
      </c>
      <c r="I52" s="10">
        <v>218.8</v>
      </c>
      <c r="J52" s="10">
        <v>36.200000000000003</v>
      </c>
      <c r="K52" s="9" t="str">
        <f t="shared" si="0"/>
        <v>No</v>
      </c>
    </row>
    <row r="53" spans="1:11" x14ac:dyDescent="0.25">
      <c r="A53" s="2" t="s">
        <v>357</v>
      </c>
      <c r="B53" s="33" t="s">
        <v>217</v>
      </c>
      <c r="C53" s="68">
        <v>0</v>
      </c>
      <c r="D53" s="9" t="str">
        <f t="shared" si="6"/>
        <v>N/A</v>
      </c>
      <c r="E53" s="8">
        <v>0</v>
      </c>
      <c r="F53" s="9" t="str">
        <f t="shared" si="7"/>
        <v>N/A</v>
      </c>
      <c r="G53" s="8">
        <v>18.767778675999999</v>
      </c>
      <c r="H53" s="9" t="str">
        <f t="shared" si="8"/>
        <v>N/A</v>
      </c>
      <c r="I53" s="10" t="s">
        <v>1742</v>
      </c>
      <c r="J53" s="10" t="s">
        <v>1742</v>
      </c>
      <c r="K53" s="9" t="str">
        <f t="shared" si="0"/>
        <v>N/A</v>
      </c>
    </row>
    <row r="54" spans="1:11" x14ac:dyDescent="0.25">
      <c r="A54" s="2" t="s">
        <v>358</v>
      </c>
      <c r="B54" s="33" t="s">
        <v>217</v>
      </c>
      <c r="C54" s="68" t="s">
        <v>217</v>
      </c>
      <c r="D54" s="9" t="str">
        <f t="shared" si="6"/>
        <v>N/A</v>
      </c>
      <c r="E54" s="8" t="s">
        <v>217</v>
      </c>
      <c r="F54" s="9" t="str">
        <f t="shared" si="7"/>
        <v>N/A</v>
      </c>
      <c r="G54" s="8">
        <v>1.2115760335000001</v>
      </c>
      <c r="H54" s="9" t="str">
        <f t="shared" si="8"/>
        <v>N/A</v>
      </c>
      <c r="I54" s="10" t="s">
        <v>217</v>
      </c>
      <c r="J54" s="10" t="s">
        <v>217</v>
      </c>
      <c r="K54" s="9" t="str">
        <f t="shared" si="0"/>
        <v>N/A</v>
      </c>
    </row>
    <row r="55" spans="1:11" ht="12" customHeight="1" x14ac:dyDescent="0.25">
      <c r="A55" s="148" t="s">
        <v>1648</v>
      </c>
      <c r="B55" s="149"/>
      <c r="C55" s="149"/>
      <c r="D55" s="149"/>
      <c r="E55" s="149"/>
      <c r="F55" s="149"/>
      <c r="G55" s="149"/>
      <c r="H55" s="149"/>
      <c r="I55" s="149"/>
      <c r="J55" s="149"/>
      <c r="K55" s="150"/>
    </row>
    <row r="56" spans="1:11" x14ac:dyDescent="0.25">
      <c r="A56" s="145" t="s">
        <v>1646</v>
      </c>
      <c r="B56" s="146"/>
      <c r="C56" s="146"/>
      <c r="D56" s="146"/>
      <c r="E56" s="146"/>
      <c r="F56" s="146"/>
      <c r="G56" s="146"/>
      <c r="H56" s="146"/>
      <c r="I56" s="146"/>
      <c r="J56" s="146"/>
      <c r="K56" s="147"/>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2.75" customHeight="1" x14ac:dyDescent="0.3">
      <c r="A2" s="142" t="s">
        <v>1599</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16647980</v>
      </c>
      <c r="D6" s="9" t="str">
        <f>IF($B6="N/A","N/A",IF(C6&gt;15,"No",IF(C6&lt;-15,"No","Yes")))</f>
        <v>N/A</v>
      </c>
      <c r="E6" s="34">
        <v>17687057</v>
      </c>
      <c r="F6" s="9" t="str">
        <f>IF($B6="N/A","N/A",IF(E6&gt;15,"No",IF(E6&lt;-15,"No","Yes")))</f>
        <v>N/A</v>
      </c>
      <c r="G6" s="34">
        <v>19557953</v>
      </c>
      <c r="H6" s="9" t="str">
        <f>IF($B6="N/A","N/A",IF(G6&gt;15,"No",IF(G6&lt;-15,"No","Yes")))</f>
        <v>N/A</v>
      </c>
      <c r="I6" s="10">
        <v>6.2409999999999997</v>
      </c>
      <c r="J6" s="10">
        <v>10.58</v>
      </c>
      <c r="K6" s="9" t="str">
        <f t="shared" ref="K6:K15"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16</v>
      </c>
      <c r="B9" s="33" t="s">
        <v>217</v>
      </c>
      <c r="C9" s="68">
        <v>11.761571073000001</v>
      </c>
      <c r="D9" s="9" t="str">
        <f t="shared" ref="D9:D15" si="1">IF($B9="N/A","N/A",IF(C9&gt;15,"No",IF(C9&lt;-15,"No","Yes")))</f>
        <v>N/A</v>
      </c>
      <c r="E9" s="8">
        <v>20.043170550999999</v>
      </c>
      <c r="F9" s="9" t="str">
        <f t="shared" ref="F9:F15" si="2">IF($B9="N/A","N/A",IF(E9&gt;15,"No",IF(E9&lt;-15,"No","Yes")))</f>
        <v>N/A</v>
      </c>
      <c r="G9" s="8">
        <v>24.762724402</v>
      </c>
      <c r="H9" s="9" t="str">
        <f t="shared" ref="H9:H15" si="3">IF($B9="N/A","N/A",IF(G9&gt;15,"No",IF(G9&lt;-15,"No","Yes")))</f>
        <v>N/A</v>
      </c>
      <c r="I9" s="10">
        <v>70.41</v>
      </c>
      <c r="J9" s="10">
        <v>23.55</v>
      </c>
      <c r="K9" s="9" t="str">
        <f t="shared" si="0"/>
        <v>Yes</v>
      </c>
    </row>
    <row r="10" spans="1:11" x14ac:dyDescent="0.25">
      <c r="A10" s="69" t="s">
        <v>36</v>
      </c>
      <c r="B10" s="33" t="s">
        <v>217</v>
      </c>
      <c r="C10" s="68">
        <v>30.58671872</v>
      </c>
      <c r="D10" s="9" t="str">
        <f t="shared" si="1"/>
        <v>N/A</v>
      </c>
      <c r="E10" s="8">
        <v>29.125928545000001</v>
      </c>
      <c r="F10" s="9" t="str">
        <f t="shared" si="2"/>
        <v>N/A</v>
      </c>
      <c r="G10" s="8">
        <v>30.250200718999999</v>
      </c>
      <c r="H10" s="9" t="str">
        <f t="shared" si="3"/>
        <v>N/A</v>
      </c>
      <c r="I10" s="10">
        <v>-4.78</v>
      </c>
      <c r="J10" s="10">
        <v>3.86</v>
      </c>
      <c r="K10" s="9" t="str">
        <f t="shared" si="0"/>
        <v>Yes</v>
      </c>
    </row>
    <row r="11" spans="1:11" x14ac:dyDescent="0.25">
      <c r="A11" s="69" t="s">
        <v>37</v>
      </c>
      <c r="B11" s="33" t="s">
        <v>217</v>
      </c>
      <c r="C11" s="68" t="s">
        <v>1742</v>
      </c>
      <c r="D11" s="9" t="str">
        <f t="shared" si="1"/>
        <v>N/A</v>
      </c>
      <c r="E11" s="8">
        <v>93.723689246000006</v>
      </c>
      <c r="F11" s="9" t="str">
        <f t="shared" si="2"/>
        <v>N/A</v>
      </c>
      <c r="G11" s="8">
        <v>94.259091697000002</v>
      </c>
      <c r="H11" s="9" t="str">
        <f t="shared" si="3"/>
        <v>N/A</v>
      </c>
      <c r="I11" s="10" t="s">
        <v>1742</v>
      </c>
      <c r="J11" s="10">
        <v>0.57130000000000003</v>
      </c>
      <c r="K11" s="9" t="str">
        <f t="shared" si="0"/>
        <v>Yes</v>
      </c>
    </row>
    <row r="12" spans="1:11" x14ac:dyDescent="0.25">
      <c r="A12" s="69" t="s">
        <v>38</v>
      </c>
      <c r="B12" s="33" t="s">
        <v>217</v>
      </c>
      <c r="C12" s="68">
        <v>10.156531788000001</v>
      </c>
      <c r="D12" s="9" t="str">
        <f t="shared" si="1"/>
        <v>N/A</v>
      </c>
      <c r="E12" s="8">
        <v>19.259358616</v>
      </c>
      <c r="F12" s="9" t="str">
        <f t="shared" si="2"/>
        <v>N/A</v>
      </c>
      <c r="G12" s="8">
        <v>24.183296168999998</v>
      </c>
      <c r="H12" s="9" t="str">
        <f t="shared" si="3"/>
        <v>N/A</v>
      </c>
      <c r="I12" s="10">
        <v>89.63</v>
      </c>
      <c r="J12" s="10">
        <v>25.57</v>
      </c>
      <c r="K12" s="9" t="str">
        <f t="shared" si="0"/>
        <v>Yes</v>
      </c>
    </row>
    <row r="13" spans="1:11" x14ac:dyDescent="0.25">
      <c r="A13" s="69" t="s">
        <v>860</v>
      </c>
      <c r="B13" s="33" t="s">
        <v>217</v>
      </c>
      <c r="C13" s="68">
        <v>95.318268701999997</v>
      </c>
      <c r="D13" s="9" t="str">
        <f t="shared" si="1"/>
        <v>N/A</v>
      </c>
      <c r="E13" s="8">
        <v>80.631723371999996</v>
      </c>
      <c r="F13" s="9" t="str">
        <f t="shared" si="2"/>
        <v>N/A</v>
      </c>
      <c r="G13" s="8">
        <v>84.306082110999995</v>
      </c>
      <c r="H13" s="9" t="str">
        <f t="shared" si="3"/>
        <v>N/A</v>
      </c>
      <c r="I13" s="10">
        <v>-15.4</v>
      </c>
      <c r="J13" s="10">
        <v>4.5570000000000004</v>
      </c>
      <c r="K13" s="9" t="str">
        <f t="shared" si="0"/>
        <v>Yes</v>
      </c>
    </row>
    <row r="14" spans="1:11" x14ac:dyDescent="0.25">
      <c r="A14" s="69" t="s">
        <v>861</v>
      </c>
      <c r="B14" s="33" t="s">
        <v>217</v>
      </c>
      <c r="C14" s="68">
        <v>90.621010709999993</v>
      </c>
      <c r="D14" s="9" t="str">
        <f t="shared" si="1"/>
        <v>N/A</v>
      </c>
      <c r="E14" s="8">
        <v>82.999366420000001</v>
      </c>
      <c r="F14" s="9" t="str">
        <f t="shared" si="2"/>
        <v>N/A</v>
      </c>
      <c r="G14" s="8">
        <v>87.219219745000004</v>
      </c>
      <c r="H14" s="9" t="str">
        <f t="shared" si="3"/>
        <v>N/A</v>
      </c>
      <c r="I14" s="10">
        <v>-8.41</v>
      </c>
      <c r="J14" s="10">
        <v>5.0839999999999996</v>
      </c>
      <c r="K14" s="9" t="str">
        <f t="shared" si="0"/>
        <v>Yes</v>
      </c>
    </row>
    <row r="15" spans="1:11" x14ac:dyDescent="0.25">
      <c r="A15" s="69" t="s">
        <v>165</v>
      </c>
      <c r="B15" s="33" t="s">
        <v>217</v>
      </c>
      <c r="C15" s="68">
        <v>27.924234651999999</v>
      </c>
      <c r="D15" s="9" t="str">
        <f t="shared" si="1"/>
        <v>N/A</v>
      </c>
      <c r="E15" s="8">
        <v>28.603011796000001</v>
      </c>
      <c r="F15" s="9" t="str">
        <f t="shared" si="2"/>
        <v>N/A</v>
      </c>
      <c r="G15" s="8">
        <v>37.978396818999997</v>
      </c>
      <c r="H15" s="9" t="str">
        <f t="shared" si="3"/>
        <v>N/A</v>
      </c>
      <c r="I15" s="10">
        <v>2.431</v>
      </c>
      <c r="J15" s="10">
        <v>32.78</v>
      </c>
      <c r="K15" s="9" t="str">
        <f t="shared" si="0"/>
        <v>No</v>
      </c>
    </row>
    <row r="16" spans="1:11" x14ac:dyDescent="0.25">
      <c r="A16" s="69" t="s">
        <v>166</v>
      </c>
      <c r="B16" s="33" t="s">
        <v>250</v>
      </c>
      <c r="C16" s="68">
        <v>93.483203368000005</v>
      </c>
      <c r="D16" s="9" t="str">
        <f>IF($B16="N/A","N/A",IF(C16&gt;95,"Yes","No"))</f>
        <v>No</v>
      </c>
      <c r="E16" s="8">
        <v>86.988768113999996</v>
      </c>
      <c r="F16" s="9" t="str">
        <f>IF($B16="N/A","N/A",IF(E16&gt;95,"Yes","No"))</f>
        <v>No</v>
      </c>
      <c r="G16" s="8">
        <v>86.721381321999999</v>
      </c>
      <c r="H16" s="9" t="str">
        <f>IF($B16="N/A","N/A",IF(G16&gt;95,"Yes","No"))</f>
        <v>No</v>
      </c>
      <c r="I16" s="10">
        <v>-6.95</v>
      </c>
      <c r="J16" s="10">
        <v>-0.307</v>
      </c>
      <c r="K16" s="9" t="str">
        <f t="shared" ref="K16:K26" si="4">IF(J16="Div by 0", "N/A", IF(J16="N/A","N/A", IF(J16&gt;30, "No", IF(J16&lt;-30, "No", "Yes"))))</f>
        <v>Yes</v>
      </c>
    </row>
    <row r="17" spans="1:11" x14ac:dyDescent="0.25">
      <c r="A17" s="69" t="s">
        <v>862</v>
      </c>
      <c r="B17" s="49" t="s">
        <v>251</v>
      </c>
      <c r="C17" s="68">
        <v>58.075616381000003</v>
      </c>
      <c r="D17" s="9" t="str">
        <f>IF($B17="N/A","N/A",IF(C17&gt;90,"No",IF(C17&lt;50,"No","Yes")))</f>
        <v>Yes</v>
      </c>
      <c r="E17" s="8">
        <v>51.085327536000001</v>
      </c>
      <c r="F17" s="9" t="str">
        <f>IF($B17="N/A","N/A",IF(E17&gt;90,"No",IF(E17&lt;50,"No","Yes")))</f>
        <v>Yes</v>
      </c>
      <c r="G17" s="8">
        <v>42.497320655000003</v>
      </c>
      <c r="H17" s="9" t="str">
        <f>IF($B17="N/A","N/A",IF(G17&gt;90,"No",IF(G17&lt;50,"No","Yes")))</f>
        <v>No</v>
      </c>
      <c r="I17" s="10">
        <v>-12</v>
      </c>
      <c r="J17" s="10">
        <v>-16.8</v>
      </c>
      <c r="K17" s="9" t="str">
        <f t="shared" si="4"/>
        <v>Yes</v>
      </c>
    </row>
    <row r="18" spans="1:11" x14ac:dyDescent="0.25">
      <c r="A18" s="69" t="s">
        <v>863</v>
      </c>
      <c r="B18" s="49" t="s">
        <v>228</v>
      </c>
      <c r="C18" s="68">
        <v>6.6926137585000003</v>
      </c>
      <c r="D18" s="9" t="str">
        <f t="shared" ref="D18:D23" si="5">IF($B18="N/A","N/A",IF(C18&gt;5,"No",IF(C18&lt;=0,"No","Yes")))</f>
        <v>No</v>
      </c>
      <c r="E18" s="8">
        <v>5.6062011899000002</v>
      </c>
      <c r="F18" s="9" t="str">
        <f t="shared" ref="F18:F23" si="6">IF($B18="N/A","N/A",IF(E18&gt;5,"No",IF(E18&lt;=0,"No","Yes")))</f>
        <v>No</v>
      </c>
      <c r="G18" s="8">
        <v>4.3343544184000002</v>
      </c>
      <c r="H18" s="9" t="str">
        <f t="shared" ref="H18:H23" si="7">IF($B18="N/A","N/A",IF(G18&gt;5,"No",IF(G18&lt;=0,"No","Yes")))</f>
        <v>Yes</v>
      </c>
      <c r="I18" s="10">
        <v>-16.2</v>
      </c>
      <c r="J18" s="10">
        <v>-22.7</v>
      </c>
      <c r="K18" s="9" t="str">
        <f t="shared" si="4"/>
        <v>Yes</v>
      </c>
    </row>
    <row r="19" spans="1:11" x14ac:dyDescent="0.25">
      <c r="A19" s="69" t="s">
        <v>864</v>
      </c>
      <c r="B19" s="49" t="s">
        <v>228</v>
      </c>
      <c r="C19" s="68">
        <v>4.1310777643999996</v>
      </c>
      <c r="D19" s="9" t="str">
        <f t="shared" si="5"/>
        <v>Yes</v>
      </c>
      <c r="E19" s="8">
        <v>3.5812345717</v>
      </c>
      <c r="F19" s="9" t="str">
        <f t="shared" si="6"/>
        <v>Yes</v>
      </c>
      <c r="G19" s="8">
        <v>3.1539394741</v>
      </c>
      <c r="H19" s="9" t="str">
        <f t="shared" si="7"/>
        <v>Yes</v>
      </c>
      <c r="I19" s="10">
        <v>-13.3</v>
      </c>
      <c r="J19" s="10">
        <v>-11.9</v>
      </c>
      <c r="K19" s="9" t="str">
        <f t="shared" si="4"/>
        <v>Yes</v>
      </c>
    </row>
    <row r="20" spans="1:11" x14ac:dyDescent="0.25">
      <c r="A20" s="69" t="s">
        <v>865</v>
      </c>
      <c r="B20" s="49" t="s">
        <v>228</v>
      </c>
      <c r="C20" s="68">
        <v>0.40147213059999998</v>
      </c>
      <c r="D20" s="9" t="str">
        <f t="shared" si="5"/>
        <v>Yes</v>
      </c>
      <c r="E20" s="8">
        <v>0.27369166049999999</v>
      </c>
      <c r="F20" s="9" t="str">
        <f t="shared" si="6"/>
        <v>Yes</v>
      </c>
      <c r="G20" s="8">
        <v>0.16464913279999999</v>
      </c>
      <c r="H20" s="9" t="str">
        <f t="shared" si="7"/>
        <v>Yes</v>
      </c>
      <c r="I20" s="10">
        <v>-31.8</v>
      </c>
      <c r="J20" s="10">
        <v>-39.799999999999997</v>
      </c>
      <c r="K20" s="9" t="str">
        <f t="shared" si="4"/>
        <v>No</v>
      </c>
    </row>
    <row r="21" spans="1:11" x14ac:dyDescent="0.25">
      <c r="A21" s="69" t="s">
        <v>866</v>
      </c>
      <c r="B21" s="33" t="s">
        <v>217</v>
      </c>
      <c r="C21" s="68">
        <v>1.5617509999999999E-4</v>
      </c>
      <c r="D21" s="9" t="str">
        <f t="shared" si="5"/>
        <v>N/A</v>
      </c>
      <c r="E21" s="8">
        <v>3.0445992200000001E-2</v>
      </c>
      <c r="F21" s="9" t="str">
        <f t="shared" si="6"/>
        <v>N/A</v>
      </c>
      <c r="G21" s="8">
        <v>7.0656678599999995E-2</v>
      </c>
      <c r="H21" s="9" t="str">
        <f t="shared" si="7"/>
        <v>N/A</v>
      </c>
      <c r="I21" s="10">
        <v>19395</v>
      </c>
      <c r="J21" s="10">
        <v>132.1</v>
      </c>
      <c r="K21" s="9" t="str">
        <f t="shared" si="4"/>
        <v>No</v>
      </c>
    </row>
    <row r="22" spans="1:11" x14ac:dyDescent="0.25">
      <c r="A22" s="66" t="s">
        <v>1728</v>
      </c>
      <c r="B22" s="33" t="s">
        <v>217</v>
      </c>
      <c r="C22" s="68">
        <v>0</v>
      </c>
      <c r="D22" s="9" t="str">
        <f t="shared" si="5"/>
        <v>N/A</v>
      </c>
      <c r="E22" s="8">
        <v>5.7669290000000005E-4</v>
      </c>
      <c r="F22" s="9" t="str">
        <f t="shared" si="6"/>
        <v>N/A</v>
      </c>
      <c r="G22" s="8">
        <v>4.5505779999999998E-4</v>
      </c>
      <c r="H22" s="9" t="str">
        <f t="shared" si="7"/>
        <v>N/A</v>
      </c>
      <c r="I22" s="10" t="s">
        <v>1742</v>
      </c>
      <c r="J22" s="10">
        <v>-21.1</v>
      </c>
      <c r="K22" s="9" t="str">
        <f t="shared" si="4"/>
        <v>Yes</v>
      </c>
    </row>
    <row r="23" spans="1:11" x14ac:dyDescent="0.25">
      <c r="A23" s="69" t="s">
        <v>867</v>
      </c>
      <c r="B23" s="33" t="s">
        <v>217</v>
      </c>
      <c r="C23" s="68">
        <v>0</v>
      </c>
      <c r="D23" s="9" t="str">
        <f t="shared" si="5"/>
        <v>N/A</v>
      </c>
      <c r="E23" s="8">
        <v>4.4721967999999997E-3</v>
      </c>
      <c r="F23" s="9" t="str">
        <f t="shared" si="6"/>
        <v>N/A</v>
      </c>
      <c r="G23" s="8">
        <v>3.5995586999999999E-3</v>
      </c>
      <c r="H23" s="9" t="str">
        <f t="shared" si="7"/>
        <v>N/A</v>
      </c>
      <c r="I23" s="10" t="s">
        <v>1742</v>
      </c>
      <c r="J23" s="10">
        <v>-19.5</v>
      </c>
      <c r="K23" s="9" t="str">
        <f t="shared" si="4"/>
        <v>Yes</v>
      </c>
    </row>
    <row r="24" spans="1:11" x14ac:dyDescent="0.25">
      <c r="A24" s="69" t="s">
        <v>868</v>
      </c>
      <c r="B24" s="33" t="s">
        <v>236</v>
      </c>
      <c r="C24" s="68">
        <v>5.6201773427999999</v>
      </c>
      <c r="D24" s="9" t="str">
        <f>IF($B24="N/A","N/A",IF(C24&gt;10,"No",IF(C24&lt;1,"No","Yes")))</f>
        <v>Yes</v>
      </c>
      <c r="E24" s="8">
        <v>4.1441886006999997</v>
      </c>
      <c r="F24" s="9" t="str">
        <f>IF($B24="N/A","N/A",IF(E24&gt;10,"No",IF(E24&lt;1,"No","Yes")))</f>
        <v>Yes</v>
      </c>
      <c r="G24" s="8">
        <v>2.3096588891000001</v>
      </c>
      <c r="H24" s="9" t="str">
        <f>IF($B24="N/A","N/A",IF(G24&gt;10,"No",IF(G24&lt;1,"No","Yes")))</f>
        <v>Yes</v>
      </c>
      <c r="I24" s="10">
        <v>-26.3</v>
      </c>
      <c r="J24" s="10">
        <v>-44.3</v>
      </c>
      <c r="K24" s="9" t="str">
        <f t="shared" si="4"/>
        <v>No</v>
      </c>
    </row>
    <row r="25" spans="1:11" x14ac:dyDescent="0.25">
      <c r="A25" s="69" t="s">
        <v>869</v>
      </c>
      <c r="B25" s="72" t="s">
        <v>243</v>
      </c>
      <c r="C25" s="68">
        <v>16.436060111</v>
      </c>
      <c r="D25" s="9" t="str">
        <f>IF($B25="N/A","N/A",IF(C25&gt;10,"No",IF(C25&lt;=0,"No","Yes")))</f>
        <v>No</v>
      </c>
      <c r="E25" s="8">
        <v>15.999128627999999</v>
      </c>
      <c r="F25" s="9" t="str">
        <f>IF($B25="N/A","N/A",IF(E25&gt;10,"No",IF(E25&lt;=0,"No","Yes")))</f>
        <v>No</v>
      </c>
      <c r="G25" s="8">
        <v>16.121109401999998</v>
      </c>
      <c r="H25" s="9" t="str">
        <f>IF($B25="N/A","N/A",IF(G25&gt;10,"No",IF(G25&lt;=0,"No","Yes")))</f>
        <v>No</v>
      </c>
      <c r="I25" s="10">
        <v>-2.66</v>
      </c>
      <c r="J25" s="10">
        <v>0.76239999999999997</v>
      </c>
      <c r="K25" s="9" t="str">
        <f t="shared" si="4"/>
        <v>Yes</v>
      </c>
    </row>
    <row r="26" spans="1:11" x14ac:dyDescent="0.25">
      <c r="A26" s="69" t="s">
        <v>870</v>
      </c>
      <c r="B26" s="49" t="s">
        <v>252</v>
      </c>
      <c r="C26" s="68">
        <v>0</v>
      </c>
      <c r="D26" s="9" t="str">
        <f>IF($B26="N/A","N/A",IF(C26&gt;=5,"No",IF(C26&lt;0,"No","Yes")))</f>
        <v>Yes</v>
      </c>
      <c r="E26" s="8">
        <v>0.84896543270000002</v>
      </c>
      <c r="F26" s="9" t="str">
        <f>IF($B26="N/A","N/A",IF(E26&gt;=5,"No",IF(E26&lt;0,"No","Yes")))</f>
        <v>Yes</v>
      </c>
      <c r="G26" s="8">
        <v>0.84600878219999998</v>
      </c>
      <c r="H26" s="9" t="str">
        <f>IF($B26="N/A","N/A",IF(G26&gt;=5,"No",IF(G26&lt;0,"No","Yes")))</f>
        <v>Yes</v>
      </c>
      <c r="I26" s="10" t="s">
        <v>1742</v>
      </c>
      <c r="J26" s="10">
        <v>-0.34799999999999998</v>
      </c>
      <c r="K26" s="9" t="str">
        <f t="shared" si="4"/>
        <v>Yes</v>
      </c>
    </row>
    <row r="27" spans="1:11" x14ac:dyDescent="0.25">
      <c r="A27" s="69" t="s">
        <v>14</v>
      </c>
      <c r="B27" s="49" t="s">
        <v>253</v>
      </c>
      <c r="C27" s="68">
        <v>0.80263191089999997</v>
      </c>
      <c r="D27" s="9" t="str">
        <f>IF($B27="N/A","N/A",IF(C27&gt;15,"No",IF(C27&lt;=0,"No","Yes")))</f>
        <v>Yes</v>
      </c>
      <c r="E27" s="8">
        <v>0.34245380679999998</v>
      </c>
      <c r="F27" s="9" t="str">
        <f>IF($B27="N/A","N/A",IF(E27&gt;15,"No",IF(E27&lt;=0,"No","Yes")))</f>
        <v>Yes</v>
      </c>
      <c r="G27" s="8">
        <v>3.9175878999999997E-2</v>
      </c>
      <c r="H27" s="9" t="str">
        <f>IF($B27="N/A","N/A",IF(G27&gt;15,"No",IF(G27&lt;=0,"No","Yes")))</f>
        <v>Yes</v>
      </c>
      <c r="I27" s="10">
        <v>-57.3</v>
      </c>
      <c r="J27" s="10">
        <v>-88.6</v>
      </c>
      <c r="K27" s="9" t="str">
        <f>IF(J27="Div by 0", "N/A", IF(J27="N/A","N/A", IF(J27&gt;30, "No", IF(J27&lt;-30, "No", "Yes"))))</f>
        <v>No</v>
      </c>
    </row>
    <row r="28" spans="1:11" x14ac:dyDescent="0.25">
      <c r="A28" s="69" t="s">
        <v>871</v>
      </c>
      <c r="B28" s="33" t="s">
        <v>217</v>
      </c>
      <c r="C28" s="71">
        <v>69.467228449999993</v>
      </c>
      <c r="D28" s="9" t="str">
        <f>IF($B28="N/A","N/A",IF(C28&gt;15,"No",IF(C28&lt;-15,"No","Yes")))</f>
        <v>N/A</v>
      </c>
      <c r="E28" s="35">
        <v>70.359336304999999</v>
      </c>
      <c r="F28" s="9" t="str">
        <f>IF($B28="N/A","N/A",IF(E28&gt;15,"No",IF(E28&lt;-15,"No","Yes")))</f>
        <v>N/A</v>
      </c>
      <c r="G28" s="35">
        <v>93.608587835999998</v>
      </c>
      <c r="H28" s="9" t="str">
        <f>IF($B28="N/A","N/A",IF(G28&gt;15,"No",IF(G28&lt;-15,"No","Yes")))</f>
        <v>N/A</v>
      </c>
      <c r="I28" s="10">
        <v>1.284</v>
      </c>
      <c r="J28" s="10">
        <v>33.04</v>
      </c>
      <c r="K28" s="9" t="str">
        <f>IF(J28="Div by 0", "N/A", IF(J28="N/A","N/A", IF(J28&gt;30, "No", IF(J28&lt;-30, "No", "Yes"))))</f>
        <v>No</v>
      </c>
    </row>
    <row r="29" spans="1:11" x14ac:dyDescent="0.25">
      <c r="A29" s="69" t="s">
        <v>377</v>
      </c>
      <c r="B29" s="33" t="s">
        <v>254</v>
      </c>
      <c r="C29" s="68">
        <v>14.653777816</v>
      </c>
      <c r="D29" s="9" t="str">
        <f>IF($B29="N/A","N/A",IF(C29&gt;35,"No",IF(C29&lt;10,"No","Yes")))</f>
        <v>Yes</v>
      </c>
      <c r="E29" s="8">
        <v>14.572418689999999</v>
      </c>
      <c r="F29" s="9" t="str">
        <f>IF($B29="N/A","N/A",IF(E29&gt;35,"No",IF(E29&lt;10,"No","Yes")))</f>
        <v>Yes</v>
      </c>
      <c r="G29" s="8">
        <v>14.483351095</v>
      </c>
      <c r="H29" s="9" t="str">
        <f>IF($B29="N/A","N/A",IF(G29&gt;35,"No",IF(G29&lt;10,"No","Yes")))</f>
        <v>Yes</v>
      </c>
      <c r="I29" s="10">
        <v>-0.55500000000000005</v>
      </c>
      <c r="J29" s="10">
        <v>-0.61099999999999999</v>
      </c>
      <c r="K29" s="9" t="str">
        <f t="shared" ref="K29:K54" si="8">IF(J29="Div by 0", "N/A", IF(J29="N/A","N/A", IF(J29&gt;30, "No", IF(J29&lt;-30, "No", "Yes"))))</f>
        <v>Yes</v>
      </c>
    </row>
    <row r="30" spans="1:11" x14ac:dyDescent="0.25">
      <c r="A30" s="69" t="s">
        <v>378</v>
      </c>
      <c r="B30" s="33" t="s">
        <v>255</v>
      </c>
      <c r="C30" s="68">
        <v>22.054297278</v>
      </c>
      <c r="D30" s="9" t="str">
        <f>IF($B30="N/A","N/A",IF(C30&gt;20,"No",IF(C30&lt;2,"No","Yes")))</f>
        <v>No</v>
      </c>
      <c r="E30" s="8">
        <v>22.682337711999999</v>
      </c>
      <c r="F30" s="9" t="str">
        <f>IF($B30="N/A","N/A",IF(E30&gt;20,"No",IF(E30&lt;2,"No","Yes")))</f>
        <v>No</v>
      </c>
      <c r="G30" s="8">
        <v>26.005216395000001</v>
      </c>
      <c r="H30" s="9" t="str">
        <f>IF($B30="N/A","N/A",IF(G30&gt;20,"No",IF(G30&lt;2,"No","Yes")))</f>
        <v>No</v>
      </c>
      <c r="I30" s="10">
        <v>2.8479999999999999</v>
      </c>
      <c r="J30" s="10">
        <v>14.65</v>
      </c>
      <c r="K30" s="9" t="str">
        <f t="shared" si="8"/>
        <v>Yes</v>
      </c>
    </row>
    <row r="31" spans="1:11" x14ac:dyDescent="0.25">
      <c r="A31" s="69" t="s">
        <v>379</v>
      </c>
      <c r="B31" s="33" t="s">
        <v>256</v>
      </c>
      <c r="C31" s="68">
        <v>1.6541226023</v>
      </c>
      <c r="D31" s="9" t="str">
        <f>IF($B31="N/A","N/A",IF(C31&gt;8,"No",IF(C31&lt;0.5,"No","Yes")))</f>
        <v>Yes</v>
      </c>
      <c r="E31" s="8">
        <v>2.9148207076000001</v>
      </c>
      <c r="F31" s="9" t="str">
        <f>IF($B31="N/A","N/A",IF(E31&gt;8,"No",IF(E31&lt;0.5,"No","Yes")))</f>
        <v>Yes</v>
      </c>
      <c r="G31" s="8">
        <v>4.4107478937</v>
      </c>
      <c r="H31" s="9" t="str">
        <f>IF($B31="N/A","N/A",IF(G31&gt;8,"No",IF(G31&lt;0.5,"No","Yes")))</f>
        <v>Yes</v>
      </c>
      <c r="I31" s="10">
        <v>76.22</v>
      </c>
      <c r="J31" s="10">
        <v>51.32</v>
      </c>
      <c r="K31" s="9" t="str">
        <f t="shared" si="8"/>
        <v>No</v>
      </c>
    </row>
    <row r="32" spans="1:11" x14ac:dyDescent="0.25">
      <c r="A32" s="69" t="s">
        <v>380</v>
      </c>
      <c r="B32" s="33" t="s">
        <v>257</v>
      </c>
      <c r="C32" s="68">
        <v>7.8562143875999997</v>
      </c>
      <c r="D32" s="9" t="str">
        <f>IF($B32="N/A","N/A",IF(C32&gt;25,"No",IF(C32&lt;3,"No","Yes")))</f>
        <v>Yes</v>
      </c>
      <c r="E32" s="8">
        <v>7.1636338368999999</v>
      </c>
      <c r="F32" s="9" t="str">
        <f>IF($B32="N/A","N/A",IF(E32&gt;25,"No",IF(E32&lt;3,"No","Yes")))</f>
        <v>Yes</v>
      </c>
      <c r="G32" s="8">
        <v>6.4829995245000003</v>
      </c>
      <c r="H32" s="9" t="str">
        <f>IF($B32="N/A","N/A",IF(G32&gt;25,"No",IF(G32&lt;3,"No","Yes")))</f>
        <v>Yes</v>
      </c>
      <c r="I32" s="10">
        <v>-8.82</v>
      </c>
      <c r="J32" s="10">
        <v>-9.5</v>
      </c>
      <c r="K32" s="9" t="str">
        <f t="shared" si="8"/>
        <v>Yes</v>
      </c>
    </row>
    <row r="33" spans="1:11" x14ac:dyDescent="0.25">
      <c r="A33" s="69" t="s">
        <v>381</v>
      </c>
      <c r="B33" s="33" t="s">
        <v>258</v>
      </c>
      <c r="C33" s="68">
        <v>2.0520207255999998</v>
      </c>
      <c r="D33" s="9" t="str">
        <f>IF($B33="N/A","N/A",IF(C33&gt;25,"No",IF(C33&lt;2,"No","Yes")))</f>
        <v>Yes</v>
      </c>
      <c r="E33" s="8">
        <v>2.6744924269000001</v>
      </c>
      <c r="F33" s="9" t="str">
        <f>IF($B33="N/A","N/A",IF(E33&gt;25,"No",IF(E33&lt;2,"No","Yes")))</f>
        <v>Yes</v>
      </c>
      <c r="G33" s="8">
        <v>5.4585671618999996</v>
      </c>
      <c r="H33" s="9" t="str">
        <f>IF($B33="N/A","N/A",IF(G33&gt;25,"No",IF(G33&lt;2,"No","Yes")))</f>
        <v>Yes</v>
      </c>
      <c r="I33" s="10">
        <v>30.33</v>
      </c>
      <c r="J33" s="10">
        <v>104.1</v>
      </c>
      <c r="K33" s="9" t="str">
        <f t="shared" si="8"/>
        <v>No</v>
      </c>
    </row>
    <row r="34" spans="1:11" x14ac:dyDescent="0.25">
      <c r="A34" s="69" t="s">
        <v>382</v>
      </c>
      <c r="B34" s="33" t="s">
        <v>259</v>
      </c>
      <c r="C34" s="68">
        <v>0</v>
      </c>
      <c r="D34" s="9" t="str">
        <f>IF($B34="N/A","N/A",IF(C34&gt;25,"No",IF(C34&lt;=0,"No","Yes")))</f>
        <v>No</v>
      </c>
      <c r="E34" s="8">
        <v>0.1034146042</v>
      </c>
      <c r="F34" s="9" t="str">
        <f>IF($B34="N/A","N/A",IF(E34&gt;25,"No",IF(E34&lt;=0,"No","Yes")))</f>
        <v>Yes</v>
      </c>
      <c r="G34" s="8">
        <v>0.26558505380000003</v>
      </c>
      <c r="H34" s="9" t="str">
        <f>IF($B34="N/A","N/A",IF(G34&gt;25,"No",IF(G34&lt;=0,"No","Yes")))</f>
        <v>Yes</v>
      </c>
      <c r="I34" s="10" t="s">
        <v>1742</v>
      </c>
      <c r="J34" s="10">
        <v>156.80000000000001</v>
      </c>
      <c r="K34" s="9" t="str">
        <f t="shared" si="8"/>
        <v>No</v>
      </c>
    </row>
    <row r="35" spans="1:11" x14ac:dyDescent="0.25">
      <c r="A35" s="69" t="s">
        <v>383</v>
      </c>
      <c r="B35" s="33" t="s">
        <v>260</v>
      </c>
      <c r="C35" s="68">
        <v>21.001605000000001</v>
      </c>
      <c r="D35" s="9" t="str">
        <f>IF($B35="N/A","N/A",IF(C35&gt;20,"No",IF(C35&lt;4,"No","Yes")))</f>
        <v>No</v>
      </c>
      <c r="E35" s="8">
        <v>18.645736257999999</v>
      </c>
      <c r="F35" s="9" t="str">
        <f>IF($B35="N/A","N/A",IF(E35&gt;20,"No",IF(E35&lt;4,"No","Yes")))</f>
        <v>Yes</v>
      </c>
      <c r="G35" s="8">
        <v>18.139198922999999</v>
      </c>
      <c r="H35" s="9" t="str">
        <f>IF($B35="N/A","N/A",IF(G35&gt;20,"No",IF(G35&lt;4,"No","Yes")))</f>
        <v>Yes</v>
      </c>
      <c r="I35" s="10">
        <v>-11.2</v>
      </c>
      <c r="J35" s="10">
        <v>-2.72</v>
      </c>
      <c r="K35" s="9" t="str">
        <f t="shared" si="8"/>
        <v>Yes</v>
      </c>
    </row>
    <row r="36" spans="1:11" x14ac:dyDescent="0.25">
      <c r="A36" s="69" t="s">
        <v>384</v>
      </c>
      <c r="B36" s="33" t="s">
        <v>261</v>
      </c>
      <c r="C36" s="68">
        <v>1.3827443329</v>
      </c>
      <c r="D36" s="9" t="str">
        <f>IF($B36="N/A","N/A",IF(C36&gt;=3,"No",IF(C36&lt;0,"No","Yes")))</f>
        <v>Yes</v>
      </c>
      <c r="E36" s="8">
        <v>0</v>
      </c>
      <c r="F36" s="9" t="str">
        <f>IF($B36="N/A","N/A",IF(E36&gt;=3,"No",IF(E36&lt;0,"No","Yes")))</f>
        <v>Yes</v>
      </c>
      <c r="G36" s="8">
        <v>0</v>
      </c>
      <c r="H36" s="9" t="str">
        <f>IF($B36="N/A","N/A",IF(G36&gt;=3,"No",IF(G36&lt;0,"No","Yes")))</f>
        <v>Yes</v>
      </c>
      <c r="I36" s="10">
        <v>-100</v>
      </c>
      <c r="J36" s="10" t="s">
        <v>1742</v>
      </c>
      <c r="K36" s="9" t="str">
        <f t="shared" si="8"/>
        <v>N/A</v>
      </c>
    </row>
    <row r="37" spans="1:11" x14ac:dyDescent="0.25">
      <c r="A37" s="69" t="s">
        <v>385</v>
      </c>
      <c r="B37" s="33" t="s">
        <v>262</v>
      </c>
      <c r="C37" s="68">
        <v>6.6844385925000003</v>
      </c>
      <c r="D37" s="9" t="str">
        <f>IF($B37="N/A","N/A",IF(C37&gt;=25,"No",IF(C37&lt;0,"No","Yes")))</f>
        <v>Yes</v>
      </c>
      <c r="E37" s="8">
        <v>6.7759661767999999</v>
      </c>
      <c r="F37" s="9" t="str">
        <f>IF($B37="N/A","N/A",IF(E37&gt;=25,"No",IF(E37&lt;0,"No","Yes")))</f>
        <v>Yes</v>
      </c>
      <c r="G37" s="8">
        <v>4.7891463897</v>
      </c>
      <c r="H37" s="9" t="str">
        <f>IF($B37="N/A","N/A",IF(G37&gt;=25,"No",IF(G37&lt;0,"No","Yes")))</f>
        <v>Yes</v>
      </c>
      <c r="I37" s="10">
        <v>1.369</v>
      </c>
      <c r="J37" s="10">
        <v>-29.3</v>
      </c>
      <c r="K37" s="9" t="str">
        <f t="shared" si="8"/>
        <v>Yes</v>
      </c>
    </row>
    <row r="38" spans="1:11" x14ac:dyDescent="0.25">
      <c r="A38" s="69" t="s">
        <v>386</v>
      </c>
      <c r="B38" s="33" t="s">
        <v>225</v>
      </c>
      <c r="C38" s="68">
        <v>9.1523416054000002</v>
      </c>
      <c r="D38" s="9" t="str">
        <f>IF($B38="N/A","N/A",IF(C38&gt;3,"Yes","No"))</f>
        <v>Yes</v>
      </c>
      <c r="E38" s="8">
        <v>8.8046134527</v>
      </c>
      <c r="F38" s="9" t="str">
        <f>IF($B38="N/A","N/A",IF(E38&gt;3,"Yes","No"))</f>
        <v>Yes</v>
      </c>
      <c r="G38" s="8">
        <v>6.8389825868000003</v>
      </c>
      <c r="H38" s="9" t="str">
        <f>IF($B38="N/A","N/A",IF(G38&gt;3,"Yes","No"))</f>
        <v>Yes</v>
      </c>
      <c r="I38" s="10">
        <v>-3.8</v>
      </c>
      <c r="J38" s="10">
        <v>-22.3</v>
      </c>
      <c r="K38" s="9" t="str">
        <f t="shared" si="8"/>
        <v>Yes</v>
      </c>
    </row>
    <row r="39" spans="1:11" x14ac:dyDescent="0.25">
      <c r="A39" s="69" t="s">
        <v>387</v>
      </c>
      <c r="B39" s="33" t="s">
        <v>224</v>
      </c>
      <c r="C39" s="68">
        <v>1.0534911742999999</v>
      </c>
      <c r="D39" s="9" t="str">
        <f>IF($B39="N/A","N/A",IF(C39&gt;1,"Yes","No"))</f>
        <v>Yes</v>
      </c>
      <c r="E39" s="8">
        <v>0.56882272730000005</v>
      </c>
      <c r="F39" s="9" t="str">
        <f>IF($B39="N/A","N/A",IF(E39&gt;1,"Yes","No"))</f>
        <v>No</v>
      </c>
      <c r="G39" s="8">
        <v>1.3651735000000001E-3</v>
      </c>
      <c r="H39" s="9" t="str">
        <f>IF($B39="N/A","N/A",IF(G39&gt;1,"Yes","No"))</f>
        <v>No</v>
      </c>
      <c r="I39" s="10">
        <v>-46</v>
      </c>
      <c r="J39" s="10">
        <v>-99.8</v>
      </c>
      <c r="K39" s="9" t="str">
        <f t="shared" si="8"/>
        <v>No</v>
      </c>
    </row>
    <row r="40" spans="1:11" x14ac:dyDescent="0.25">
      <c r="A40" s="69" t="s">
        <v>388</v>
      </c>
      <c r="B40" s="33" t="s">
        <v>217</v>
      </c>
      <c r="C40" s="68">
        <v>1.09322572E-2</v>
      </c>
      <c r="D40" s="9" t="str">
        <f>IF($B40="N/A","N/A",IF(C40&gt;15,"No",IF(C40&lt;-15,"No","Yes")))</f>
        <v>N/A</v>
      </c>
      <c r="E40" s="8">
        <v>1.6175670199999999E-2</v>
      </c>
      <c r="F40" s="9" t="str">
        <f>IF($B40="N/A","N/A",IF(E40&gt;15,"No",IF(E40&lt;-15,"No","Yes")))</f>
        <v>N/A</v>
      </c>
      <c r="G40" s="8">
        <v>2.3443148699999999E-2</v>
      </c>
      <c r="H40" s="9" t="str">
        <f>IF($B40="N/A","N/A",IF(G40&gt;15,"No",IF(G40&lt;-15,"No","Yes")))</f>
        <v>N/A</v>
      </c>
      <c r="I40" s="10">
        <v>47.96</v>
      </c>
      <c r="J40" s="10">
        <v>44.93</v>
      </c>
      <c r="K40" s="9" t="str">
        <f t="shared" si="8"/>
        <v>No</v>
      </c>
    </row>
    <row r="41" spans="1:11" x14ac:dyDescent="0.25">
      <c r="A41" s="69" t="s">
        <v>389</v>
      </c>
      <c r="B41" s="33" t="s">
        <v>217</v>
      </c>
      <c r="C41" s="68">
        <v>0</v>
      </c>
      <c r="D41" s="9" t="str">
        <f>IF($B41="N/A","N/A",IF(C41&gt;15,"No",IF(C41&lt;-15,"No","Yes")))</f>
        <v>N/A</v>
      </c>
      <c r="E41" s="8">
        <v>0.22426568760000001</v>
      </c>
      <c r="F41" s="9" t="str">
        <f>IF($B41="N/A","N/A",IF(E41&gt;15,"No",IF(E41&lt;-15,"No","Yes")))</f>
        <v>N/A</v>
      </c>
      <c r="G41" s="8">
        <v>0.53856351940000002</v>
      </c>
      <c r="H41" s="9" t="str">
        <f>IF($B41="N/A","N/A",IF(G41&gt;15,"No",IF(G41&lt;-15,"No","Yes")))</f>
        <v>N/A</v>
      </c>
      <c r="I41" s="10" t="s">
        <v>1742</v>
      </c>
      <c r="J41" s="10">
        <v>140.1</v>
      </c>
      <c r="K41" s="9" t="str">
        <f t="shared" si="8"/>
        <v>No</v>
      </c>
    </row>
    <row r="42" spans="1:11" x14ac:dyDescent="0.25">
      <c r="A42" s="69" t="s">
        <v>390</v>
      </c>
      <c r="B42" s="33" t="s">
        <v>263</v>
      </c>
      <c r="C42" s="68">
        <v>1.5761792121</v>
      </c>
      <c r="D42" s="9" t="str">
        <f>IF($B42="N/A","N/A",IF(C42&gt;0,"Yes","No"))</f>
        <v>Yes</v>
      </c>
      <c r="E42" s="8">
        <v>2.9349993048999998</v>
      </c>
      <c r="F42" s="9" t="str">
        <f>IF($B42="N/A","N/A",IF(E42&gt;0,"Yes","No"))</f>
        <v>Yes</v>
      </c>
      <c r="G42" s="8">
        <v>2.9469392834999999</v>
      </c>
      <c r="H42" s="9" t="str">
        <f>IF($B42="N/A","N/A",IF(G42&gt;0,"Yes","No"))</f>
        <v>Yes</v>
      </c>
      <c r="I42" s="10">
        <v>86.21</v>
      </c>
      <c r="J42" s="10">
        <v>0.40679999999999999</v>
      </c>
      <c r="K42" s="9" t="str">
        <f t="shared" si="8"/>
        <v>Yes</v>
      </c>
    </row>
    <row r="43" spans="1:11" x14ac:dyDescent="0.25">
      <c r="A43" s="69" t="s">
        <v>391</v>
      </c>
      <c r="B43" s="33" t="s">
        <v>263</v>
      </c>
      <c r="C43" s="68">
        <v>8.7998664000000001E-3</v>
      </c>
      <c r="D43" s="9" t="str">
        <f>IF($B43="N/A","N/A",IF(C43&gt;0,"Yes","No"))</f>
        <v>Yes</v>
      </c>
      <c r="E43" s="8">
        <v>1.7905748799999999E-2</v>
      </c>
      <c r="F43" s="9" t="str">
        <f>IF($B43="N/A","N/A",IF(E43&gt;0,"Yes","No"))</f>
        <v>Yes</v>
      </c>
      <c r="G43" s="8">
        <v>7.4297141400000002E-2</v>
      </c>
      <c r="H43" s="9" t="str">
        <f>IF($B43="N/A","N/A",IF(G43&gt;0,"Yes","No"))</f>
        <v>Yes</v>
      </c>
      <c r="I43" s="10">
        <v>103.5</v>
      </c>
      <c r="J43" s="10">
        <v>314.89999999999998</v>
      </c>
      <c r="K43" s="9" t="str">
        <f t="shared" si="8"/>
        <v>No</v>
      </c>
    </row>
    <row r="44" spans="1:11" x14ac:dyDescent="0.25">
      <c r="A44" s="69" t="s">
        <v>392</v>
      </c>
      <c r="B44" s="33" t="s">
        <v>263</v>
      </c>
      <c r="C44" s="68">
        <v>0.13259266289999999</v>
      </c>
      <c r="D44" s="9" t="str">
        <f>IF($B44="N/A","N/A",IF(C44&gt;0,"Yes","No"))</f>
        <v>Yes</v>
      </c>
      <c r="E44" s="8">
        <v>0.1544236557</v>
      </c>
      <c r="F44" s="9" t="str">
        <f>IF($B44="N/A","N/A",IF(E44&gt;0,"Yes","No"))</f>
        <v>Yes</v>
      </c>
      <c r="G44" s="8">
        <v>0.2132431753</v>
      </c>
      <c r="H44" s="9" t="str">
        <f>IF($B44="N/A","N/A",IF(G44&gt;0,"Yes","No"))</f>
        <v>Yes</v>
      </c>
      <c r="I44" s="10">
        <v>16.46</v>
      </c>
      <c r="J44" s="10">
        <v>38.090000000000003</v>
      </c>
      <c r="K44" s="9" t="str">
        <f t="shared" si="8"/>
        <v>No</v>
      </c>
    </row>
    <row r="45" spans="1:11" x14ac:dyDescent="0.25">
      <c r="A45" s="69" t="s">
        <v>393</v>
      </c>
      <c r="B45" s="33" t="s">
        <v>224</v>
      </c>
      <c r="C45" s="68">
        <v>1.2360538636</v>
      </c>
      <c r="D45" s="9" t="str">
        <f>IF($B45="N/A","N/A",IF(C45&gt;1,"Yes","No"))</f>
        <v>Yes</v>
      </c>
      <c r="E45" s="8">
        <v>0.92756528120000004</v>
      </c>
      <c r="F45" s="9" t="str">
        <f>IF($B45="N/A","N/A",IF(E45&gt;1,"Yes","No"))</f>
        <v>No</v>
      </c>
      <c r="G45" s="8">
        <v>0.57759623410000005</v>
      </c>
      <c r="H45" s="9" t="str">
        <f>IF($B45="N/A","N/A",IF(G45&gt;1,"Yes","No"))</f>
        <v>No</v>
      </c>
      <c r="I45" s="10">
        <v>-25</v>
      </c>
      <c r="J45" s="10">
        <v>-37.700000000000003</v>
      </c>
      <c r="K45" s="9" t="str">
        <f t="shared" si="8"/>
        <v>No</v>
      </c>
    </row>
    <row r="46" spans="1:11" x14ac:dyDescent="0.25">
      <c r="A46" s="69" t="s">
        <v>394</v>
      </c>
      <c r="B46" s="33" t="s">
        <v>263</v>
      </c>
      <c r="C46" s="68">
        <v>7.7012346199999998E-2</v>
      </c>
      <c r="D46" s="9" t="str">
        <f>IF($B46="N/A","N/A",IF(C46&gt;0,"Yes","No"))</f>
        <v>Yes</v>
      </c>
      <c r="E46" s="8">
        <v>2.8942067599999999E-2</v>
      </c>
      <c r="F46" s="9" t="str">
        <f>IF($B46="N/A","N/A",IF(E46&gt;0,"Yes","No"))</f>
        <v>Yes</v>
      </c>
      <c r="G46" s="8">
        <v>3.6302369999999999E-4</v>
      </c>
      <c r="H46" s="9" t="str">
        <f>IF($B46="N/A","N/A",IF(G46&gt;0,"Yes","No"))</f>
        <v>Yes</v>
      </c>
      <c r="I46" s="10">
        <v>-62.4</v>
      </c>
      <c r="J46" s="10">
        <v>-98.7</v>
      </c>
      <c r="K46" s="9" t="str">
        <f t="shared" si="8"/>
        <v>No</v>
      </c>
    </row>
    <row r="47" spans="1:11" x14ac:dyDescent="0.25">
      <c r="A47" s="69" t="s">
        <v>395</v>
      </c>
      <c r="B47" s="33" t="s">
        <v>217</v>
      </c>
      <c r="C47" s="68">
        <v>3.4538724799999997E-2</v>
      </c>
      <c r="D47" s="9" t="str">
        <f>IF($B47="N/A","N/A",IF(C47&gt;15,"No",IF(C47&lt;-15,"No","Yes")))</f>
        <v>N/A</v>
      </c>
      <c r="E47" s="8">
        <v>2.32316773E-2</v>
      </c>
      <c r="F47" s="9" t="str">
        <f>IF($B47="N/A","N/A",IF(E47&gt;15,"No",IF(E47&lt;-15,"No","Yes")))</f>
        <v>N/A</v>
      </c>
      <c r="G47" s="8">
        <v>1.38869339E-2</v>
      </c>
      <c r="H47" s="9" t="str">
        <f>IF($B47="N/A","N/A",IF(G47&gt;15,"No",IF(G47&lt;-15,"No","Yes")))</f>
        <v>N/A</v>
      </c>
      <c r="I47" s="10">
        <v>-32.700000000000003</v>
      </c>
      <c r="J47" s="10">
        <v>-40.200000000000003</v>
      </c>
      <c r="K47" s="9" t="str">
        <f t="shared" si="8"/>
        <v>No</v>
      </c>
    </row>
    <row r="48" spans="1:11" x14ac:dyDescent="0.25">
      <c r="A48" s="69" t="s">
        <v>396</v>
      </c>
      <c r="B48" s="33" t="s">
        <v>217</v>
      </c>
      <c r="C48" s="68">
        <v>0.16785820260000001</v>
      </c>
      <c r="D48" s="9" t="str">
        <f>IF($B48="N/A","N/A",IF(C48&gt;15,"No",IF(C48&lt;-15,"No","Yes")))</f>
        <v>N/A</v>
      </c>
      <c r="E48" s="8">
        <v>7.44725366E-2</v>
      </c>
      <c r="F48" s="9" t="str">
        <f>IF($B48="N/A","N/A",IF(E48&gt;15,"No",IF(E48&lt;-15,"No","Yes")))</f>
        <v>N/A</v>
      </c>
      <c r="G48" s="8">
        <v>0.24848714999999999</v>
      </c>
      <c r="H48" s="9" t="str">
        <f>IF($B48="N/A","N/A",IF(G48&gt;15,"No",IF(G48&lt;-15,"No","Yes")))</f>
        <v>N/A</v>
      </c>
      <c r="I48" s="10">
        <v>-55.6</v>
      </c>
      <c r="J48" s="10">
        <v>233.7</v>
      </c>
      <c r="K48" s="9" t="str">
        <f t="shared" si="8"/>
        <v>No</v>
      </c>
    </row>
    <row r="49" spans="1:11" x14ac:dyDescent="0.25">
      <c r="A49" s="69" t="s">
        <v>397</v>
      </c>
      <c r="B49" s="33" t="s">
        <v>217</v>
      </c>
      <c r="C49" s="68">
        <v>0.2965104475</v>
      </c>
      <c r="D49" s="9" t="str">
        <f>IF($B49="N/A","N/A",IF(C49&gt;15,"No",IF(C49&lt;-15,"No","Yes")))</f>
        <v>N/A</v>
      </c>
      <c r="E49" s="8">
        <v>0.19686146769999999</v>
      </c>
      <c r="F49" s="9" t="str">
        <f>IF($B49="N/A","N/A",IF(E49&gt;15,"No",IF(E49&lt;-15,"No","Yes")))</f>
        <v>N/A</v>
      </c>
      <c r="G49" s="8">
        <v>3.1122889000000001E-2</v>
      </c>
      <c r="H49" s="9" t="str">
        <f>IF($B49="N/A","N/A",IF(G49&gt;15,"No",IF(G49&lt;-15,"No","Yes")))</f>
        <v>N/A</v>
      </c>
      <c r="I49" s="10">
        <v>-33.6</v>
      </c>
      <c r="J49" s="10">
        <v>-84.2</v>
      </c>
      <c r="K49" s="9" t="str">
        <f t="shared" si="8"/>
        <v>No</v>
      </c>
    </row>
    <row r="50" spans="1:11" x14ac:dyDescent="0.25">
      <c r="A50" s="69" t="s">
        <v>398</v>
      </c>
      <c r="B50" s="33" t="s">
        <v>217</v>
      </c>
      <c r="C50" s="68">
        <v>0</v>
      </c>
      <c r="D50" s="9" t="str">
        <f>IF($B50="N/A","N/A",IF(C50&gt;15,"No",IF(C50&lt;-15,"No","Yes")))</f>
        <v>N/A</v>
      </c>
      <c r="E50" s="8">
        <v>0</v>
      </c>
      <c r="F50" s="9" t="str">
        <f>IF($B50="N/A","N/A",IF(E50&gt;15,"No",IF(E50&lt;-15,"No","Yes")))</f>
        <v>N/A</v>
      </c>
      <c r="G50" s="8">
        <v>0</v>
      </c>
      <c r="H50" s="9" t="str">
        <f>IF($B50="N/A","N/A",IF(G50&gt;15,"No",IF(G50&lt;-15,"No","Yes")))</f>
        <v>N/A</v>
      </c>
      <c r="I50" s="10" t="s">
        <v>1742</v>
      </c>
      <c r="J50" s="10" t="s">
        <v>1742</v>
      </c>
      <c r="K50" s="9" t="str">
        <f t="shared" si="8"/>
        <v>N/A</v>
      </c>
    </row>
    <row r="51" spans="1:11" x14ac:dyDescent="0.25">
      <c r="A51" s="69" t="s">
        <v>399</v>
      </c>
      <c r="B51" s="33" t="s">
        <v>217</v>
      </c>
      <c r="C51" s="68">
        <v>2.6913235118999999</v>
      </c>
      <c r="D51" s="9" t="str">
        <f>IF($B51="N/A","N/A",IF(C51&gt;15,"No",IF(C51&lt;-15,"No","Yes")))</f>
        <v>N/A</v>
      </c>
      <c r="E51" s="8">
        <v>4.7345864267</v>
      </c>
      <c r="F51" s="9" t="str">
        <f>IF($B51="N/A","N/A",IF(E51&gt;15,"No",IF(E51&lt;-15,"No","Yes")))</f>
        <v>N/A</v>
      </c>
      <c r="G51" s="8">
        <v>4.7967494348999997</v>
      </c>
      <c r="H51" s="9" t="str">
        <f>IF($B51="N/A","N/A",IF(G51&gt;15,"No",IF(G51&lt;-15,"No","Yes")))</f>
        <v>N/A</v>
      </c>
      <c r="I51" s="10">
        <v>75.92</v>
      </c>
      <c r="J51" s="10">
        <v>1.3129999999999999</v>
      </c>
      <c r="K51" s="9" t="str">
        <f t="shared" si="8"/>
        <v>Yes</v>
      </c>
    </row>
    <row r="52" spans="1:11" x14ac:dyDescent="0.25">
      <c r="A52" s="69" t="s">
        <v>400</v>
      </c>
      <c r="B52" s="33" t="s">
        <v>224</v>
      </c>
      <c r="C52" s="68">
        <v>6.0019113429999997</v>
      </c>
      <c r="D52" s="9" t="str">
        <f>IF($B52="N/A","N/A",IF(C52&gt;1,"Yes","No"))</f>
        <v>Yes</v>
      </c>
      <c r="E52" s="8">
        <v>5.4524729581000004</v>
      </c>
      <c r="F52" s="9" t="str">
        <f>IF($B52="N/A","N/A",IF(E52&gt;1,"Yes","No"))</f>
        <v>Yes</v>
      </c>
      <c r="G52" s="8">
        <v>3.3690233328999999</v>
      </c>
      <c r="H52" s="9" t="str">
        <f>IF($B52="N/A","N/A",IF(G52&gt;1,"Yes","No"))</f>
        <v>Yes</v>
      </c>
      <c r="I52" s="10">
        <v>-9.15</v>
      </c>
      <c r="J52" s="10">
        <v>-38.200000000000003</v>
      </c>
      <c r="K52" s="9" t="str">
        <f t="shared" si="8"/>
        <v>No</v>
      </c>
    </row>
    <row r="53" spans="1:11" x14ac:dyDescent="0.25">
      <c r="A53" s="69" t="s">
        <v>401</v>
      </c>
      <c r="B53" s="33" t="s">
        <v>263</v>
      </c>
      <c r="C53" s="68">
        <v>0.22123404760000001</v>
      </c>
      <c r="D53" s="9" t="str">
        <f>IF($B53="N/A","N/A",IF(C53&gt;0,"Yes","No"))</f>
        <v>Yes</v>
      </c>
      <c r="E53" s="8">
        <v>0.30784092569999999</v>
      </c>
      <c r="F53" s="9" t="str">
        <f>IF($B53="N/A","N/A",IF(E53&gt;0,"Yes","No"))</f>
        <v>Yes</v>
      </c>
      <c r="G53" s="8">
        <v>0.29112453640000002</v>
      </c>
      <c r="H53" s="9" t="str">
        <f>IF($B53="N/A","N/A",IF(G53&gt;0,"Yes","No"))</f>
        <v>Yes</v>
      </c>
      <c r="I53" s="10">
        <v>39.15</v>
      </c>
      <c r="J53" s="10">
        <v>-5.43</v>
      </c>
      <c r="K53" s="9" t="str">
        <f t="shared" si="8"/>
        <v>Yes</v>
      </c>
    </row>
    <row r="54" spans="1:11" x14ac:dyDescent="0.25">
      <c r="A54" s="69" t="s">
        <v>402</v>
      </c>
      <c r="B54" s="33" t="s">
        <v>264</v>
      </c>
      <c r="C54" s="68">
        <v>0</v>
      </c>
      <c r="D54" s="9" t="str">
        <f>IF($B54="N/A","N/A",IF(C54&gt;=1,"No",IF(C54&lt;0,"No","Yes")))</f>
        <v>Yes</v>
      </c>
      <c r="E54" s="8">
        <v>0</v>
      </c>
      <c r="F54" s="9" t="str">
        <f>IF($B54="N/A","N/A",IF(E54&gt;=1,"No",IF(E54&lt;0,"No","Yes")))</f>
        <v>Yes</v>
      </c>
      <c r="G54" s="8">
        <v>0</v>
      </c>
      <c r="H54" s="9" t="str">
        <f>IF($B54="N/A","N/A",IF(G54&gt;=1,"No",IF(G54&lt;0,"No","Yes")))</f>
        <v>Yes</v>
      </c>
      <c r="I54" s="10" t="s">
        <v>1742</v>
      </c>
      <c r="J54" s="10" t="s">
        <v>1742</v>
      </c>
      <c r="K54" s="9" t="str">
        <f t="shared" si="8"/>
        <v>N/A</v>
      </c>
    </row>
    <row r="55" spans="1:11" x14ac:dyDescent="0.25">
      <c r="A55" s="69" t="s">
        <v>872</v>
      </c>
      <c r="B55" s="33" t="s">
        <v>217</v>
      </c>
      <c r="C55" s="71">
        <v>131.71701468000001</v>
      </c>
      <c r="D55" s="9" t="str">
        <f>IF($B55="N/A","N/A",IF(C55&gt;15,"No",IF(C55&lt;-15,"No","Yes")))</f>
        <v>N/A</v>
      </c>
      <c r="E55" s="35">
        <v>134.60550072999999</v>
      </c>
      <c r="F55" s="9" t="str">
        <f>IF($B55="N/A","N/A",IF(E55&gt;15,"No",IF(E55&lt;-15,"No","Yes")))</f>
        <v>N/A</v>
      </c>
      <c r="G55" s="35">
        <v>131.67745468999999</v>
      </c>
      <c r="H55" s="9" t="str">
        <f>IF($B55="N/A","N/A",IF(G55&gt;15,"No",IF(G55&lt;-15,"No","Yes")))</f>
        <v>N/A</v>
      </c>
      <c r="I55" s="10">
        <v>2.1930000000000001</v>
      </c>
      <c r="J55" s="10">
        <v>-2.1800000000000002</v>
      </c>
      <c r="K55" s="9" t="str">
        <f t="shared" ref="K55:K74" si="9">IF(J55="Div by 0", "N/A", IF(J55="N/A","N/A", IF(J55&gt;30, "No", IF(J55&lt;-30, "No", "Yes"))))</f>
        <v>Yes</v>
      </c>
    </row>
    <row r="56" spans="1:11" x14ac:dyDescent="0.25">
      <c r="A56" s="69" t="s">
        <v>873</v>
      </c>
      <c r="B56" s="33" t="s">
        <v>265</v>
      </c>
      <c r="C56" s="71">
        <v>79.941516454999999</v>
      </c>
      <c r="D56" s="9" t="str">
        <f>IF($B56="N/A","N/A",IF(C56&gt;90,"No",IF(C56&lt;20,"No","Yes")))</f>
        <v>Yes</v>
      </c>
      <c r="E56" s="35">
        <v>75.610061487999999</v>
      </c>
      <c r="F56" s="9" t="str">
        <f>IF($B56="N/A","N/A",IF(E56&gt;90,"No",IF(E56&lt;20,"No","Yes")))</f>
        <v>Yes</v>
      </c>
      <c r="G56" s="35">
        <v>78.894991150999999</v>
      </c>
      <c r="H56" s="9" t="str">
        <f>IF($B56="N/A","N/A",IF(G56&gt;90,"No",IF(G56&lt;20,"No","Yes")))</f>
        <v>Yes</v>
      </c>
      <c r="I56" s="10">
        <v>-5.42</v>
      </c>
      <c r="J56" s="10">
        <v>4.3449999999999998</v>
      </c>
      <c r="K56" s="9" t="str">
        <f t="shared" si="9"/>
        <v>Yes</v>
      </c>
    </row>
    <row r="57" spans="1:11" x14ac:dyDescent="0.25">
      <c r="A57" s="69" t="s">
        <v>874</v>
      </c>
      <c r="B57" s="33" t="s">
        <v>266</v>
      </c>
      <c r="C57" s="71">
        <v>37.272670597000001</v>
      </c>
      <c r="D57" s="9" t="str">
        <f>IF($B57="N/A","N/A",IF(C57&gt;60,"No",IF(C57&lt;10,"No","Yes")))</f>
        <v>Yes</v>
      </c>
      <c r="E57" s="35">
        <v>36.479543042000003</v>
      </c>
      <c r="F57" s="9" t="str">
        <f>IF($B57="N/A","N/A",IF(E57&gt;60,"No",IF(E57&lt;10,"No","Yes")))</f>
        <v>Yes</v>
      </c>
      <c r="G57" s="35">
        <v>40.681557613999999</v>
      </c>
      <c r="H57" s="9" t="str">
        <f>IF($B57="N/A","N/A",IF(G57&gt;60,"No",IF(G57&lt;10,"No","Yes")))</f>
        <v>Yes</v>
      </c>
      <c r="I57" s="10">
        <v>-2.13</v>
      </c>
      <c r="J57" s="10">
        <v>11.52</v>
      </c>
      <c r="K57" s="9" t="str">
        <f t="shared" si="9"/>
        <v>Yes</v>
      </c>
    </row>
    <row r="58" spans="1:11" ht="25" x14ac:dyDescent="0.25">
      <c r="A58" s="69" t="s">
        <v>875</v>
      </c>
      <c r="B58" s="33" t="s">
        <v>267</v>
      </c>
      <c r="C58" s="71">
        <v>40.510799701000003</v>
      </c>
      <c r="D58" s="9" t="str">
        <f>IF($B58="N/A","N/A",IF(C58&gt;100,"No",IF(C58&lt;10,"No","Yes")))</f>
        <v>Yes</v>
      </c>
      <c r="E58" s="35">
        <v>50.306129812000002</v>
      </c>
      <c r="F58" s="9" t="str">
        <f>IF($B58="N/A","N/A",IF(E58&gt;100,"No",IF(E58&lt;10,"No","Yes")))</f>
        <v>Yes</v>
      </c>
      <c r="G58" s="35">
        <v>61.922305866000002</v>
      </c>
      <c r="H58" s="9" t="str">
        <f>IF($B58="N/A","N/A",IF(G58&gt;100,"No",IF(G58&lt;10,"No","Yes")))</f>
        <v>Yes</v>
      </c>
      <c r="I58" s="10">
        <v>24.18</v>
      </c>
      <c r="J58" s="10">
        <v>23.09</v>
      </c>
      <c r="K58" s="9" t="str">
        <f t="shared" si="9"/>
        <v>Yes</v>
      </c>
    </row>
    <row r="59" spans="1:11" x14ac:dyDescent="0.25">
      <c r="A59" s="69" t="s">
        <v>876</v>
      </c>
      <c r="B59" s="33" t="s">
        <v>268</v>
      </c>
      <c r="C59" s="71">
        <v>97.794958487000002</v>
      </c>
      <c r="D59" s="9" t="str">
        <f>IF($B59="N/A","N/A",IF(C59&gt;100,"No",IF(C59&lt;20,"No","Yes")))</f>
        <v>Yes</v>
      </c>
      <c r="E59" s="35">
        <v>109.53253024999999</v>
      </c>
      <c r="F59" s="9" t="str">
        <f>IF($B59="N/A","N/A",IF(E59&gt;100,"No",IF(E59&lt;20,"No","Yes")))</f>
        <v>No</v>
      </c>
      <c r="G59" s="35">
        <v>126.07015305</v>
      </c>
      <c r="H59" s="9" t="str">
        <f>IF($B59="N/A","N/A",IF(G59&gt;100,"No",IF(G59&lt;20,"No","Yes")))</f>
        <v>No</v>
      </c>
      <c r="I59" s="10">
        <v>12</v>
      </c>
      <c r="J59" s="10">
        <v>15.1</v>
      </c>
      <c r="K59" s="9" t="str">
        <f t="shared" si="9"/>
        <v>Yes</v>
      </c>
    </row>
    <row r="60" spans="1:11" x14ac:dyDescent="0.25">
      <c r="A60" s="69" t="s">
        <v>877</v>
      </c>
      <c r="B60" s="33" t="s">
        <v>268</v>
      </c>
      <c r="C60" s="71">
        <v>111.87691587</v>
      </c>
      <c r="D60" s="9" t="str">
        <f>IF($B60="N/A","N/A",IF(C60&gt;100,"No",IF(C60&lt;20,"No","Yes")))</f>
        <v>No</v>
      </c>
      <c r="E60" s="35">
        <v>89.276448665000004</v>
      </c>
      <c r="F60" s="9" t="str">
        <f>IF($B60="N/A","N/A",IF(E60&gt;100,"No",IF(E60&lt;20,"No","Yes")))</f>
        <v>Yes</v>
      </c>
      <c r="G60" s="35">
        <v>85.530089435999997</v>
      </c>
      <c r="H60" s="9" t="str">
        <f>IF($B60="N/A","N/A",IF(G60&gt;100,"No",IF(G60&lt;20,"No","Yes")))</f>
        <v>Yes</v>
      </c>
      <c r="I60" s="10">
        <v>-20.2</v>
      </c>
      <c r="J60" s="10">
        <v>-4.2</v>
      </c>
      <c r="K60" s="9" t="str">
        <f t="shared" si="9"/>
        <v>Yes</v>
      </c>
    </row>
    <row r="61" spans="1:11" x14ac:dyDescent="0.25">
      <c r="A61" s="69" t="s">
        <v>878</v>
      </c>
      <c r="B61" s="33" t="s">
        <v>217</v>
      </c>
      <c r="C61" s="71" t="s">
        <v>1742</v>
      </c>
      <c r="D61" s="9" t="str">
        <f>IF($B61="N/A","N/A",IF(C61&gt;15,"No",IF(C61&lt;-15,"No","Yes")))</f>
        <v>N/A</v>
      </c>
      <c r="E61" s="35">
        <v>95.728281668999998</v>
      </c>
      <c r="F61" s="9" t="str">
        <f>IF($B61="N/A","N/A",IF(E61&gt;15,"No",IF(E61&lt;-15,"No","Yes")))</f>
        <v>N/A</v>
      </c>
      <c r="G61" s="35">
        <v>119.71420596</v>
      </c>
      <c r="H61" s="9" t="str">
        <f>IF($B61="N/A","N/A",IF(G61&gt;15,"No",IF(G61&lt;-15,"No","Yes")))</f>
        <v>N/A</v>
      </c>
      <c r="I61" s="10" t="s">
        <v>1742</v>
      </c>
      <c r="J61" s="10">
        <v>25.06</v>
      </c>
      <c r="K61" s="9" t="str">
        <f t="shared" si="9"/>
        <v>Yes</v>
      </c>
    </row>
    <row r="62" spans="1:11" x14ac:dyDescent="0.25">
      <c r="A62" s="69" t="s">
        <v>879</v>
      </c>
      <c r="B62" s="33" t="s">
        <v>269</v>
      </c>
      <c r="C62" s="71">
        <v>31.300105281</v>
      </c>
      <c r="D62" s="9" t="str">
        <f>IF($B62="N/A","N/A",IF(C62&gt;60,"No",IF(C62&lt;10,"No","Yes")))</f>
        <v>Yes</v>
      </c>
      <c r="E62" s="35">
        <v>32.467161044999997</v>
      </c>
      <c r="F62" s="9" t="str">
        <f>IF($B62="N/A","N/A",IF(E62&gt;60,"No",IF(E62&lt;10,"No","Yes")))</f>
        <v>Yes</v>
      </c>
      <c r="G62" s="35">
        <v>30.882086087000001</v>
      </c>
      <c r="H62" s="9" t="str">
        <f>IF($B62="N/A","N/A",IF(G62&gt;60,"No",IF(G62&lt;10,"No","Yes")))</f>
        <v>Yes</v>
      </c>
      <c r="I62" s="10">
        <v>3.7290000000000001</v>
      </c>
      <c r="J62" s="10">
        <v>-4.88</v>
      </c>
      <c r="K62" s="9" t="str">
        <f t="shared" si="9"/>
        <v>Yes</v>
      </c>
    </row>
    <row r="63" spans="1:11" x14ac:dyDescent="0.25">
      <c r="A63" s="69" t="s">
        <v>880</v>
      </c>
      <c r="B63" s="33" t="s">
        <v>269</v>
      </c>
      <c r="C63" s="71">
        <v>11.155139683</v>
      </c>
      <c r="D63" s="9" t="str">
        <f>IF($B63="N/A","N/A",IF(C63&gt;60,"No",IF(C63&lt;10,"No","Yes")))</f>
        <v>Yes</v>
      </c>
      <c r="E63" s="35" t="s">
        <v>1742</v>
      </c>
      <c r="F63" s="9" t="str">
        <f>IF($B63="N/A","N/A",IF(E63&gt;60,"No",IF(E63&lt;10,"No","Yes")))</f>
        <v>No</v>
      </c>
      <c r="G63" s="35" t="s">
        <v>1742</v>
      </c>
      <c r="H63" s="9" t="str">
        <f>IF($B63="N/A","N/A",IF(G63&gt;60,"No",IF(G63&lt;10,"No","Yes")))</f>
        <v>No</v>
      </c>
      <c r="I63" s="10" t="s">
        <v>1742</v>
      </c>
      <c r="J63" s="10" t="s">
        <v>1742</v>
      </c>
      <c r="K63" s="9" t="str">
        <f t="shared" si="9"/>
        <v>N/A</v>
      </c>
    </row>
    <row r="64" spans="1:11" x14ac:dyDescent="0.25">
      <c r="A64" s="69" t="s">
        <v>881</v>
      </c>
      <c r="B64" s="33" t="s">
        <v>217</v>
      </c>
      <c r="C64" s="71">
        <v>134.73065822000001</v>
      </c>
      <c r="D64" s="9" t="str">
        <f t="shared" ref="D64:D74" si="10">IF($B64="N/A","N/A",IF(C64&gt;15,"No",IF(C64&lt;-15,"No","Yes")))</f>
        <v>N/A</v>
      </c>
      <c r="E64" s="35">
        <v>157.54113290000001</v>
      </c>
      <c r="F64" s="9" t="str">
        <f>IF($B64="N/A","N/A",IF(E64&gt;15,"No",IF(E64&lt;-15,"No","Yes")))</f>
        <v>N/A</v>
      </c>
      <c r="G64" s="35">
        <v>219.15143825000001</v>
      </c>
      <c r="H64" s="9" t="str">
        <f>IF($B64="N/A","N/A",IF(G64&gt;15,"No",IF(G64&lt;-15,"No","Yes")))</f>
        <v>N/A</v>
      </c>
      <c r="I64" s="10">
        <v>16.93</v>
      </c>
      <c r="J64" s="10">
        <v>39.11</v>
      </c>
      <c r="K64" s="9" t="str">
        <f t="shared" si="9"/>
        <v>No</v>
      </c>
    </row>
    <row r="65" spans="1:11" ht="15.75" customHeight="1" x14ac:dyDescent="0.25">
      <c r="A65" s="69" t="s">
        <v>882</v>
      </c>
      <c r="B65" s="33" t="s">
        <v>217</v>
      </c>
      <c r="C65" s="71">
        <v>83.477355481000004</v>
      </c>
      <c r="D65" s="9" t="str">
        <f t="shared" si="10"/>
        <v>N/A</v>
      </c>
      <c r="E65" s="35">
        <v>72.478584734999998</v>
      </c>
      <c r="F65" s="9" t="str">
        <f t="shared" ref="F65:F73" si="11">IF($B65="N/A","N/A",IF(E65&gt;15,"No",IF(E65&lt;-15,"No","Yes")))</f>
        <v>N/A</v>
      </c>
      <c r="G65" s="35">
        <v>74.707112551999998</v>
      </c>
      <c r="H65" s="9" t="str">
        <f t="shared" ref="H65:H86" si="12">IF($B65="N/A","N/A",IF(G65&gt;15,"No",IF(G65&lt;-15,"No","Yes")))</f>
        <v>N/A</v>
      </c>
      <c r="I65" s="10">
        <v>-13.2</v>
      </c>
      <c r="J65" s="10">
        <v>3.0750000000000002</v>
      </c>
      <c r="K65" s="9" t="str">
        <f t="shared" si="9"/>
        <v>Yes</v>
      </c>
    </row>
    <row r="66" spans="1:11" x14ac:dyDescent="0.25">
      <c r="A66" s="69" t="s">
        <v>883</v>
      </c>
      <c r="B66" s="33" t="s">
        <v>217</v>
      </c>
      <c r="C66" s="71">
        <v>80.799851755000006</v>
      </c>
      <c r="D66" s="9" t="str">
        <f t="shared" si="10"/>
        <v>N/A</v>
      </c>
      <c r="E66" s="35">
        <v>76.197558842000007</v>
      </c>
      <c r="F66" s="9" t="str">
        <f t="shared" si="11"/>
        <v>N/A</v>
      </c>
      <c r="G66" s="35">
        <v>82.535580523999997</v>
      </c>
      <c r="H66" s="9" t="str">
        <f t="shared" si="12"/>
        <v>N/A</v>
      </c>
      <c r="I66" s="10">
        <v>-5.7</v>
      </c>
      <c r="J66" s="10">
        <v>8.3179999999999996</v>
      </c>
      <c r="K66" s="9" t="str">
        <f t="shared" si="9"/>
        <v>Yes</v>
      </c>
    </row>
    <row r="67" spans="1:11" x14ac:dyDescent="0.25">
      <c r="A67" s="69" t="s">
        <v>884</v>
      </c>
      <c r="B67" s="33" t="s">
        <v>217</v>
      </c>
      <c r="C67" s="71">
        <v>1201.8239570999999</v>
      </c>
      <c r="D67" s="9" t="str">
        <f t="shared" si="10"/>
        <v>N/A</v>
      </c>
      <c r="E67" s="35">
        <v>704.57659863000003</v>
      </c>
      <c r="F67" s="9" t="str">
        <f t="shared" si="11"/>
        <v>N/A</v>
      </c>
      <c r="G67" s="35">
        <v>633.51386196999999</v>
      </c>
      <c r="H67" s="9" t="str">
        <f t="shared" si="12"/>
        <v>N/A</v>
      </c>
      <c r="I67" s="10">
        <v>-41.4</v>
      </c>
      <c r="J67" s="10">
        <v>-10.1</v>
      </c>
      <c r="K67" s="9" t="str">
        <f t="shared" si="9"/>
        <v>Yes</v>
      </c>
    </row>
    <row r="68" spans="1:11" ht="25" x14ac:dyDescent="0.25">
      <c r="A68" s="69" t="s">
        <v>885</v>
      </c>
      <c r="B68" s="33" t="s">
        <v>217</v>
      </c>
      <c r="C68" s="71">
        <v>198.81774744000001</v>
      </c>
      <c r="D68" s="9" t="str">
        <f t="shared" si="10"/>
        <v>N/A</v>
      </c>
      <c r="E68" s="35">
        <v>141.70255763</v>
      </c>
      <c r="F68" s="9" t="str">
        <f t="shared" si="11"/>
        <v>N/A</v>
      </c>
      <c r="G68" s="35">
        <v>81.639116372000004</v>
      </c>
      <c r="H68" s="9" t="str">
        <f t="shared" si="12"/>
        <v>N/A</v>
      </c>
      <c r="I68" s="10">
        <v>-28.7</v>
      </c>
      <c r="J68" s="10">
        <v>-42.4</v>
      </c>
      <c r="K68" s="9" t="str">
        <f t="shared" si="9"/>
        <v>No</v>
      </c>
    </row>
    <row r="69" spans="1:11" x14ac:dyDescent="0.25">
      <c r="A69" s="69" t="s">
        <v>886</v>
      </c>
      <c r="B69" s="33" t="s">
        <v>217</v>
      </c>
      <c r="C69" s="71">
        <v>519.96271632000003</v>
      </c>
      <c r="D69" s="9" t="str">
        <f t="shared" si="10"/>
        <v>N/A</v>
      </c>
      <c r="E69" s="35">
        <v>1156.9652546</v>
      </c>
      <c r="F69" s="9" t="str">
        <f t="shared" si="11"/>
        <v>N/A</v>
      </c>
      <c r="G69" s="35">
        <v>787.58850045999998</v>
      </c>
      <c r="H69" s="9" t="str">
        <f t="shared" si="12"/>
        <v>N/A</v>
      </c>
      <c r="I69" s="10">
        <v>122.5</v>
      </c>
      <c r="J69" s="10">
        <v>-31.9</v>
      </c>
      <c r="K69" s="9" t="str">
        <f t="shared" si="9"/>
        <v>No</v>
      </c>
    </row>
    <row r="70" spans="1:11" ht="25" x14ac:dyDescent="0.25">
      <c r="A70" s="69" t="s">
        <v>887</v>
      </c>
      <c r="B70" s="33" t="s">
        <v>217</v>
      </c>
      <c r="C70" s="71">
        <v>29.867478545000001</v>
      </c>
      <c r="D70" s="9" t="str">
        <f t="shared" si="10"/>
        <v>N/A</v>
      </c>
      <c r="E70" s="35">
        <v>32.751394314999999</v>
      </c>
      <c r="F70" s="9" t="str">
        <f t="shared" si="11"/>
        <v>N/A</v>
      </c>
      <c r="G70" s="35">
        <v>46.901660677000002</v>
      </c>
      <c r="H70" s="9" t="str">
        <f t="shared" si="12"/>
        <v>N/A</v>
      </c>
      <c r="I70" s="10">
        <v>9.6560000000000006</v>
      </c>
      <c r="J70" s="10">
        <v>43.21</v>
      </c>
      <c r="K70" s="9" t="str">
        <f t="shared" si="9"/>
        <v>No</v>
      </c>
    </row>
    <row r="71" spans="1:11" x14ac:dyDescent="0.25">
      <c r="A71" s="69" t="s">
        <v>888</v>
      </c>
      <c r="B71" s="33" t="s">
        <v>217</v>
      </c>
      <c r="C71" s="71">
        <v>1893.0567818</v>
      </c>
      <c r="D71" s="9" t="str">
        <f t="shared" si="10"/>
        <v>N/A</v>
      </c>
      <c r="E71" s="35">
        <v>2307.4450087999999</v>
      </c>
      <c r="F71" s="9" t="str">
        <f t="shared" si="11"/>
        <v>N/A</v>
      </c>
      <c r="G71" s="35">
        <v>55.070422534999999</v>
      </c>
      <c r="H71" s="9" t="str">
        <f t="shared" si="12"/>
        <v>N/A</v>
      </c>
      <c r="I71" s="10">
        <v>21.89</v>
      </c>
      <c r="J71" s="10">
        <v>-97.6</v>
      </c>
      <c r="K71" s="9" t="str">
        <f t="shared" si="9"/>
        <v>No</v>
      </c>
    </row>
    <row r="72" spans="1:11" ht="25" x14ac:dyDescent="0.25">
      <c r="A72" s="69" t="s">
        <v>889</v>
      </c>
      <c r="B72" s="33" t="s">
        <v>217</v>
      </c>
      <c r="C72" s="71">
        <v>1673.0006851999999</v>
      </c>
      <c r="D72" s="9" t="str">
        <f t="shared" si="10"/>
        <v>N/A</v>
      </c>
      <c r="E72" s="35">
        <v>1028.8398405</v>
      </c>
      <c r="F72" s="9" t="str">
        <f t="shared" si="11"/>
        <v>N/A</v>
      </c>
      <c r="G72" s="35">
        <v>966.99144695999996</v>
      </c>
      <c r="H72" s="9" t="str">
        <f t="shared" si="12"/>
        <v>N/A</v>
      </c>
      <c r="I72" s="10">
        <v>-38.5</v>
      </c>
      <c r="J72" s="10">
        <v>-6.01</v>
      </c>
      <c r="K72" s="9" t="str">
        <f t="shared" si="9"/>
        <v>Yes</v>
      </c>
    </row>
    <row r="73" spans="1:11" x14ac:dyDescent="0.25">
      <c r="A73" s="69" t="s">
        <v>890</v>
      </c>
      <c r="B73" s="33" t="s">
        <v>217</v>
      </c>
      <c r="C73" s="71">
        <v>111.77556878</v>
      </c>
      <c r="D73" s="9" t="str">
        <f t="shared" si="10"/>
        <v>N/A</v>
      </c>
      <c r="E73" s="35">
        <v>83.017174729999994</v>
      </c>
      <c r="F73" s="9" t="str">
        <f t="shared" si="11"/>
        <v>N/A</v>
      </c>
      <c r="G73" s="35">
        <v>78.074773262999997</v>
      </c>
      <c r="H73" s="9" t="str">
        <f t="shared" si="12"/>
        <v>N/A</v>
      </c>
      <c r="I73" s="10">
        <v>-25.7</v>
      </c>
      <c r="J73" s="10">
        <v>-5.95</v>
      </c>
      <c r="K73" s="9" t="str">
        <f t="shared" si="9"/>
        <v>Yes</v>
      </c>
    </row>
    <row r="74" spans="1:11" x14ac:dyDescent="0.25">
      <c r="A74" s="69" t="s">
        <v>891</v>
      </c>
      <c r="B74" s="33" t="s">
        <v>217</v>
      </c>
      <c r="C74" s="71">
        <v>800.34408514999996</v>
      </c>
      <c r="D74" s="9" t="str">
        <f t="shared" si="10"/>
        <v>N/A</v>
      </c>
      <c r="E74" s="35">
        <v>513.62022479999996</v>
      </c>
      <c r="F74" s="9" t="str">
        <f>IF($B74="N/A","N/A",IF(E74&gt;15,"No",IF(E74&lt;-15,"No","Yes")))</f>
        <v>N/A</v>
      </c>
      <c r="G74" s="35">
        <v>520.24215814000002</v>
      </c>
      <c r="H74" s="9" t="str">
        <f t="shared" si="12"/>
        <v>N/A</v>
      </c>
      <c r="I74" s="10">
        <v>-35.799999999999997</v>
      </c>
      <c r="J74" s="10">
        <v>1.2889999999999999</v>
      </c>
      <c r="K74" s="9" t="str">
        <f t="shared" si="9"/>
        <v>Yes</v>
      </c>
    </row>
    <row r="75" spans="1:11" x14ac:dyDescent="0.25">
      <c r="A75" s="69" t="s">
        <v>892</v>
      </c>
      <c r="B75" s="33" t="s">
        <v>217</v>
      </c>
      <c r="C75" s="68">
        <v>1.7158057614</v>
      </c>
      <c r="D75" s="9" t="str">
        <f t="shared" ref="D75:D80" si="13">IF($B75="N/A","N/A",IF(C75&gt;15,"No",IF(C75&lt;-15,"No","Yes")))</f>
        <v>N/A</v>
      </c>
      <c r="E75" s="8">
        <v>0.9345421344</v>
      </c>
      <c r="F75" s="9" t="str">
        <f>IF($B75="N/A","N/A",IF(E75&gt;15,"No",IF(E75&lt;-15,"No","Yes")))</f>
        <v>N/A</v>
      </c>
      <c r="G75" s="8">
        <v>0.16287491849999999</v>
      </c>
      <c r="H75" s="9" t="str">
        <f t="shared" si="12"/>
        <v>N/A</v>
      </c>
      <c r="I75" s="10">
        <v>-45.5</v>
      </c>
      <c r="J75" s="10">
        <v>-82.6</v>
      </c>
      <c r="K75" s="9" t="str">
        <f t="shared" ref="K75:K80" si="14">IF(J75="Div by 0", "N/A", IF(J75="N/A","N/A", IF(J75&gt;30, "No", IF(J75&lt;-30, "No", "Yes"))))</f>
        <v>No</v>
      </c>
    </row>
    <row r="76" spans="1:11" x14ac:dyDescent="0.25">
      <c r="A76" s="69" t="s">
        <v>893</v>
      </c>
      <c r="B76" s="33" t="s">
        <v>217</v>
      </c>
      <c r="C76" s="68">
        <v>0.60239140120000001</v>
      </c>
      <c r="D76" s="9" t="str">
        <f t="shared" si="13"/>
        <v>N/A</v>
      </c>
      <c r="E76" s="8">
        <v>0.3165930884</v>
      </c>
      <c r="F76" s="9" t="str">
        <f t="shared" ref="F76:F86" si="15">IF($B76="N/A","N/A",IF(E76&gt;15,"No",IF(E76&lt;-15,"No","Yes")))</f>
        <v>N/A</v>
      </c>
      <c r="G76" s="8">
        <v>0</v>
      </c>
      <c r="H76" s="9" t="str">
        <f t="shared" si="12"/>
        <v>N/A</v>
      </c>
      <c r="I76" s="10">
        <v>-47.4</v>
      </c>
      <c r="J76" s="10">
        <v>-100</v>
      </c>
      <c r="K76" s="9" t="str">
        <f t="shared" si="14"/>
        <v>No</v>
      </c>
    </row>
    <row r="77" spans="1:11" x14ac:dyDescent="0.25">
      <c r="A77" s="69" t="s">
        <v>894</v>
      </c>
      <c r="B77" s="33" t="s">
        <v>217</v>
      </c>
      <c r="C77" s="68">
        <v>8.7280138490999999</v>
      </c>
      <c r="D77" s="9" t="str">
        <f t="shared" si="13"/>
        <v>N/A</v>
      </c>
      <c r="E77" s="8">
        <v>8.1682045802999994</v>
      </c>
      <c r="F77" s="9" t="str">
        <f t="shared" si="15"/>
        <v>N/A</v>
      </c>
      <c r="G77" s="8">
        <v>11.019215558999999</v>
      </c>
      <c r="H77" s="9" t="str">
        <f t="shared" si="12"/>
        <v>N/A</v>
      </c>
      <c r="I77" s="10">
        <v>-6.41</v>
      </c>
      <c r="J77" s="10">
        <v>34.9</v>
      </c>
      <c r="K77" s="9" t="str">
        <f t="shared" si="14"/>
        <v>No</v>
      </c>
    </row>
    <row r="78" spans="1:11" x14ac:dyDescent="0.25">
      <c r="A78" s="69" t="s">
        <v>895</v>
      </c>
      <c r="B78" s="33" t="s">
        <v>217</v>
      </c>
      <c r="C78" s="68">
        <v>0.76757060020000001</v>
      </c>
      <c r="D78" s="9" t="str">
        <f t="shared" si="13"/>
        <v>N/A</v>
      </c>
      <c r="E78" s="8">
        <v>0.68503199829999994</v>
      </c>
      <c r="F78" s="9" t="str">
        <f t="shared" si="15"/>
        <v>N/A</v>
      </c>
      <c r="G78" s="8">
        <v>0.78913677719999997</v>
      </c>
      <c r="H78" s="9" t="str">
        <f t="shared" si="12"/>
        <v>N/A</v>
      </c>
      <c r="I78" s="10">
        <v>-10.8</v>
      </c>
      <c r="J78" s="10">
        <v>15.2</v>
      </c>
      <c r="K78" s="9" t="str">
        <f t="shared" si="14"/>
        <v>Yes</v>
      </c>
    </row>
    <row r="79" spans="1:11" ht="25" x14ac:dyDescent="0.25">
      <c r="A79" s="69" t="s">
        <v>896</v>
      </c>
      <c r="B79" s="33" t="s">
        <v>217</v>
      </c>
      <c r="C79" s="68">
        <v>4.1292577238000003</v>
      </c>
      <c r="D79" s="9" t="str">
        <f t="shared" si="13"/>
        <v>N/A</v>
      </c>
      <c r="E79" s="8">
        <v>10.359671482</v>
      </c>
      <c r="F79" s="9" t="str">
        <f t="shared" si="15"/>
        <v>N/A</v>
      </c>
      <c r="G79" s="8">
        <v>10.233565854</v>
      </c>
      <c r="H79" s="9" t="str">
        <f t="shared" si="12"/>
        <v>N/A</v>
      </c>
      <c r="I79" s="10">
        <v>150.9</v>
      </c>
      <c r="J79" s="10">
        <v>-1.22</v>
      </c>
      <c r="K79" s="9" t="str">
        <f t="shared" si="14"/>
        <v>Yes</v>
      </c>
    </row>
    <row r="80" spans="1:11" ht="25" x14ac:dyDescent="0.25">
      <c r="A80" s="69" t="s">
        <v>897</v>
      </c>
      <c r="B80" s="33" t="s">
        <v>217</v>
      </c>
      <c r="C80" s="73" t="s">
        <v>217</v>
      </c>
      <c r="D80" s="9" t="str">
        <f t="shared" si="13"/>
        <v>N/A</v>
      </c>
      <c r="E80" s="73" t="s">
        <v>217</v>
      </c>
      <c r="F80" s="9" t="str">
        <f t="shared" si="15"/>
        <v>N/A</v>
      </c>
      <c r="G80" s="73">
        <v>9.9030711445000001</v>
      </c>
      <c r="H80" s="9" t="str">
        <f t="shared" si="12"/>
        <v>N/A</v>
      </c>
      <c r="I80" s="10" t="s">
        <v>217</v>
      </c>
      <c r="J80" s="74" t="s">
        <v>217</v>
      </c>
      <c r="K80" s="9" t="str">
        <f t="shared" si="14"/>
        <v>N/A</v>
      </c>
    </row>
    <row r="81" spans="1:11" x14ac:dyDescent="0.25">
      <c r="A81" s="69" t="s">
        <v>898</v>
      </c>
      <c r="B81" s="33" t="s">
        <v>217</v>
      </c>
      <c r="C81" s="75">
        <v>39.767678287999999</v>
      </c>
      <c r="D81" s="9" t="str">
        <f t="shared" ref="D81:D86" si="16">IF($B81="N/A","N/A",IF(C81&gt;15,"No",IF(C81&lt;-15,"No","Yes")))</f>
        <v>N/A</v>
      </c>
      <c r="E81" s="76">
        <v>40.146110241000002</v>
      </c>
      <c r="F81" s="9" t="str">
        <f t="shared" si="15"/>
        <v>N/A</v>
      </c>
      <c r="G81" s="76">
        <v>294.55322554999998</v>
      </c>
      <c r="H81" s="9" t="str">
        <f>IF($B81="N/A","N/A",IF(G81&gt;15,"No",IF(G81&lt;-15,"No","Yes")))</f>
        <v>N/A</v>
      </c>
      <c r="I81" s="10">
        <v>0.9516</v>
      </c>
      <c r="J81" s="10">
        <v>633.70000000000005</v>
      </c>
      <c r="K81" s="9" t="str">
        <f t="shared" ref="K81:K86" si="17">IF(J81="Div by 0", "N/A", IF(J81="N/A","N/A", IF(J81&gt;30, "No", IF(J81&lt;-30, "No", "Yes"))))</f>
        <v>No</v>
      </c>
    </row>
    <row r="82" spans="1:11" x14ac:dyDescent="0.25">
      <c r="A82" s="69" t="s">
        <v>899</v>
      </c>
      <c r="B82" s="33" t="s">
        <v>217</v>
      </c>
      <c r="C82" s="75">
        <v>108.71187404</v>
      </c>
      <c r="D82" s="9" t="str">
        <f t="shared" si="16"/>
        <v>N/A</v>
      </c>
      <c r="E82" s="76">
        <v>117.41920851</v>
      </c>
      <c r="F82" s="9" t="str">
        <f t="shared" si="15"/>
        <v>N/A</v>
      </c>
      <c r="G82" s="76" t="s">
        <v>1742</v>
      </c>
      <c r="H82" s="9" t="str">
        <f t="shared" si="12"/>
        <v>N/A</v>
      </c>
      <c r="I82" s="10">
        <v>8.01</v>
      </c>
      <c r="J82" s="10" t="s">
        <v>1742</v>
      </c>
      <c r="K82" s="9" t="str">
        <f t="shared" si="17"/>
        <v>N/A</v>
      </c>
    </row>
    <row r="83" spans="1:11" x14ac:dyDescent="0.25">
      <c r="A83" s="69" t="s">
        <v>900</v>
      </c>
      <c r="B83" s="33" t="s">
        <v>217</v>
      </c>
      <c r="C83" s="75">
        <v>38.559908274999998</v>
      </c>
      <c r="D83" s="9" t="str">
        <f t="shared" si="16"/>
        <v>N/A</v>
      </c>
      <c r="E83" s="76">
        <v>34.737387650999999</v>
      </c>
      <c r="F83" s="9" t="str">
        <f t="shared" si="15"/>
        <v>N/A</v>
      </c>
      <c r="G83" s="76">
        <v>67.894363364</v>
      </c>
      <c r="H83" s="9" t="str">
        <f t="shared" si="12"/>
        <v>N/A</v>
      </c>
      <c r="I83" s="10">
        <v>-9.91</v>
      </c>
      <c r="J83" s="10">
        <v>95.45</v>
      </c>
      <c r="K83" s="9" t="str">
        <f t="shared" si="17"/>
        <v>No</v>
      </c>
    </row>
    <row r="84" spans="1:11" x14ac:dyDescent="0.25">
      <c r="A84" s="69" t="s">
        <v>901</v>
      </c>
      <c r="B84" s="33" t="s">
        <v>217</v>
      </c>
      <c r="C84" s="75">
        <v>253.27644090000001</v>
      </c>
      <c r="D84" s="9" t="str">
        <f t="shared" si="16"/>
        <v>N/A</v>
      </c>
      <c r="E84" s="76">
        <v>250.42970568000001</v>
      </c>
      <c r="F84" s="9" t="str">
        <f t="shared" si="15"/>
        <v>N/A</v>
      </c>
      <c r="G84" s="76">
        <v>246.31369258999999</v>
      </c>
      <c r="H84" s="9" t="str">
        <f t="shared" si="12"/>
        <v>N/A</v>
      </c>
      <c r="I84" s="10">
        <v>-1.1200000000000001</v>
      </c>
      <c r="J84" s="10">
        <v>-1.64</v>
      </c>
      <c r="K84" s="9" t="str">
        <f t="shared" si="17"/>
        <v>Yes</v>
      </c>
    </row>
    <row r="85" spans="1:11" x14ac:dyDescent="0.25">
      <c r="A85" s="69" t="s">
        <v>902</v>
      </c>
      <c r="B85" s="33" t="s">
        <v>217</v>
      </c>
      <c r="C85" s="75">
        <v>1231.2742313000001</v>
      </c>
      <c r="D85" s="9" t="str">
        <f t="shared" si="16"/>
        <v>N/A</v>
      </c>
      <c r="E85" s="76">
        <v>560.93477343999996</v>
      </c>
      <c r="F85" s="9" t="str">
        <f t="shared" si="15"/>
        <v>N/A</v>
      </c>
      <c r="G85" s="76">
        <v>542.40305354999998</v>
      </c>
      <c r="H85" s="9" t="str">
        <f t="shared" si="12"/>
        <v>N/A</v>
      </c>
      <c r="I85" s="10">
        <v>-54.4</v>
      </c>
      <c r="J85" s="10">
        <v>-3.3</v>
      </c>
      <c r="K85" s="9" t="str">
        <f t="shared" si="17"/>
        <v>Yes</v>
      </c>
    </row>
    <row r="86" spans="1:11" ht="25" x14ac:dyDescent="0.25">
      <c r="A86" s="69" t="s">
        <v>903</v>
      </c>
      <c r="B86" s="33" t="s">
        <v>217</v>
      </c>
      <c r="C86" s="77" t="s">
        <v>217</v>
      </c>
      <c r="D86" s="9" t="str">
        <f t="shared" si="16"/>
        <v>N/A</v>
      </c>
      <c r="E86" s="77" t="s">
        <v>217</v>
      </c>
      <c r="F86" s="9" t="str">
        <f t="shared" si="15"/>
        <v>N/A</v>
      </c>
      <c r="G86" s="77">
        <v>544.15309178999996</v>
      </c>
      <c r="H86" s="9" t="str">
        <f t="shared" si="12"/>
        <v>N/A</v>
      </c>
      <c r="I86" s="10" t="s">
        <v>217</v>
      </c>
      <c r="J86" s="10" t="s">
        <v>217</v>
      </c>
      <c r="K86" s="9" t="str">
        <f t="shared" si="17"/>
        <v>N/A</v>
      </c>
    </row>
    <row r="87" spans="1:11" x14ac:dyDescent="0.25">
      <c r="A87" s="69" t="s">
        <v>32</v>
      </c>
      <c r="B87" s="33" t="s">
        <v>270</v>
      </c>
      <c r="C87" s="68">
        <v>71.349611183999997</v>
      </c>
      <c r="D87" s="9" t="str">
        <f>IF($B87="N/A","N/A",IF(C87&gt;60,"Yes","No"))</f>
        <v>Yes</v>
      </c>
      <c r="E87" s="8">
        <v>64.824526770999995</v>
      </c>
      <c r="F87" s="9" t="str">
        <f>IF($B87="N/A","N/A",IF(E87&gt;60,"Yes","No"))</f>
        <v>Yes</v>
      </c>
      <c r="G87" s="8">
        <v>61.19384273</v>
      </c>
      <c r="H87" s="9" t="str">
        <f>IF($B87="N/A","N/A",IF(G87&gt;60,"Yes","No"))</f>
        <v>Yes</v>
      </c>
      <c r="I87" s="10">
        <v>-9.15</v>
      </c>
      <c r="J87" s="10">
        <v>-5.6</v>
      </c>
      <c r="K87" s="9" t="str">
        <f t="shared" ref="K87:K105" si="18">IF(J87="Div by 0", "N/A", IF(J87="N/A","N/A", IF(J87&gt;30, "No", IF(J87&lt;-30, "No", "Yes"))))</f>
        <v>Yes</v>
      </c>
    </row>
    <row r="88" spans="1:11" x14ac:dyDescent="0.25">
      <c r="A88" s="69" t="s">
        <v>39</v>
      </c>
      <c r="B88" s="33" t="s">
        <v>271</v>
      </c>
      <c r="C88" s="68">
        <v>99.999486437000002</v>
      </c>
      <c r="D88" s="9" t="str">
        <f>IF($B88="N/A","N/A",IF(C88&gt;100,"No",IF(C88&lt;85,"No","Yes")))</f>
        <v>Yes</v>
      </c>
      <c r="E88" s="8">
        <v>98.888478930000005</v>
      </c>
      <c r="F88" s="9" t="str">
        <f>IF($B88="N/A","N/A",IF(E88&gt;100,"No",IF(E88&lt;85,"No","Yes")))</f>
        <v>Yes</v>
      </c>
      <c r="G88" s="8">
        <v>98.698998660000001</v>
      </c>
      <c r="H88" s="9" t="str">
        <f>IF($B88="N/A","N/A",IF(G88&gt;100,"No",IF(G88&lt;85,"No","Yes")))</f>
        <v>Yes</v>
      </c>
      <c r="I88" s="10">
        <v>-1.1100000000000001</v>
      </c>
      <c r="J88" s="10">
        <v>-0.192</v>
      </c>
      <c r="K88" s="9" t="str">
        <f t="shared" si="18"/>
        <v>Yes</v>
      </c>
    </row>
    <row r="89" spans="1:11" x14ac:dyDescent="0.25">
      <c r="A89" s="69" t="s">
        <v>904</v>
      </c>
      <c r="B89" s="33" t="s">
        <v>217</v>
      </c>
      <c r="C89" s="68">
        <v>26.524310908</v>
      </c>
      <c r="D89" s="9" t="str">
        <f>IF($B89="N/A","N/A",IF(C89&gt;15,"No",IF(C89&lt;-15,"No","Yes")))</f>
        <v>N/A</v>
      </c>
      <c r="E89" s="8">
        <v>32.907899497999999</v>
      </c>
      <c r="F89" s="9" t="str">
        <f>IF($B89="N/A","N/A",IF(E89&gt;15,"No",IF(E89&lt;-15,"No","Yes")))</f>
        <v>N/A</v>
      </c>
      <c r="G89" s="8">
        <v>46.21468462</v>
      </c>
      <c r="H89" s="9" t="str">
        <f>IF($B89="N/A","N/A",IF(G89&gt;15,"No",IF(G89&lt;-15,"No","Yes")))</f>
        <v>N/A</v>
      </c>
      <c r="I89" s="10">
        <v>24.07</v>
      </c>
      <c r="J89" s="10">
        <v>40.44</v>
      </c>
      <c r="K89" s="9" t="str">
        <f t="shared" si="18"/>
        <v>No</v>
      </c>
    </row>
    <row r="90" spans="1:11" x14ac:dyDescent="0.25">
      <c r="A90" s="69" t="s">
        <v>845</v>
      </c>
      <c r="B90" s="33" t="s">
        <v>272</v>
      </c>
      <c r="C90" s="68">
        <v>3.1878550654</v>
      </c>
      <c r="D90" s="9" t="str">
        <f>IF($B90="N/A","N/A",IF(C90&gt;25,"No",IF(C90&lt;5,"No","Yes")))</f>
        <v>No</v>
      </c>
      <c r="E90" s="8">
        <v>3.0039899522</v>
      </c>
      <c r="F90" s="9" t="str">
        <f>IF($B90="N/A","N/A",IF(E90&gt;25,"No",IF(E90&lt;5,"No","Yes")))</f>
        <v>No</v>
      </c>
      <c r="G90" s="8">
        <v>3.0684653236999999</v>
      </c>
      <c r="H90" s="9" t="str">
        <f>IF($B90="N/A","N/A",IF(G90&gt;25,"No",IF(G90&lt;5,"No","Yes")))</f>
        <v>No</v>
      </c>
      <c r="I90" s="10">
        <v>-5.77</v>
      </c>
      <c r="J90" s="10">
        <v>2.1459999999999999</v>
      </c>
      <c r="K90" s="9" t="str">
        <f t="shared" si="18"/>
        <v>Yes</v>
      </c>
    </row>
    <row r="91" spans="1:11" x14ac:dyDescent="0.25">
      <c r="A91" s="69" t="s">
        <v>846</v>
      </c>
      <c r="B91" s="33" t="s">
        <v>273</v>
      </c>
      <c r="C91" s="68">
        <v>50.534930637000002</v>
      </c>
      <c r="D91" s="9" t="str">
        <f>IF($B91="N/A","N/A",IF(C91&gt;70,"No",IF(C91&lt;40,"No","Yes")))</f>
        <v>Yes</v>
      </c>
      <c r="E91" s="8">
        <v>49.107731499000003</v>
      </c>
      <c r="F91" s="9" t="str">
        <f>IF($B91="N/A","N/A",IF(E91&gt;70,"No",IF(E91&lt;40,"No","Yes")))</f>
        <v>Yes</v>
      </c>
      <c r="G91" s="8">
        <v>45.266418360000003</v>
      </c>
      <c r="H91" s="9" t="str">
        <f>IF($B91="N/A","N/A",IF(G91&gt;70,"No",IF(G91&lt;40,"No","Yes")))</f>
        <v>Yes</v>
      </c>
      <c r="I91" s="10">
        <v>-2.82</v>
      </c>
      <c r="J91" s="10">
        <v>-7.82</v>
      </c>
      <c r="K91" s="9" t="str">
        <f t="shared" si="18"/>
        <v>Yes</v>
      </c>
    </row>
    <row r="92" spans="1:11" x14ac:dyDescent="0.25">
      <c r="A92" s="69" t="s">
        <v>847</v>
      </c>
      <c r="B92" s="33" t="s">
        <v>274</v>
      </c>
      <c r="C92" s="68">
        <v>46.277172204000003</v>
      </c>
      <c r="D92" s="9" t="str">
        <f>IF($B92="N/A","N/A",IF(C92&gt;55,"No",IF(C92&lt;20,"No","Yes")))</f>
        <v>Yes</v>
      </c>
      <c r="E92" s="8">
        <v>47.888252383000001</v>
      </c>
      <c r="F92" s="9" t="str">
        <f>IF($B92="N/A","N/A",IF(E92&gt;55,"No",IF(E92&lt;20,"No","Yes")))</f>
        <v>Yes</v>
      </c>
      <c r="G92" s="8">
        <v>51.665116316000002</v>
      </c>
      <c r="H92" s="9" t="str">
        <f>IF($B92="N/A","N/A",IF(G92&gt;55,"No",IF(G92&lt;20,"No","Yes")))</f>
        <v>Yes</v>
      </c>
      <c r="I92" s="10">
        <v>3.4809999999999999</v>
      </c>
      <c r="J92" s="10">
        <v>7.8869999999999996</v>
      </c>
      <c r="K92" s="9" t="str">
        <f t="shared" si="18"/>
        <v>Yes</v>
      </c>
    </row>
    <row r="93" spans="1:11" x14ac:dyDescent="0.25">
      <c r="A93" s="69" t="s">
        <v>167</v>
      </c>
      <c r="B93" s="33" t="s">
        <v>250</v>
      </c>
      <c r="C93" s="68">
        <v>99.114985722</v>
      </c>
      <c r="D93" s="9" t="str">
        <f>IF($B93="N/A","N/A",IF(C93&gt;95,"Yes","No"))</f>
        <v>Yes</v>
      </c>
      <c r="E93" s="8">
        <v>99.083691537999997</v>
      </c>
      <c r="F93" s="9" t="str">
        <f>IF($B93="N/A","N/A",IF(E93&gt;95,"Yes","No"))</f>
        <v>Yes</v>
      </c>
      <c r="G93" s="8">
        <v>99.180042001000004</v>
      </c>
      <c r="H93" s="9" t="str">
        <f>IF($B93="N/A","N/A",IF(G93&gt;95,"Yes","No"))</f>
        <v>Yes</v>
      </c>
      <c r="I93" s="10">
        <v>-3.2000000000000001E-2</v>
      </c>
      <c r="J93" s="10">
        <v>9.7199999999999995E-2</v>
      </c>
      <c r="K93" s="9" t="str">
        <f t="shared" si="18"/>
        <v>Yes</v>
      </c>
    </row>
    <row r="94" spans="1:11" x14ac:dyDescent="0.25">
      <c r="A94" s="69" t="s">
        <v>41</v>
      </c>
      <c r="B94" s="33" t="s">
        <v>217</v>
      </c>
      <c r="C94" s="6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69" t="s">
        <v>42</v>
      </c>
      <c r="B95" s="33" t="s">
        <v>217</v>
      </c>
      <c r="C95" s="68" t="s">
        <v>1742</v>
      </c>
      <c r="D95" s="9" t="str">
        <f>IF($B95="N/A","N/A",IF(C95&gt;15,"No",IF(C95&lt;-15,"No","Yes")))</f>
        <v>N/A</v>
      </c>
      <c r="E95" s="8">
        <v>100</v>
      </c>
      <c r="F95" s="9" t="str">
        <f>IF($B95="N/A","N/A",IF(E95&gt;15,"No",IF(E95&lt;-15,"No","Yes")))</f>
        <v>N/A</v>
      </c>
      <c r="G95" s="8">
        <v>100</v>
      </c>
      <c r="H95" s="9" t="str">
        <f>IF($B95="N/A","N/A",IF(G95&gt;15,"No",IF(G95&lt;-15,"No","Yes")))</f>
        <v>N/A</v>
      </c>
      <c r="I95" s="10" t="s">
        <v>1742</v>
      </c>
      <c r="J95" s="10">
        <v>0</v>
      </c>
      <c r="K95" s="9" t="str">
        <f t="shared" si="18"/>
        <v>Yes</v>
      </c>
    </row>
    <row r="96" spans="1:11" x14ac:dyDescent="0.25">
      <c r="A96" s="69" t="s">
        <v>905</v>
      </c>
      <c r="B96" s="33" t="s">
        <v>217</v>
      </c>
      <c r="C96" s="68">
        <v>100</v>
      </c>
      <c r="D96" s="9" t="str">
        <f>IF($B96="N/A","N/A",IF(C96&gt;15,"No",IF(C96&lt;-15,"No","Yes")))</f>
        <v>N/A</v>
      </c>
      <c r="E96" s="8">
        <v>99.460684017999995</v>
      </c>
      <c r="F96" s="9" t="str">
        <f>IF($B96="N/A","N/A",IF(E96&gt;15,"No",IF(E96&lt;-15,"No","Yes")))</f>
        <v>N/A</v>
      </c>
      <c r="G96" s="8">
        <v>99.604691736999996</v>
      </c>
      <c r="H96" s="9" t="str">
        <f>IF($B96="N/A","N/A",IF(G96&gt;15,"No",IF(G96&lt;-15,"No","Yes")))</f>
        <v>N/A</v>
      </c>
      <c r="I96" s="10">
        <v>-0.53900000000000003</v>
      </c>
      <c r="J96" s="10">
        <v>0.14480000000000001</v>
      </c>
      <c r="K96" s="9" t="str">
        <f t="shared" si="18"/>
        <v>Yes</v>
      </c>
    </row>
    <row r="97" spans="1:11" x14ac:dyDescent="0.25">
      <c r="A97" s="69" t="s">
        <v>906</v>
      </c>
      <c r="B97" s="33" t="s">
        <v>217</v>
      </c>
      <c r="C97" s="68">
        <v>100</v>
      </c>
      <c r="D97" s="9" t="str">
        <f>IF($B97="N/A","N/A",IF(C97&gt;15,"No",IF(C97&lt;-15,"No","Yes")))</f>
        <v>N/A</v>
      </c>
      <c r="E97" s="8">
        <v>99.292792598000005</v>
      </c>
      <c r="F97" s="9" t="str">
        <f>IF($B97="N/A","N/A",IF(E97&gt;15,"No",IF(E97&lt;-15,"No","Yes")))</f>
        <v>N/A</v>
      </c>
      <c r="G97" s="8">
        <v>98.831412662999995</v>
      </c>
      <c r="H97" s="9" t="str">
        <f>IF($B97="N/A","N/A",IF(G97&gt;15,"No",IF(G97&lt;-15,"No","Yes")))</f>
        <v>N/A</v>
      </c>
      <c r="I97" s="10">
        <v>-0.70699999999999996</v>
      </c>
      <c r="J97" s="10">
        <v>-0.46500000000000002</v>
      </c>
      <c r="K97" s="9" t="str">
        <f t="shared" si="18"/>
        <v>Yes</v>
      </c>
    </row>
    <row r="98" spans="1:11" x14ac:dyDescent="0.25">
      <c r="A98" s="69" t="s">
        <v>43</v>
      </c>
      <c r="B98" s="33" t="s">
        <v>227</v>
      </c>
      <c r="C98" s="68">
        <v>99.683834743999995</v>
      </c>
      <c r="D98" s="9" t="str">
        <f>IF($B98="N/A","N/A",IF(C98&gt;100,"No",IF(C98&lt;98,"No","Yes")))</f>
        <v>Yes</v>
      </c>
      <c r="E98" s="8">
        <v>99.500022254000001</v>
      </c>
      <c r="F98" s="9" t="str">
        <f>IF($B98="N/A","N/A",IF(E98&gt;100,"No",IF(E98&lt;98,"No","Yes")))</f>
        <v>Yes</v>
      </c>
      <c r="G98" s="8">
        <v>99.531310004999995</v>
      </c>
      <c r="H98" s="9" t="str">
        <f>IF($B98="N/A","N/A",IF(G98&gt;100,"No",IF(G98&lt;98,"No","Yes")))</f>
        <v>Yes</v>
      </c>
      <c r="I98" s="10">
        <v>-0.184</v>
      </c>
      <c r="J98" s="10">
        <v>3.1399999999999997E-2</v>
      </c>
      <c r="K98" s="9" t="str">
        <f t="shared" si="18"/>
        <v>Yes</v>
      </c>
    </row>
    <row r="99" spans="1:11" x14ac:dyDescent="0.25">
      <c r="A99" s="69" t="s">
        <v>44</v>
      </c>
      <c r="B99" s="33" t="s">
        <v>217</v>
      </c>
      <c r="C99" s="68">
        <v>50.232406095000002</v>
      </c>
      <c r="D99" s="9" t="str">
        <f>IF($B99="N/A","N/A",IF(C99&gt;15,"No",IF(C99&lt;-15,"No","Yes")))</f>
        <v>N/A</v>
      </c>
      <c r="E99" s="8">
        <v>46.436765238</v>
      </c>
      <c r="F99" s="9" t="str">
        <f>IF($B99="N/A","N/A",IF(E99&gt;15,"No",IF(E99&lt;-15,"No","Yes")))</f>
        <v>N/A</v>
      </c>
      <c r="G99" s="8">
        <v>46.399675711999997</v>
      </c>
      <c r="H99" s="9" t="str">
        <f>IF($B99="N/A","N/A",IF(G99&gt;15,"No",IF(G99&lt;-15,"No","Yes")))</f>
        <v>N/A</v>
      </c>
      <c r="I99" s="10">
        <v>-7.56</v>
      </c>
      <c r="J99" s="10">
        <v>-0.08</v>
      </c>
      <c r="K99" s="9" t="str">
        <f t="shared" si="18"/>
        <v>Yes</v>
      </c>
    </row>
    <row r="100" spans="1:11" x14ac:dyDescent="0.25">
      <c r="A100" s="69" t="s">
        <v>45</v>
      </c>
      <c r="B100" s="33" t="s">
        <v>217</v>
      </c>
      <c r="C100" s="68">
        <v>30.797793759000001</v>
      </c>
      <c r="D100" s="9" t="str">
        <f>IF($B100="N/A","N/A",IF(C100&gt;15,"No",IF(C100&lt;-15,"No","Yes")))</f>
        <v>N/A</v>
      </c>
      <c r="E100" s="8">
        <v>33.919456383000004</v>
      </c>
      <c r="F100" s="9" t="str">
        <f>IF($B100="N/A","N/A",IF(E100&gt;15,"No",IF(E100&lt;-15,"No","Yes")))</f>
        <v>N/A</v>
      </c>
      <c r="G100" s="8">
        <v>41.064486064999997</v>
      </c>
      <c r="H100" s="9" t="str">
        <f>IF($B100="N/A","N/A",IF(G100&gt;15,"No",IF(G100&lt;-15,"No","Yes")))</f>
        <v>N/A</v>
      </c>
      <c r="I100" s="10">
        <v>10.14</v>
      </c>
      <c r="J100" s="10">
        <v>21.06</v>
      </c>
      <c r="K100" s="9" t="str">
        <f t="shared" si="18"/>
        <v>Yes</v>
      </c>
    </row>
    <row r="101" spans="1:11" x14ac:dyDescent="0.25">
      <c r="A101" s="69" t="s">
        <v>359</v>
      </c>
      <c r="B101" s="33" t="s">
        <v>217</v>
      </c>
      <c r="C101" s="68" t="s">
        <v>217</v>
      </c>
      <c r="D101" s="9" t="str">
        <f>IF($B101="N/A","N/A",IF(C101&gt;15,"No",IF(C101&lt;-15,"No","Yes")))</f>
        <v>N/A</v>
      </c>
      <c r="E101" s="8" t="s">
        <v>217</v>
      </c>
      <c r="F101" s="9" t="str">
        <f>IF($B101="N/A","N/A",IF(E101&gt;15,"No",IF(E101&lt;-15,"No","Yes")))</f>
        <v>N/A</v>
      </c>
      <c r="G101" s="8">
        <v>87.464161778000005</v>
      </c>
      <c r="H101" s="9" t="str">
        <f>IF($B101="N/A","N/A",IF(G101&gt;15,"No",IF(G101&lt;-15,"No","Yes")))</f>
        <v>N/A</v>
      </c>
      <c r="I101" s="10" t="s">
        <v>217</v>
      </c>
      <c r="J101" s="10" t="s">
        <v>217</v>
      </c>
      <c r="K101" s="9" t="str">
        <f t="shared" si="18"/>
        <v>N/A</v>
      </c>
    </row>
    <row r="102" spans="1:11" x14ac:dyDescent="0.25">
      <c r="A102" s="69" t="s">
        <v>46</v>
      </c>
      <c r="B102" s="33" t="s">
        <v>217</v>
      </c>
      <c r="C102" s="68">
        <v>0</v>
      </c>
      <c r="D102" s="9" t="str">
        <f>IF($B102="N/A","N/A",IF(C102&gt;15,"No",IF(C102&lt;-15,"No","Yes")))</f>
        <v>N/A</v>
      </c>
      <c r="E102" s="8">
        <v>0</v>
      </c>
      <c r="F102" s="9" t="str">
        <f>IF($B102="N/A","N/A",IF(E102&gt;15,"No",IF(E102&lt;-15,"No","Yes")))</f>
        <v>N/A</v>
      </c>
      <c r="G102" s="8">
        <v>0</v>
      </c>
      <c r="H102" s="9" t="str">
        <f>IF($B102="N/A","N/A",IF(G102&gt;15,"No",IF(G102&lt;-15,"No","Yes")))</f>
        <v>N/A</v>
      </c>
      <c r="I102" s="10" t="s">
        <v>1742</v>
      </c>
      <c r="J102" s="10" t="s">
        <v>1742</v>
      </c>
      <c r="K102" s="9" t="str">
        <f t="shared" si="18"/>
        <v>N/A</v>
      </c>
    </row>
    <row r="103" spans="1:11" x14ac:dyDescent="0.25">
      <c r="A103" s="69" t="s">
        <v>47</v>
      </c>
      <c r="B103" s="33" t="s">
        <v>217</v>
      </c>
      <c r="C103" s="68">
        <v>18.969800147000001</v>
      </c>
      <c r="D103" s="9" t="str">
        <f>IF($B103="N/A","N/A",IF(C103&gt;15,"No",IF(C103&lt;-15,"No","Yes")))</f>
        <v>N/A</v>
      </c>
      <c r="E103" s="8">
        <v>19.643778378</v>
      </c>
      <c r="F103" s="9" t="str">
        <f>IF($B103="N/A","N/A",IF(E103&gt;15,"No",IF(E103&lt;-15,"No","Yes")))</f>
        <v>N/A</v>
      </c>
      <c r="G103" s="8">
        <v>12.535394867999999</v>
      </c>
      <c r="H103" s="9" t="str">
        <f>IF($B103="N/A","N/A",IF(G103&gt;15,"No",IF(G103&lt;-15,"No","Yes")))</f>
        <v>N/A</v>
      </c>
      <c r="I103" s="10">
        <v>3.5529999999999999</v>
      </c>
      <c r="J103" s="10">
        <v>-36.200000000000003</v>
      </c>
      <c r="K103" s="9" t="str">
        <f t="shared" si="18"/>
        <v>No</v>
      </c>
    </row>
    <row r="104" spans="1:11" x14ac:dyDescent="0.25">
      <c r="A104" s="69" t="s">
        <v>33</v>
      </c>
      <c r="B104" s="33" t="s">
        <v>227</v>
      </c>
      <c r="C104" s="68">
        <v>100</v>
      </c>
      <c r="D104" s="9" t="str">
        <f>IF($B104="N/A","N/A",IF(C104&gt;100,"No",IF(C104&lt;98,"No","Yes")))</f>
        <v>Yes</v>
      </c>
      <c r="E104" s="8">
        <v>99.999840255999999</v>
      </c>
      <c r="F104" s="9" t="str">
        <f>IF($B104="N/A","N/A",IF(E104&gt;100,"No",IF(E104&lt;98,"No","Yes")))</f>
        <v>Yes</v>
      </c>
      <c r="G104" s="8">
        <v>99.999966667999999</v>
      </c>
      <c r="H104" s="9" t="str">
        <f>IF($B104="N/A","N/A",IF(G104&gt;100,"No",IF(G104&lt;98,"No","Yes")))</f>
        <v>Yes</v>
      </c>
      <c r="I104" s="10">
        <v>0</v>
      </c>
      <c r="J104" s="10">
        <v>1E-4</v>
      </c>
      <c r="K104" s="9" t="str">
        <f t="shared" si="18"/>
        <v>Yes</v>
      </c>
    </row>
    <row r="105" spans="1:11" ht="25" x14ac:dyDescent="0.25">
      <c r="A105" s="69" t="s">
        <v>48</v>
      </c>
      <c r="B105" s="49" t="s">
        <v>227</v>
      </c>
      <c r="C105" s="68">
        <v>99.999940965999997</v>
      </c>
      <c r="D105" s="9" t="str">
        <f>IF($B105="N/A","N/A",IF(C105&gt;100,"No",IF(C105&lt;98,"No","Yes")))</f>
        <v>Yes</v>
      </c>
      <c r="E105" s="8">
        <v>100</v>
      </c>
      <c r="F105" s="9" t="str">
        <f>IF($B105="N/A","N/A",IF(E105&gt;100,"No",IF(E105&lt;98,"No","Yes")))</f>
        <v>Yes</v>
      </c>
      <c r="G105" s="8">
        <v>100</v>
      </c>
      <c r="H105" s="9" t="str">
        <f>IF($B105="N/A","N/A",IF(G105&gt;100,"No",IF(G105&lt;98,"No","Yes")))</f>
        <v>Yes</v>
      </c>
      <c r="I105" s="10">
        <v>1E-4</v>
      </c>
      <c r="J105" s="10">
        <v>0</v>
      </c>
      <c r="K105" s="9" t="str">
        <f t="shared" si="18"/>
        <v>Yes</v>
      </c>
    </row>
    <row r="106" spans="1:11" x14ac:dyDescent="0.25">
      <c r="A106" s="69" t="s">
        <v>49</v>
      </c>
      <c r="B106" s="49" t="s">
        <v>217</v>
      </c>
      <c r="C106" s="68">
        <v>100</v>
      </c>
      <c r="D106" s="9" t="str">
        <f>IF($B106="N/A","N/A",IF(C106&gt;15,"No",IF(C106&lt;-15,"No","Yes")))</f>
        <v>N/A</v>
      </c>
      <c r="E106" s="8">
        <v>95.831044233</v>
      </c>
      <c r="F106" s="9" t="str">
        <f>IF($B106="N/A","N/A",IF(E106&gt;15,"No",IF(E106&lt;-15,"No","Yes")))</f>
        <v>N/A</v>
      </c>
      <c r="G106" s="8">
        <v>28.609953869999998</v>
      </c>
      <c r="H106" s="9" t="str">
        <f>IF($B106="N/A","N/A",IF(G106&gt;15,"No",IF(G106&lt;-15,"No","Yes")))</f>
        <v>N/A</v>
      </c>
      <c r="I106" s="10">
        <v>-4.17</v>
      </c>
      <c r="J106" s="10">
        <v>-70.099999999999994</v>
      </c>
      <c r="K106" s="9" t="str">
        <f>IF(J106="Div by 0", "N/A", IF(J106="N/A","N/A", IF(J106&gt;30, "No", IF(J106&lt;-30, "No", "Yes"))))</f>
        <v>No</v>
      </c>
    </row>
    <row r="107" spans="1:11" x14ac:dyDescent="0.25">
      <c r="A107" s="69" t="s">
        <v>907</v>
      </c>
      <c r="B107" s="33" t="s">
        <v>217</v>
      </c>
      <c r="C107" s="78">
        <v>86.120964826000005</v>
      </c>
      <c r="D107" s="9" t="str">
        <f t="shared" ref="D107:D130" si="19">IF($B107="N/A","N/A",IF(C107&gt;15,"No",IF(C107&lt;-15,"No","Yes")))</f>
        <v>N/A</v>
      </c>
      <c r="E107" s="9">
        <v>80.577916383000002</v>
      </c>
      <c r="F107" s="9" t="str">
        <f t="shared" ref="F107:F130" si="20">IF($B107="N/A","N/A",IF(E107&gt;15,"No",IF(E107&lt;-15,"No","Yes")))</f>
        <v>N/A</v>
      </c>
      <c r="G107" s="8">
        <v>82.058331973999998</v>
      </c>
      <c r="H107" s="9" t="str">
        <f t="shared" ref="H107:H130" si="21">IF($B107="N/A","N/A",IF(G107&gt;15,"No",IF(G107&lt;-15,"No","Yes")))</f>
        <v>N/A</v>
      </c>
      <c r="I107" s="10">
        <v>-6.44</v>
      </c>
      <c r="J107" s="10">
        <v>1.837</v>
      </c>
      <c r="K107" s="9" t="str">
        <f t="shared" ref="K107:K130" si="22">IF(J107="Div by 0", "N/A", IF(J107="N/A","N/A", IF(J107&gt;30, "No", IF(J107&lt;-30, "No", "Yes"))))</f>
        <v>Yes</v>
      </c>
    </row>
    <row r="108" spans="1:11" x14ac:dyDescent="0.25">
      <c r="A108" s="69" t="s">
        <v>908</v>
      </c>
      <c r="B108" s="33" t="s">
        <v>217</v>
      </c>
      <c r="C108" s="78">
        <v>9.8049673294000002</v>
      </c>
      <c r="D108" s="33" t="s">
        <v>217</v>
      </c>
      <c r="E108" s="9">
        <v>9.1415434461</v>
      </c>
      <c r="F108" s="33" t="s">
        <v>217</v>
      </c>
      <c r="G108" s="8">
        <v>7.7182054788999999</v>
      </c>
      <c r="H108" s="33" t="s">
        <v>217</v>
      </c>
      <c r="I108" s="10">
        <v>-6.77</v>
      </c>
      <c r="J108" s="10">
        <v>-15.6</v>
      </c>
      <c r="K108" s="9" t="str">
        <f t="shared" si="22"/>
        <v>Yes</v>
      </c>
    </row>
    <row r="109" spans="1:11" x14ac:dyDescent="0.25">
      <c r="A109" s="69" t="s">
        <v>909</v>
      </c>
      <c r="B109" s="33" t="s">
        <v>217</v>
      </c>
      <c r="C109" s="78">
        <v>1.5453826830999999</v>
      </c>
      <c r="D109" s="9" t="str">
        <f t="shared" si="19"/>
        <v>N/A</v>
      </c>
      <c r="E109" s="9">
        <v>2.8949813413999999</v>
      </c>
      <c r="F109" s="9" t="str">
        <f t="shared" si="20"/>
        <v>N/A</v>
      </c>
      <c r="G109" s="8">
        <v>2.9360178951</v>
      </c>
      <c r="H109" s="9" t="str">
        <f t="shared" si="21"/>
        <v>N/A</v>
      </c>
      <c r="I109" s="10">
        <v>87.33</v>
      </c>
      <c r="J109" s="10">
        <v>1.4179999999999999</v>
      </c>
      <c r="K109" s="9" t="str">
        <f t="shared" si="22"/>
        <v>Yes</v>
      </c>
    </row>
    <row r="110" spans="1:11" x14ac:dyDescent="0.25">
      <c r="A110" s="69" t="s">
        <v>910</v>
      </c>
      <c r="B110" s="33" t="s">
        <v>217</v>
      </c>
      <c r="C110" s="78">
        <v>0.29641433979999998</v>
      </c>
      <c r="D110" s="9" t="str">
        <f t="shared" si="19"/>
        <v>N/A</v>
      </c>
      <c r="E110" s="9">
        <v>0.19683885230000001</v>
      </c>
      <c r="F110" s="9" t="str">
        <f t="shared" si="20"/>
        <v>N/A</v>
      </c>
      <c r="G110" s="8">
        <v>3.1122889000000001E-2</v>
      </c>
      <c r="H110" s="9" t="str">
        <f t="shared" si="21"/>
        <v>N/A</v>
      </c>
      <c r="I110" s="10">
        <v>-33.6</v>
      </c>
      <c r="J110" s="10">
        <v>-84.2</v>
      </c>
      <c r="K110" s="9" t="str">
        <f t="shared" si="22"/>
        <v>No</v>
      </c>
    </row>
    <row r="111" spans="1:11" x14ac:dyDescent="0.25">
      <c r="A111" s="69" t="s">
        <v>911</v>
      </c>
      <c r="B111" s="33" t="s">
        <v>217</v>
      </c>
      <c r="C111" s="78">
        <v>0.2133652251</v>
      </c>
      <c r="D111" s="9" t="str">
        <f t="shared" si="19"/>
        <v>N/A</v>
      </c>
      <c r="E111" s="9">
        <v>0.29588302900000002</v>
      </c>
      <c r="F111" s="9" t="str">
        <f t="shared" si="20"/>
        <v>N/A</v>
      </c>
      <c r="G111" s="8">
        <v>0.28121552389999999</v>
      </c>
      <c r="H111" s="9" t="str">
        <f t="shared" si="21"/>
        <v>N/A</v>
      </c>
      <c r="I111" s="10">
        <v>38.67</v>
      </c>
      <c r="J111" s="10">
        <v>-4.96</v>
      </c>
      <c r="K111" s="9" t="str">
        <f t="shared" si="22"/>
        <v>Yes</v>
      </c>
    </row>
    <row r="112" spans="1:11" x14ac:dyDescent="0.25">
      <c r="A112" s="69" t="s">
        <v>912</v>
      </c>
      <c r="B112" s="33" t="s">
        <v>217</v>
      </c>
      <c r="C112" s="78">
        <v>0</v>
      </c>
      <c r="D112" s="9" t="str">
        <f t="shared" si="19"/>
        <v>N/A</v>
      </c>
      <c r="E112" s="9">
        <v>7.3579227999999997E-2</v>
      </c>
      <c r="F112" s="9" t="str">
        <f t="shared" si="20"/>
        <v>N/A</v>
      </c>
      <c r="G112" s="8">
        <v>0.24973983729999999</v>
      </c>
      <c r="H112" s="9" t="str">
        <f t="shared" si="21"/>
        <v>N/A</v>
      </c>
      <c r="I112" s="10" t="s">
        <v>1742</v>
      </c>
      <c r="J112" s="10">
        <v>239.4</v>
      </c>
      <c r="K112" s="9" t="str">
        <f t="shared" si="22"/>
        <v>No</v>
      </c>
    </row>
    <row r="113" spans="1:11" x14ac:dyDescent="0.25">
      <c r="A113" s="69" t="s">
        <v>913</v>
      </c>
      <c r="B113" s="33" t="s">
        <v>217</v>
      </c>
      <c r="C113" s="78">
        <v>0.23712186099999999</v>
      </c>
      <c r="D113" s="9" t="str">
        <f t="shared" si="19"/>
        <v>N/A</v>
      </c>
      <c r="E113" s="9">
        <v>0.24156082039999999</v>
      </c>
      <c r="F113" s="9" t="str">
        <f t="shared" si="20"/>
        <v>N/A</v>
      </c>
      <c r="G113" s="8">
        <v>0.17813725189999999</v>
      </c>
      <c r="H113" s="9" t="str">
        <f t="shared" si="21"/>
        <v>N/A</v>
      </c>
      <c r="I113" s="10">
        <v>1.8720000000000001</v>
      </c>
      <c r="J113" s="10">
        <v>-26.3</v>
      </c>
      <c r="K113" s="9" t="str">
        <f t="shared" si="22"/>
        <v>Yes</v>
      </c>
    </row>
    <row r="114" spans="1:11" x14ac:dyDescent="0.25">
      <c r="A114" s="69" t="s">
        <v>914</v>
      </c>
      <c r="B114" s="33" t="s">
        <v>217</v>
      </c>
      <c r="C114" s="78">
        <v>0.10798307059999999</v>
      </c>
      <c r="D114" s="9" t="str">
        <f t="shared" si="19"/>
        <v>N/A</v>
      </c>
      <c r="E114" s="9">
        <v>8.35639304E-2</v>
      </c>
      <c r="F114" s="9" t="str">
        <f t="shared" si="20"/>
        <v>N/A</v>
      </c>
      <c r="G114" s="8">
        <v>0.1133349692</v>
      </c>
      <c r="H114" s="9" t="str">
        <f t="shared" si="21"/>
        <v>N/A</v>
      </c>
      <c r="I114" s="10">
        <v>-22.6</v>
      </c>
      <c r="J114" s="10">
        <v>35.630000000000003</v>
      </c>
      <c r="K114" s="9" t="str">
        <f t="shared" si="22"/>
        <v>No</v>
      </c>
    </row>
    <row r="115" spans="1:11" x14ac:dyDescent="0.25">
      <c r="A115" s="69" t="s">
        <v>915</v>
      </c>
      <c r="B115" s="33" t="s">
        <v>217</v>
      </c>
      <c r="C115" s="78">
        <v>1.3274884000000001E-3</v>
      </c>
      <c r="D115" s="9" t="str">
        <f t="shared" si="19"/>
        <v>N/A</v>
      </c>
      <c r="E115" s="9">
        <v>1.1098511199999999E-2</v>
      </c>
      <c r="F115" s="9" t="str">
        <f t="shared" si="20"/>
        <v>N/A</v>
      </c>
      <c r="G115" s="8">
        <v>3.1491025700000001E-2</v>
      </c>
      <c r="H115" s="9" t="str">
        <f t="shared" si="21"/>
        <v>N/A</v>
      </c>
      <c r="I115" s="10">
        <v>736.1</v>
      </c>
      <c r="J115" s="10">
        <v>183.7</v>
      </c>
      <c r="K115" s="9" t="str">
        <f t="shared" si="22"/>
        <v>No</v>
      </c>
    </row>
    <row r="116" spans="1:11" x14ac:dyDescent="0.25">
      <c r="A116" s="69" t="s">
        <v>916</v>
      </c>
      <c r="B116" s="33" t="s">
        <v>217</v>
      </c>
      <c r="C116" s="78">
        <v>0.94962271700000001</v>
      </c>
      <c r="D116" s="9" t="str">
        <f t="shared" si="19"/>
        <v>N/A</v>
      </c>
      <c r="E116" s="9">
        <v>0.51707867510000005</v>
      </c>
      <c r="F116" s="9" t="str">
        <f t="shared" si="20"/>
        <v>N/A</v>
      </c>
      <c r="G116" s="8">
        <v>1.1913312E-3</v>
      </c>
      <c r="H116" s="9" t="str">
        <f t="shared" si="21"/>
        <v>N/A</v>
      </c>
      <c r="I116" s="10">
        <v>-45.5</v>
      </c>
      <c r="J116" s="10">
        <v>-99.8</v>
      </c>
      <c r="K116" s="9" t="str">
        <f t="shared" si="22"/>
        <v>No</v>
      </c>
    </row>
    <row r="117" spans="1:11" x14ac:dyDescent="0.25">
      <c r="A117" s="69" t="s">
        <v>917</v>
      </c>
      <c r="B117" s="33" t="s">
        <v>217</v>
      </c>
      <c r="C117" s="78">
        <v>7.3882837399999998E-2</v>
      </c>
      <c r="D117" s="9" t="str">
        <f t="shared" si="19"/>
        <v>N/A</v>
      </c>
      <c r="E117" s="9">
        <v>2.7098911900000001E-2</v>
      </c>
      <c r="F117" s="9" t="str">
        <f t="shared" si="20"/>
        <v>N/A</v>
      </c>
      <c r="G117" s="8">
        <v>3.6302369999999999E-4</v>
      </c>
      <c r="H117" s="9" t="str">
        <f t="shared" si="21"/>
        <v>N/A</v>
      </c>
      <c r="I117" s="10">
        <v>-63.3</v>
      </c>
      <c r="J117" s="10">
        <v>-98.7</v>
      </c>
      <c r="K117" s="9" t="str">
        <f t="shared" si="22"/>
        <v>No</v>
      </c>
    </row>
    <row r="118" spans="1:11" x14ac:dyDescent="0.25">
      <c r="A118" s="69" t="s">
        <v>918</v>
      </c>
      <c r="B118" s="33" t="s">
        <v>217</v>
      </c>
      <c r="C118" s="78">
        <v>6.3798671069999999</v>
      </c>
      <c r="D118" s="9" t="str">
        <f t="shared" si="19"/>
        <v>N/A</v>
      </c>
      <c r="E118" s="9">
        <v>4.7998601463000004</v>
      </c>
      <c r="F118" s="9" t="str">
        <f t="shared" si="20"/>
        <v>N/A</v>
      </c>
      <c r="G118" s="8">
        <v>3.8955917319000002</v>
      </c>
      <c r="H118" s="9" t="str">
        <f t="shared" si="21"/>
        <v>N/A</v>
      </c>
      <c r="I118" s="10">
        <v>-24.8</v>
      </c>
      <c r="J118" s="10">
        <v>-18.8</v>
      </c>
      <c r="K118" s="9" t="str">
        <f t="shared" si="22"/>
        <v>Yes</v>
      </c>
    </row>
    <row r="119" spans="1:11" x14ac:dyDescent="0.25">
      <c r="A119" s="69" t="s">
        <v>919</v>
      </c>
      <c r="B119" s="33" t="s">
        <v>217</v>
      </c>
      <c r="C119" s="78">
        <v>4.0740678449000001</v>
      </c>
      <c r="D119" s="9" t="str">
        <f t="shared" si="19"/>
        <v>N/A</v>
      </c>
      <c r="E119" s="9">
        <v>10.280540171</v>
      </c>
      <c r="F119" s="9" t="str">
        <f t="shared" si="20"/>
        <v>N/A</v>
      </c>
      <c r="G119" s="8">
        <v>10.223462547</v>
      </c>
      <c r="H119" s="9" t="str">
        <f t="shared" si="21"/>
        <v>N/A</v>
      </c>
      <c r="I119" s="10">
        <v>152.30000000000001</v>
      </c>
      <c r="J119" s="10">
        <v>-0.55500000000000005</v>
      </c>
      <c r="K119" s="9" t="str">
        <f t="shared" si="22"/>
        <v>Yes</v>
      </c>
    </row>
    <row r="120" spans="1:11" x14ac:dyDescent="0.25">
      <c r="A120" s="69" t="s">
        <v>920</v>
      </c>
      <c r="B120" s="33" t="s">
        <v>217</v>
      </c>
      <c r="C120" s="78">
        <v>1.1593718877999999</v>
      </c>
      <c r="D120" s="9" t="str">
        <f t="shared" si="19"/>
        <v>N/A</v>
      </c>
      <c r="E120" s="9">
        <v>3.9531901773999998</v>
      </c>
      <c r="F120" s="9" t="str">
        <f t="shared" si="20"/>
        <v>N/A</v>
      </c>
      <c r="G120" s="8">
        <v>3.9590901972000001</v>
      </c>
      <c r="H120" s="9" t="str">
        <f t="shared" si="21"/>
        <v>N/A</v>
      </c>
      <c r="I120" s="10">
        <v>241</v>
      </c>
      <c r="J120" s="10">
        <v>0.1492</v>
      </c>
      <c r="K120" s="9" t="str">
        <f t="shared" si="22"/>
        <v>Yes</v>
      </c>
    </row>
    <row r="121" spans="1:11" x14ac:dyDescent="0.25">
      <c r="A121" s="69" t="s">
        <v>921</v>
      </c>
      <c r="B121" s="33" t="s">
        <v>217</v>
      </c>
      <c r="C121" s="78">
        <v>0</v>
      </c>
      <c r="D121" s="9" t="str">
        <f t="shared" si="19"/>
        <v>N/A</v>
      </c>
      <c r="E121" s="9">
        <v>0</v>
      </c>
      <c r="F121" s="9" t="str">
        <f t="shared" si="20"/>
        <v>N/A</v>
      </c>
      <c r="G121" s="8">
        <v>0</v>
      </c>
      <c r="H121" s="9" t="str">
        <f t="shared" si="21"/>
        <v>N/A</v>
      </c>
      <c r="I121" s="10" t="s">
        <v>1742</v>
      </c>
      <c r="J121" s="10" t="s">
        <v>1742</v>
      </c>
      <c r="K121" s="9" t="str">
        <f t="shared" si="22"/>
        <v>N/A</v>
      </c>
    </row>
    <row r="122" spans="1:11" x14ac:dyDescent="0.25">
      <c r="A122" s="69" t="s">
        <v>922</v>
      </c>
      <c r="B122" s="33" t="s">
        <v>217</v>
      </c>
      <c r="C122" s="78">
        <v>0</v>
      </c>
      <c r="D122" s="9" t="str">
        <f t="shared" si="19"/>
        <v>N/A</v>
      </c>
      <c r="E122" s="9">
        <v>0</v>
      </c>
      <c r="F122" s="9" t="str">
        <f t="shared" si="20"/>
        <v>N/A</v>
      </c>
      <c r="G122" s="8">
        <v>0</v>
      </c>
      <c r="H122" s="9" t="str">
        <f t="shared" si="21"/>
        <v>N/A</v>
      </c>
      <c r="I122" s="10" t="s">
        <v>1742</v>
      </c>
      <c r="J122" s="10" t="s">
        <v>1742</v>
      </c>
      <c r="K122" s="9" t="str">
        <f t="shared" si="22"/>
        <v>N/A</v>
      </c>
    </row>
    <row r="123" spans="1:11" x14ac:dyDescent="0.25">
      <c r="A123" s="69" t="s">
        <v>923</v>
      </c>
      <c r="B123" s="33" t="s">
        <v>217</v>
      </c>
      <c r="C123" s="78">
        <v>5.3520006999999998E-3</v>
      </c>
      <c r="D123" s="9" t="str">
        <f t="shared" si="19"/>
        <v>N/A</v>
      </c>
      <c r="E123" s="9">
        <v>9.8772792000000002E-3</v>
      </c>
      <c r="F123" s="9" t="str">
        <f t="shared" si="20"/>
        <v>N/A</v>
      </c>
      <c r="G123" s="8">
        <v>9.2443212000000007E-3</v>
      </c>
      <c r="H123" s="9" t="str">
        <f t="shared" si="21"/>
        <v>N/A</v>
      </c>
      <c r="I123" s="10">
        <v>84.55</v>
      </c>
      <c r="J123" s="10">
        <v>-6.41</v>
      </c>
      <c r="K123" s="9" t="str">
        <f t="shared" si="22"/>
        <v>Yes</v>
      </c>
    </row>
    <row r="124" spans="1:11" x14ac:dyDescent="0.25">
      <c r="A124" s="69" t="s">
        <v>924</v>
      </c>
      <c r="B124" s="33" t="s">
        <v>217</v>
      </c>
      <c r="C124" s="78">
        <v>0</v>
      </c>
      <c r="D124" s="9" t="str">
        <f t="shared" si="19"/>
        <v>N/A</v>
      </c>
      <c r="E124" s="9">
        <v>2.9626183699999999E-2</v>
      </c>
      <c r="F124" s="9" t="str">
        <f t="shared" si="20"/>
        <v>N/A</v>
      </c>
      <c r="G124" s="8">
        <v>1.5829877499999999E-2</v>
      </c>
      <c r="H124" s="9" t="str">
        <f t="shared" si="21"/>
        <v>N/A</v>
      </c>
      <c r="I124" s="10" t="s">
        <v>1742</v>
      </c>
      <c r="J124" s="10">
        <v>-46.6</v>
      </c>
      <c r="K124" s="9" t="str">
        <f t="shared" si="22"/>
        <v>No</v>
      </c>
    </row>
    <row r="125" spans="1:11" x14ac:dyDescent="0.25">
      <c r="A125" s="69" t="s">
        <v>925</v>
      </c>
      <c r="B125" s="33" t="s">
        <v>217</v>
      </c>
      <c r="C125" s="78">
        <v>2.4150317335999998</v>
      </c>
      <c r="D125" s="9" t="str">
        <f t="shared" si="19"/>
        <v>N/A</v>
      </c>
      <c r="E125" s="9">
        <v>4.4427006708999999</v>
      </c>
      <c r="F125" s="9" t="str">
        <f t="shared" si="20"/>
        <v>N/A</v>
      </c>
      <c r="G125" s="8">
        <v>4.6139184402</v>
      </c>
      <c r="H125" s="9" t="str">
        <f t="shared" si="21"/>
        <v>N/A</v>
      </c>
      <c r="I125" s="10">
        <v>83.96</v>
      </c>
      <c r="J125" s="10">
        <v>3.8540000000000001</v>
      </c>
      <c r="K125" s="9" t="str">
        <f t="shared" si="22"/>
        <v>Yes</v>
      </c>
    </row>
    <row r="126" spans="1:11" x14ac:dyDescent="0.25">
      <c r="A126" s="69" t="s">
        <v>926</v>
      </c>
      <c r="B126" s="33" t="s">
        <v>217</v>
      </c>
      <c r="C126" s="78">
        <v>0</v>
      </c>
      <c r="D126" s="9" t="str">
        <f t="shared" si="19"/>
        <v>N/A</v>
      </c>
      <c r="E126" s="9">
        <v>0</v>
      </c>
      <c r="F126" s="9" t="str">
        <f t="shared" si="20"/>
        <v>N/A</v>
      </c>
      <c r="G126" s="8">
        <v>0</v>
      </c>
      <c r="H126" s="9" t="str">
        <f t="shared" si="21"/>
        <v>N/A</v>
      </c>
      <c r="I126" s="10" t="s">
        <v>1742</v>
      </c>
      <c r="J126" s="10" t="s">
        <v>1742</v>
      </c>
      <c r="K126" s="9" t="str">
        <f t="shared" si="22"/>
        <v>N/A</v>
      </c>
    </row>
    <row r="127" spans="1:11" x14ac:dyDescent="0.25">
      <c r="A127" s="69" t="s">
        <v>927</v>
      </c>
      <c r="B127" s="33" t="s">
        <v>217</v>
      </c>
      <c r="C127" s="78">
        <v>0</v>
      </c>
      <c r="D127" s="9" t="str">
        <f t="shared" si="19"/>
        <v>N/A</v>
      </c>
      <c r="E127" s="9">
        <v>1.1929626999999999E-3</v>
      </c>
      <c r="F127" s="9" t="str">
        <f t="shared" si="20"/>
        <v>N/A</v>
      </c>
      <c r="G127" s="8">
        <v>5.2663999999999999E-4</v>
      </c>
      <c r="H127" s="9" t="str">
        <f t="shared" si="21"/>
        <v>N/A</v>
      </c>
      <c r="I127" s="10" t="s">
        <v>1742</v>
      </c>
      <c r="J127" s="10">
        <v>-55.9</v>
      </c>
      <c r="K127" s="9" t="str">
        <f t="shared" si="22"/>
        <v>No</v>
      </c>
    </row>
    <row r="128" spans="1:11" x14ac:dyDescent="0.25">
      <c r="A128" s="69" t="s">
        <v>928</v>
      </c>
      <c r="B128" s="33" t="s">
        <v>217</v>
      </c>
      <c r="C128" s="78">
        <v>2.4026899999999999E-5</v>
      </c>
      <c r="D128" s="9" t="str">
        <f t="shared" si="19"/>
        <v>N/A</v>
      </c>
      <c r="E128" s="9">
        <v>1.69616E-5</v>
      </c>
      <c r="F128" s="9" t="str">
        <f t="shared" si="20"/>
        <v>N/A</v>
      </c>
      <c r="G128" s="8">
        <v>0</v>
      </c>
      <c r="H128" s="9" t="str">
        <f t="shared" si="21"/>
        <v>N/A</v>
      </c>
      <c r="I128" s="10">
        <v>-29.4</v>
      </c>
      <c r="J128" s="10">
        <v>-100</v>
      </c>
      <c r="K128" s="9" t="str">
        <f t="shared" si="22"/>
        <v>No</v>
      </c>
    </row>
    <row r="129" spans="1:11" x14ac:dyDescent="0.25">
      <c r="A129" s="69" t="s">
        <v>929</v>
      </c>
      <c r="B129" s="33" t="s">
        <v>217</v>
      </c>
      <c r="C129" s="78">
        <v>0</v>
      </c>
      <c r="D129" s="9" t="str">
        <f t="shared" si="19"/>
        <v>N/A</v>
      </c>
      <c r="E129" s="9">
        <v>0</v>
      </c>
      <c r="F129" s="9" t="str">
        <f t="shared" si="20"/>
        <v>N/A</v>
      </c>
      <c r="G129" s="8">
        <v>0</v>
      </c>
      <c r="H129" s="9" t="str">
        <f t="shared" si="21"/>
        <v>N/A</v>
      </c>
      <c r="I129" s="10" t="s">
        <v>1742</v>
      </c>
      <c r="J129" s="10" t="s">
        <v>1742</v>
      </c>
      <c r="K129" s="9" t="str">
        <f t="shared" si="22"/>
        <v>N/A</v>
      </c>
    </row>
    <row r="130" spans="1:11" x14ac:dyDescent="0.25">
      <c r="A130" s="69" t="s">
        <v>930</v>
      </c>
      <c r="B130" s="33" t="s">
        <v>217</v>
      </c>
      <c r="C130" s="78">
        <v>0.4942881959</v>
      </c>
      <c r="D130" s="9" t="str">
        <f t="shared" si="19"/>
        <v>N/A</v>
      </c>
      <c r="E130" s="9">
        <v>1.8439359358</v>
      </c>
      <c r="F130" s="9" t="str">
        <f t="shared" si="20"/>
        <v>N/A</v>
      </c>
      <c r="G130" s="8">
        <v>1.6248530713</v>
      </c>
      <c r="H130" s="9" t="str">
        <f t="shared" si="21"/>
        <v>N/A</v>
      </c>
      <c r="I130" s="10">
        <v>273</v>
      </c>
      <c r="J130" s="10">
        <v>-11.9</v>
      </c>
      <c r="K130" s="9" t="str">
        <f t="shared" si="22"/>
        <v>Yes</v>
      </c>
    </row>
    <row r="131" spans="1:11" ht="12" customHeight="1" x14ac:dyDescent="0.25">
      <c r="A131" s="148" t="s">
        <v>1648</v>
      </c>
      <c r="B131" s="149"/>
      <c r="C131" s="149"/>
      <c r="D131" s="149"/>
      <c r="E131" s="149"/>
      <c r="F131" s="149"/>
      <c r="G131" s="149"/>
      <c r="H131" s="149"/>
      <c r="I131" s="149"/>
      <c r="J131" s="149"/>
      <c r="K131" s="150"/>
    </row>
    <row r="132" spans="1:11" x14ac:dyDescent="0.25">
      <c r="A132" s="145" t="s">
        <v>1646</v>
      </c>
      <c r="B132" s="146"/>
      <c r="C132" s="146"/>
      <c r="D132" s="146"/>
      <c r="E132" s="146"/>
      <c r="F132" s="146"/>
      <c r="G132" s="146"/>
      <c r="H132" s="146"/>
      <c r="I132" s="146"/>
      <c r="J132" s="146"/>
      <c r="K132" s="147"/>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5" customHeight="1"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865156</v>
      </c>
      <c r="D6" s="9" t="str">
        <f>IF($B6="N/A","N/A",IF(C6&gt;15,"No",IF(C6&lt;-15,"No","Yes")))</f>
        <v>N/A</v>
      </c>
      <c r="E6" s="34">
        <v>836743</v>
      </c>
      <c r="F6" s="9" t="str">
        <f>IF($B6="N/A","N/A",IF(E6&gt;15,"No",IF(E6&lt;-15,"No","Yes")))</f>
        <v>N/A</v>
      </c>
      <c r="G6" s="34">
        <v>723342</v>
      </c>
      <c r="H6" s="9" t="str">
        <f>IF($B6="N/A","N/A",IF(G6&gt;15,"No",IF(G6&lt;-15,"No","Yes")))</f>
        <v>N/A</v>
      </c>
      <c r="I6" s="10">
        <v>-3.28</v>
      </c>
      <c r="J6" s="10">
        <v>-13.6</v>
      </c>
      <c r="K6" s="9" t="str">
        <f t="shared" ref="K6:K13"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71">
        <v>66.299311337999995</v>
      </c>
      <c r="D9" s="9" t="str">
        <f t="shared" ref="D9:D17" si="1">IF($B9="N/A","N/A",IF(C9&gt;15,"No",IF(C9&lt;-15,"No","Yes")))</f>
        <v>N/A</v>
      </c>
      <c r="E9" s="35">
        <v>55.188652908000002</v>
      </c>
      <c r="F9" s="9" t="str">
        <f>IF($B9="N/A","N/A",IF(E9&gt;15,"No",IF(E9&lt;-15,"No","Yes")))</f>
        <v>N/A</v>
      </c>
      <c r="G9" s="35">
        <v>30.581106861999999</v>
      </c>
      <c r="H9" s="9" t="str">
        <f>IF($B9="N/A","N/A",IF(G9&gt;15,"No",IF(G9&lt;-15,"No","Yes")))</f>
        <v>N/A</v>
      </c>
      <c r="I9" s="10">
        <v>-16.8</v>
      </c>
      <c r="J9" s="10">
        <v>-44.6</v>
      </c>
      <c r="K9" s="9" t="str">
        <f t="shared" si="0"/>
        <v>No</v>
      </c>
    </row>
    <row r="10" spans="1:11" x14ac:dyDescent="0.25">
      <c r="A10" s="69" t="s">
        <v>16</v>
      </c>
      <c r="B10" s="33" t="s">
        <v>217</v>
      </c>
      <c r="C10" s="68">
        <v>14.093527641</v>
      </c>
      <c r="D10" s="9" t="str">
        <f t="shared" si="1"/>
        <v>N/A</v>
      </c>
      <c r="E10" s="8">
        <v>15.495438862</v>
      </c>
      <c r="F10" s="9" t="str">
        <f>IF($B10="N/A","N/A",IF(E10&gt;15,"No",IF(E10&lt;-15,"No","Yes")))</f>
        <v>N/A</v>
      </c>
      <c r="G10" s="8">
        <v>19.113088968</v>
      </c>
      <c r="H10" s="9" t="str">
        <f>IF($B10="N/A","N/A",IF(G10&gt;15,"No",IF(G10&lt;-15,"No","Yes")))</f>
        <v>N/A</v>
      </c>
      <c r="I10" s="10">
        <v>9.9469999999999992</v>
      </c>
      <c r="J10" s="10">
        <v>23.35</v>
      </c>
      <c r="K10" s="9" t="str">
        <f t="shared" si="0"/>
        <v>Yes</v>
      </c>
    </row>
    <row r="11" spans="1:11" x14ac:dyDescent="0.25">
      <c r="A11" s="69" t="s">
        <v>36</v>
      </c>
      <c r="B11" s="33" t="s">
        <v>217</v>
      </c>
      <c r="C11" s="68">
        <v>12.181490515</v>
      </c>
      <c r="D11" s="9" t="str">
        <f t="shared" si="1"/>
        <v>N/A</v>
      </c>
      <c r="E11" s="8">
        <v>11.389903539000001</v>
      </c>
      <c r="F11" s="9" t="str">
        <f>IF($B11="N/A","N/A",IF(E11&gt;15,"No",IF(E11&lt;-15,"No","Yes")))</f>
        <v>N/A</v>
      </c>
      <c r="G11" s="8" t="s">
        <v>1742</v>
      </c>
      <c r="H11" s="9" t="str">
        <f>IF($B11="N/A","N/A",IF(G11&gt;15,"No",IF(G11&lt;-15,"No","Yes")))</f>
        <v>N/A</v>
      </c>
      <c r="I11" s="10">
        <v>-6.5</v>
      </c>
      <c r="J11" s="10" t="s">
        <v>1742</v>
      </c>
      <c r="K11" s="9" t="str">
        <f t="shared" si="0"/>
        <v>N/A</v>
      </c>
    </row>
    <row r="12" spans="1:11" x14ac:dyDescent="0.25">
      <c r="A12" s="69" t="s">
        <v>37</v>
      </c>
      <c r="B12" s="33" t="s">
        <v>217</v>
      </c>
      <c r="C12" s="68" t="s">
        <v>1742</v>
      </c>
      <c r="D12" s="9" t="str">
        <f t="shared" si="1"/>
        <v>N/A</v>
      </c>
      <c r="E12" s="8">
        <v>86.956521738999996</v>
      </c>
      <c r="F12" s="9" t="str">
        <f>IF($B12="N/A","N/A",IF(E12&gt;15,"No",IF(E12&lt;-15,"No","Yes")))</f>
        <v>N/A</v>
      </c>
      <c r="G12" s="8" t="s">
        <v>1742</v>
      </c>
      <c r="H12" s="9" t="str">
        <f>IF($B12="N/A","N/A",IF(G12&gt;15,"No",IF(G12&lt;-15,"No","Yes")))</f>
        <v>N/A</v>
      </c>
      <c r="I12" s="10" t="s">
        <v>1742</v>
      </c>
      <c r="J12" s="10" t="s">
        <v>1742</v>
      </c>
      <c r="K12" s="9" t="str">
        <f t="shared" si="0"/>
        <v>N/A</v>
      </c>
    </row>
    <row r="13" spans="1:11" x14ac:dyDescent="0.25">
      <c r="A13" s="69" t="s">
        <v>38</v>
      </c>
      <c r="B13" s="33" t="s">
        <v>217</v>
      </c>
      <c r="C13" s="68">
        <v>15.235471895</v>
      </c>
      <c r="D13" s="9" t="str">
        <f t="shared" si="1"/>
        <v>N/A</v>
      </c>
      <c r="E13" s="8">
        <v>17.211613783000001</v>
      </c>
      <c r="F13" s="9" t="str">
        <f>IF($B13="N/A","N/A",IF(E13&gt;15,"No",IF(E13&lt;-15,"No","Yes")))</f>
        <v>N/A</v>
      </c>
      <c r="G13" s="8">
        <v>19.113088968</v>
      </c>
      <c r="H13" s="9" t="str">
        <f>IF($B13="N/A","N/A",IF(G13&gt;15,"No",IF(G13&lt;-15,"No","Yes")))</f>
        <v>N/A</v>
      </c>
      <c r="I13" s="10">
        <v>12.97</v>
      </c>
      <c r="J13" s="10">
        <v>11.05</v>
      </c>
      <c r="K13" s="9" t="str">
        <f t="shared" si="0"/>
        <v>Yes</v>
      </c>
    </row>
    <row r="14" spans="1:11" x14ac:dyDescent="0.25">
      <c r="A14" s="69" t="s">
        <v>676</v>
      </c>
      <c r="B14" s="33" t="s">
        <v>217</v>
      </c>
      <c r="C14" s="68">
        <v>26.751129276</v>
      </c>
      <c r="D14" s="9" t="str">
        <f t="shared" si="1"/>
        <v>N/A</v>
      </c>
      <c r="E14" s="8">
        <v>22.425284704999999</v>
      </c>
      <c r="F14" s="9" t="str">
        <f t="shared" ref="F14:F33" si="2">IF($B14="N/A","N/A",IF(E14&gt;15,"No",IF(E14&lt;-15,"No","Yes")))</f>
        <v>N/A</v>
      </c>
      <c r="G14" s="8">
        <v>30.117427163999999</v>
      </c>
      <c r="H14" s="9" t="str">
        <f t="shared" ref="H14:H33" si="3">IF($B14="N/A","N/A",IF(G14&gt;15,"No",IF(G14&lt;-15,"No","Yes")))</f>
        <v>N/A</v>
      </c>
      <c r="I14" s="10">
        <v>-16.2</v>
      </c>
      <c r="J14" s="10">
        <v>34.299999999999997</v>
      </c>
      <c r="K14" s="9" t="str">
        <f t="shared" ref="K14:K30" si="4">IF(J14="Div by 0", "N/A", IF(J14="N/A","N/A", IF(J14&gt;30, "No", IF(J14&lt;-30, "No", "Yes"))))</f>
        <v>No</v>
      </c>
    </row>
    <row r="15" spans="1:11" x14ac:dyDescent="0.25">
      <c r="A15" s="69" t="s">
        <v>677</v>
      </c>
      <c r="B15" s="33" t="s">
        <v>217</v>
      </c>
      <c r="C15" s="68">
        <v>2.9354243628000001</v>
      </c>
      <c r="D15" s="9" t="str">
        <f t="shared" si="1"/>
        <v>N/A</v>
      </c>
      <c r="E15" s="8">
        <v>3.7102192667999998</v>
      </c>
      <c r="F15" s="9" t="str">
        <f t="shared" si="2"/>
        <v>N/A</v>
      </c>
      <c r="G15" s="8">
        <v>7.5810612407000004</v>
      </c>
      <c r="H15" s="9" t="str">
        <f t="shared" si="3"/>
        <v>N/A</v>
      </c>
      <c r="I15" s="10">
        <v>26.39</v>
      </c>
      <c r="J15" s="10">
        <v>104.3</v>
      </c>
      <c r="K15" s="9" t="str">
        <f t="shared" si="4"/>
        <v>No</v>
      </c>
    </row>
    <row r="16" spans="1:11" x14ac:dyDescent="0.25">
      <c r="A16" s="69" t="s">
        <v>380</v>
      </c>
      <c r="B16" s="33" t="s">
        <v>217</v>
      </c>
      <c r="C16" s="68">
        <v>37.391984798000003</v>
      </c>
      <c r="D16" s="9" t="str">
        <f t="shared" si="1"/>
        <v>N/A</v>
      </c>
      <c r="E16" s="8">
        <v>29.51180948</v>
      </c>
      <c r="F16" s="9" t="str">
        <f t="shared" si="2"/>
        <v>N/A</v>
      </c>
      <c r="G16" s="8">
        <v>0</v>
      </c>
      <c r="H16" s="9" t="str">
        <f t="shared" si="3"/>
        <v>N/A</v>
      </c>
      <c r="I16" s="10">
        <v>-21.1</v>
      </c>
      <c r="J16" s="10">
        <v>-100</v>
      </c>
      <c r="K16" s="9" t="str">
        <f t="shared" si="4"/>
        <v>No</v>
      </c>
    </row>
    <row r="17" spans="1:11" x14ac:dyDescent="0.25">
      <c r="A17" s="69" t="s">
        <v>381</v>
      </c>
      <c r="B17" s="33" t="s">
        <v>217</v>
      </c>
      <c r="C17" s="68">
        <v>3.4003116201000001</v>
      </c>
      <c r="D17" s="9" t="str">
        <f t="shared" si="1"/>
        <v>N/A</v>
      </c>
      <c r="E17" s="8">
        <v>1.8924568236999999</v>
      </c>
      <c r="F17" s="9" t="str">
        <f t="shared" si="2"/>
        <v>N/A</v>
      </c>
      <c r="G17" s="8">
        <v>6.9400090100000006E-2</v>
      </c>
      <c r="H17" s="9" t="str">
        <f t="shared" si="3"/>
        <v>N/A</v>
      </c>
      <c r="I17" s="10">
        <v>-44.3</v>
      </c>
      <c r="J17" s="10">
        <v>-96.3</v>
      </c>
      <c r="K17" s="9" t="str">
        <f t="shared" si="4"/>
        <v>No</v>
      </c>
    </row>
    <row r="18" spans="1:11" x14ac:dyDescent="0.25">
      <c r="A18" s="69" t="s">
        <v>382</v>
      </c>
      <c r="B18" s="33" t="s">
        <v>217</v>
      </c>
      <c r="C18" s="68">
        <v>0</v>
      </c>
      <c r="D18" s="9" t="str">
        <f t="shared" ref="D18:D33" si="5">IF($B18="N/A","N/A",IF(C18&gt;15,"No",IF(C18&lt;-15,"No","Yes")))</f>
        <v>N/A</v>
      </c>
      <c r="E18" s="8">
        <v>2.7487532000000001E-3</v>
      </c>
      <c r="F18" s="9" t="str">
        <f t="shared" si="2"/>
        <v>N/A</v>
      </c>
      <c r="G18" s="8">
        <v>0</v>
      </c>
      <c r="H18" s="9" t="str">
        <f t="shared" si="3"/>
        <v>N/A</v>
      </c>
      <c r="I18" s="10" t="s">
        <v>1742</v>
      </c>
      <c r="J18" s="10">
        <v>-100</v>
      </c>
      <c r="K18" s="9" t="str">
        <f t="shared" si="4"/>
        <v>No</v>
      </c>
    </row>
    <row r="19" spans="1:11" x14ac:dyDescent="0.25">
      <c r="A19" s="69" t="s">
        <v>383</v>
      </c>
      <c r="B19" s="33" t="s">
        <v>217</v>
      </c>
      <c r="C19" s="68">
        <v>0.51169962410000003</v>
      </c>
      <c r="D19" s="9" t="str">
        <f t="shared" si="5"/>
        <v>N/A</v>
      </c>
      <c r="E19" s="8">
        <v>1.8822983878999999</v>
      </c>
      <c r="F19" s="9" t="str">
        <f t="shared" si="2"/>
        <v>N/A</v>
      </c>
      <c r="G19" s="8">
        <v>8.3042322995000006</v>
      </c>
      <c r="H19" s="9" t="str">
        <f t="shared" si="3"/>
        <v>N/A</v>
      </c>
      <c r="I19" s="10">
        <v>267.89999999999998</v>
      </c>
      <c r="J19" s="10">
        <v>341.2</v>
      </c>
      <c r="K19" s="9" t="str">
        <f t="shared" si="4"/>
        <v>No</v>
      </c>
    </row>
    <row r="20" spans="1:11" x14ac:dyDescent="0.25">
      <c r="A20" s="69" t="s">
        <v>385</v>
      </c>
      <c r="B20" s="33" t="s">
        <v>217</v>
      </c>
      <c r="C20" s="68">
        <v>26.730323779999999</v>
      </c>
      <c r="D20" s="9" t="str">
        <f t="shared" si="5"/>
        <v>N/A</v>
      </c>
      <c r="E20" s="8">
        <v>17.257987219</v>
      </c>
      <c r="F20" s="9" t="str">
        <f t="shared" si="2"/>
        <v>N/A</v>
      </c>
      <c r="G20" s="8">
        <v>2.6466042341999998</v>
      </c>
      <c r="H20" s="9" t="str">
        <f t="shared" si="3"/>
        <v>N/A</v>
      </c>
      <c r="I20" s="10">
        <v>-35.4</v>
      </c>
      <c r="J20" s="10">
        <v>-84.7</v>
      </c>
      <c r="K20" s="9" t="str">
        <f t="shared" si="4"/>
        <v>No</v>
      </c>
    </row>
    <row r="21" spans="1:11" x14ac:dyDescent="0.25">
      <c r="A21" s="69" t="s">
        <v>386</v>
      </c>
      <c r="B21" s="33" t="s">
        <v>217</v>
      </c>
      <c r="C21" s="68">
        <v>0</v>
      </c>
      <c r="D21" s="9" t="str">
        <f t="shared" si="5"/>
        <v>N/A</v>
      </c>
      <c r="E21" s="8">
        <v>17.508004249999999</v>
      </c>
      <c r="F21" s="9" t="str">
        <f t="shared" si="2"/>
        <v>N/A</v>
      </c>
      <c r="G21" s="8">
        <v>41.386508732999999</v>
      </c>
      <c r="H21" s="9" t="str">
        <f t="shared" si="3"/>
        <v>N/A</v>
      </c>
      <c r="I21" s="10" t="s">
        <v>1742</v>
      </c>
      <c r="J21" s="10">
        <v>136.4</v>
      </c>
      <c r="K21" s="9" t="str">
        <f t="shared" si="4"/>
        <v>No</v>
      </c>
    </row>
    <row r="22" spans="1:11" x14ac:dyDescent="0.25">
      <c r="A22" s="69" t="s">
        <v>387</v>
      </c>
      <c r="B22" s="33" t="s">
        <v>217</v>
      </c>
      <c r="C22" s="68">
        <v>7.9638816599999995E-2</v>
      </c>
      <c r="D22" s="9" t="str">
        <f t="shared" si="5"/>
        <v>N/A</v>
      </c>
      <c r="E22" s="8">
        <v>6.0353059399999999E-2</v>
      </c>
      <c r="F22" s="9" t="str">
        <f t="shared" si="2"/>
        <v>N/A</v>
      </c>
      <c r="G22" s="8">
        <v>0.6362135753</v>
      </c>
      <c r="H22" s="9" t="str">
        <f t="shared" si="3"/>
        <v>N/A</v>
      </c>
      <c r="I22" s="10">
        <v>-24.2</v>
      </c>
      <c r="J22" s="10">
        <v>954.2</v>
      </c>
      <c r="K22" s="9" t="str">
        <f t="shared" si="4"/>
        <v>No</v>
      </c>
    </row>
    <row r="23" spans="1:11" x14ac:dyDescent="0.25">
      <c r="A23" s="69" t="s">
        <v>390</v>
      </c>
      <c r="B23" s="33" t="s">
        <v>217</v>
      </c>
      <c r="C23" s="68">
        <v>0</v>
      </c>
      <c r="D23" s="9" t="str">
        <f t="shared" si="5"/>
        <v>N/A</v>
      </c>
      <c r="E23" s="8">
        <v>0</v>
      </c>
      <c r="F23" s="9" t="str">
        <f t="shared" si="2"/>
        <v>N/A</v>
      </c>
      <c r="G23" s="8">
        <v>0</v>
      </c>
      <c r="H23" s="9" t="str">
        <f t="shared" si="3"/>
        <v>N/A</v>
      </c>
      <c r="I23" s="10" t="s">
        <v>1742</v>
      </c>
      <c r="J23" s="10" t="s">
        <v>1742</v>
      </c>
      <c r="K23" s="9" t="str">
        <f t="shared" si="4"/>
        <v>N/A</v>
      </c>
    </row>
    <row r="24" spans="1:11" x14ac:dyDescent="0.25">
      <c r="A24" s="69" t="s">
        <v>391</v>
      </c>
      <c r="B24" s="33" t="s">
        <v>217</v>
      </c>
      <c r="C24" s="68">
        <v>0</v>
      </c>
      <c r="D24" s="9" t="str">
        <f t="shared" si="5"/>
        <v>N/A</v>
      </c>
      <c r="E24" s="8">
        <v>0</v>
      </c>
      <c r="F24" s="9" t="str">
        <f t="shared" si="2"/>
        <v>N/A</v>
      </c>
      <c r="G24" s="8">
        <v>1.10597753E-2</v>
      </c>
      <c r="H24" s="9" t="str">
        <f t="shared" si="3"/>
        <v>N/A</v>
      </c>
      <c r="I24" s="10" t="s">
        <v>1742</v>
      </c>
      <c r="J24" s="10" t="s">
        <v>1742</v>
      </c>
      <c r="K24" s="9" t="str">
        <f t="shared" si="4"/>
        <v>N/A</v>
      </c>
    </row>
    <row r="25" spans="1:11" x14ac:dyDescent="0.25">
      <c r="A25" s="69" t="s">
        <v>392</v>
      </c>
      <c r="B25" s="33" t="s">
        <v>217</v>
      </c>
      <c r="C25" s="68">
        <v>0.2345241783</v>
      </c>
      <c r="D25" s="9" t="str">
        <f t="shared" si="5"/>
        <v>N/A</v>
      </c>
      <c r="E25" s="8">
        <v>0.1197500308</v>
      </c>
      <c r="F25" s="9" t="str">
        <f t="shared" si="2"/>
        <v>N/A</v>
      </c>
      <c r="G25" s="8">
        <v>0.2788445853</v>
      </c>
      <c r="H25" s="9" t="str">
        <f t="shared" si="3"/>
        <v>N/A</v>
      </c>
      <c r="I25" s="10">
        <v>-48.9</v>
      </c>
      <c r="J25" s="10">
        <v>132.9</v>
      </c>
      <c r="K25" s="9" t="str">
        <f t="shared" si="4"/>
        <v>No</v>
      </c>
    </row>
    <row r="26" spans="1:11" x14ac:dyDescent="0.25">
      <c r="A26" s="69" t="s">
        <v>393</v>
      </c>
      <c r="B26" s="33" t="s">
        <v>217</v>
      </c>
      <c r="C26" s="68">
        <v>0.82771199640000004</v>
      </c>
      <c r="D26" s="9" t="str">
        <f t="shared" si="5"/>
        <v>N/A</v>
      </c>
      <c r="E26" s="8">
        <v>0.9525027398</v>
      </c>
      <c r="F26" s="9" t="str">
        <f t="shared" si="2"/>
        <v>N/A</v>
      </c>
      <c r="G26" s="8">
        <v>3.0570601458</v>
      </c>
      <c r="H26" s="9" t="str">
        <f t="shared" si="3"/>
        <v>N/A</v>
      </c>
      <c r="I26" s="10">
        <v>15.08</v>
      </c>
      <c r="J26" s="10">
        <v>221</v>
      </c>
      <c r="K26" s="9" t="str">
        <f t="shared" si="4"/>
        <v>No</v>
      </c>
    </row>
    <row r="27" spans="1:11" x14ac:dyDescent="0.25">
      <c r="A27" s="69" t="s">
        <v>394</v>
      </c>
      <c r="B27" s="33" t="s">
        <v>217</v>
      </c>
      <c r="C27" s="68">
        <v>0</v>
      </c>
      <c r="D27" s="9" t="str">
        <f t="shared" si="5"/>
        <v>N/A</v>
      </c>
      <c r="E27" s="8">
        <v>0</v>
      </c>
      <c r="F27" s="9" t="str">
        <f t="shared" si="2"/>
        <v>N/A</v>
      </c>
      <c r="G27" s="8">
        <v>0</v>
      </c>
      <c r="H27" s="9" t="str">
        <f t="shared" si="3"/>
        <v>N/A</v>
      </c>
      <c r="I27" s="10" t="s">
        <v>1742</v>
      </c>
      <c r="J27" s="10" t="s">
        <v>1742</v>
      </c>
      <c r="K27" s="9" t="str">
        <f t="shared" si="4"/>
        <v>N/A</v>
      </c>
    </row>
    <row r="28" spans="1:11" x14ac:dyDescent="0.25">
      <c r="A28" s="69" t="s">
        <v>399</v>
      </c>
      <c r="B28" s="33" t="s">
        <v>217</v>
      </c>
      <c r="C28" s="68">
        <v>0</v>
      </c>
      <c r="D28" s="9" t="str">
        <f t="shared" si="5"/>
        <v>N/A</v>
      </c>
      <c r="E28" s="8">
        <v>0</v>
      </c>
      <c r="F28" s="9" t="str">
        <f t="shared" si="2"/>
        <v>N/A</v>
      </c>
      <c r="G28" s="8">
        <v>0</v>
      </c>
      <c r="H28" s="9" t="str">
        <f t="shared" si="3"/>
        <v>N/A</v>
      </c>
      <c r="I28" s="10" t="s">
        <v>1742</v>
      </c>
      <c r="J28" s="10" t="s">
        <v>1742</v>
      </c>
      <c r="K28" s="9" t="str">
        <f t="shared" si="4"/>
        <v>N/A</v>
      </c>
    </row>
    <row r="29" spans="1:11" x14ac:dyDescent="0.25">
      <c r="A29" s="69" t="s">
        <v>400</v>
      </c>
      <c r="B29" s="33" t="s">
        <v>217</v>
      </c>
      <c r="C29" s="68">
        <v>0</v>
      </c>
      <c r="D29" s="9" t="str">
        <f t="shared" si="5"/>
        <v>N/A</v>
      </c>
      <c r="E29" s="8">
        <v>4.0050529255000002</v>
      </c>
      <c r="F29" s="9" t="str">
        <f t="shared" si="2"/>
        <v>N/A</v>
      </c>
      <c r="G29" s="8">
        <v>5.4159719744999997</v>
      </c>
      <c r="H29" s="9" t="str">
        <f t="shared" si="3"/>
        <v>N/A</v>
      </c>
      <c r="I29" s="10" t="s">
        <v>1742</v>
      </c>
      <c r="J29" s="10">
        <v>35.229999999999997</v>
      </c>
      <c r="K29" s="9" t="str">
        <f t="shared" si="4"/>
        <v>No</v>
      </c>
    </row>
    <row r="30" spans="1:11" x14ac:dyDescent="0.25">
      <c r="A30" s="69" t="s">
        <v>401</v>
      </c>
      <c r="B30" s="33" t="s">
        <v>217</v>
      </c>
      <c r="C30" s="68">
        <v>0</v>
      </c>
      <c r="D30" s="9" t="str">
        <f t="shared" si="5"/>
        <v>N/A</v>
      </c>
      <c r="E30" s="8">
        <v>0</v>
      </c>
      <c r="F30" s="9" t="str">
        <f t="shared" si="2"/>
        <v>N/A</v>
      </c>
      <c r="G30" s="8">
        <v>0</v>
      </c>
      <c r="H30" s="9" t="str">
        <f t="shared" si="3"/>
        <v>N/A</v>
      </c>
      <c r="I30" s="10" t="s">
        <v>1742</v>
      </c>
      <c r="J30" s="10" t="s">
        <v>1742</v>
      </c>
      <c r="K30" s="9" t="str">
        <f t="shared" si="4"/>
        <v>N/A</v>
      </c>
    </row>
    <row r="31" spans="1:11" x14ac:dyDescent="0.25">
      <c r="A31" s="69" t="s">
        <v>32</v>
      </c>
      <c r="B31" s="33" t="s">
        <v>217</v>
      </c>
      <c r="C31" s="68">
        <v>99.950991497000004</v>
      </c>
      <c r="D31" s="9" t="str">
        <f t="shared" si="5"/>
        <v>N/A</v>
      </c>
      <c r="E31" s="8">
        <v>96.652257622999997</v>
      </c>
      <c r="F31" s="9" t="str">
        <f t="shared" si="2"/>
        <v>N/A</v>
      </c>
      <c r="G31" s="8">
        <v>98.796143455999996</v>
      </c>
      <c r="H31" s="9" t="str">
        <f t="shared" si="3"/>
        <v>N/A</v>
      </c>
      <c r="I31" s="10">
        <v>-3.3</v>
      </c>
      <c r="J31" s="10">
        <v>2.218</v>
      </c>
      <c r="K31" s="9" t="str">
        <f t="shared" ref="K31:K43" si="6">IF(J31="Div by 0", "N/A", IF(J31="N/A","N/A", IF(J31&gt;30, "No", IF(J31&lt;-30, "No", "Yes"))))</f>
        <v>Yes</v>
      </c>
    </row>
    <row r="32" spans="1:11" x14ac:dyDescent="0.25">
      <c r="A32" s="69" t="s">
        <v>39</v>
      </c>
      <c r="B32" s="33" t="s">
        <v>271</v>
      </c>
      <c r="C32" s="68">
        <v>99.977239901999994</v>
      </c>
      <c r="D32" s="9" t="str">
        <f>IF($B32="N/A","N/A",IF(C32&gt;100,"No",IF(C32&lt;85,"No","Yes")))</f>
        <v>Yes</v>
      </c>
      <c r="E32" s="8">
        <v>99.493356126999998</v>
      </c>
      <c r="F32" s="9" t="str">
        <f>IF($B32="N/A","N/A",IF(E32&gt;100,"No",IF(E32&lt;85,"No","Yes")))</f>
        <v>Yes</v>
      </c>
      <c r="G32" s="8">
        <v>99.200381032999999</v>
      </c>
      <c r="H32" s="9" t="str">
        <f>IF($B32="N/A","N/A",IF(G32&gt;100,"No",IF(G32&lt;85,"No","Yes")))</f>
        <v>Yes</v>
      </c>
      <c r="I32" s="10">
        <v>-0.48399999999999999</v>
      </c>
      <c r="J32" s="10">
        <v>-0.29399999999999998</v>
      </c>
      <c r="K32" s="9" t="str">
        <f t="shared" si="6"/>
        <v>Yes</v>
      </c>
    </row>
    <row r="33" spans="1:11" x14ac:dyDescent="0.25">
      <c r="A33" s="69" t="s">
        <v>904</v>
      </c>
      <c r="B33" s="33" t="s">
        <v>217</v>
      </c>
      <c r="C33" s="68">
        <v>0</v>
      </c>
      <c r="D33" s="9" t="str">
        <f t="shared" si="5"/>
        <v>N/A</v>
      </c>
      <c r="E33" s="8">
        <v>12.969825566000001</v>
      </c>
      <c r="F33" s="9" t="str">
        <f t="shared" si="2"/>
        <v>N/A</v>
      </c>
      <c r="G33" s="8">
        <v>42.363783419000001</v>
      </c>
      <c r="H33" s="9" t="str">
        <f t="shared" si="3"/>
        <v>N/A</v>
      </c>
      <c r="I33" s="10" t="s">
        <v>1742</v>
      </c>
      <c r="J33" s="10">
        <v>226.6</v>
      </c>
      <c r="K33" s="9" t="str">
        <f t="shared" si="6"/>
        <v>No</v>
      </c>
    </row>
    <row r="34" spans="1:11" x14ac:dyDescent="0.25">
      <c r="A34" s="69" t="s">
        <v>845</v>
      </c>
      <c r="B34" s="33" t="s">
        <v>272</v>
      </c>
      <c r="C34" s="68">
        <v>10.609298602999999</v>
      </c>
      <c r="D34" s="9" t="str">
        <f>IF($B34="N/A","N/A",IF(C34&gt;25,"No",IF(C34&lt;5,"No","Yes")))</f>
        <v>Yes</v>
      </c>
      <c r="E34" s="8">
        <v>11.67161887</v>
      </c>
      <c r="F34" s="9" t="str">
        <f>IF($B34="N/A","N/A",IF(E34&gt;25,"No",IF(E34&lt;5,"No","Yes")))</f>
        <v>Yes</v>
      </c>
      <c r="G34" s="8">
        <v>12.326169760000001</v>
      </c>
      <c r="H34" s="9" t="str">
        <f>IF($B34="N/A","N/A",IF(G34&gt;25,"No",IF(G34&lt;5,"No","Yes")))</f>
        <v>Yes</v>
      </c>
      <c r="I34" s="10">
        <v>10.01</v>
      </c>
      <c r="J34" s="10">
        <v>5.6079999999999997</v>
      </c>
      <c r="K34" s="9" t="str">
        <f t="shared" si="6"/>
        <v>Yes</v>
      </c>
    </row>
    <row r="35" spans="1:11" x14ac:dyDescent="0.25">
      <c r="A35" s="69" t="s">
        <v>846</v>
      </c>
      <c r="B35" s="33" t="s">
        <v>273</v>
      </c>
      <c r="C35" s="68">
        <v>38.570678545</v>
      </c>
      <c r="D35" s="9" t="str">
        <f>IF($B35="N/A","N/A",IF(C35&gt;70,"No",IF(C35&lt;40,"No","Yes")))</f>
        <v>No</v>
      </c>
      <c r="E35" s="8">
        <v>34.932505370000001</v>
      </c>
      <c r="F35" s="9" t="str">
        <f>IF($B35="N/A","N/A",IF(E35&gt;70,"No",IF(E35&lt;40,"No","Yes")))</f>
        <v>No</v>
      </c>
      <c r="G35" s="8">
        <v>31.781443368000001</v>
      </c>
      <c r="H35" s="9" t="str">
        <f>IF($B35="N/A","N/A",IF(G35&gt;70,"No",IF(G35&lt;40,"No","Yes")))</f>
        <v>No</v>
      </c>
      <c r="I35" s="10">
        <v>-9.43</v>
      </c>
      <c r="J35" s="10">
        <v>-9.02</v>
      </c>
      <c r="K35" s="9" t="str">
        <f t="shared" si="6"/>
        <v>Yes</v>
      </c>
    </row>
    <row r="36" spans="1:11" x14ac:dyDescent="0.25">
      <c r="A36" s="69" t="s">
        <v>847</v>
      </c>
      <c r="B36" s="33" t="s">
        <v>274</v>
      </c>
      <c r="C36" s="68">
        <v>50.820022850999997</v>
      </c>
      <c r="D36" s="9" t="str">
        <f>IF($B36="N/A","N/A",IF(C36&gt;55,"No",IF(C36&lt;20,"No","Yes")))</f>
        <v>Yes</v>
      </c>
      <c r="E36" s="8">
        <v>53.395875760999999</v>
      </c>
      <c r="F36" s="9" t="str">
        <f>IF($B36="N/A","N/A",IF(E36&gt;55,"No",IF(E36&lt;20,"No","Yes")))</f>
        <v>Yes</v>
      </c>
      <c r="G36" s="8">
        <v>55.892386872000003</v>
      </c>
      <c r="H36" s="9" t="str">
        <f>IF($B36="N/A","N/A",IF(G36&gt;55,"No",IF(G36&lt;20,"No","Yes")))</f>
        <v>No</v>
      </c>
      <c r="I36" s="10">
        <v>5.069</v>
      </c>
      <c r="J36" s="10">
        <v>4.6749999999999998</v>
      </c>
      <c r="K36" s="9" t="str">
        <f t="shared" si="6"/>
        <v>Yes</v>
      </c>
    </row>
    <row r="37" spans="1:11" x14ac:dyDescent="0.25">
      <c r="A37" s="69" t="s">
        <v>167</v>
      </c>
      <c r="B37" s="33" t="s">
        <v>250</v>
      </c>
      <c r="C37" s="68">
        <v>0</v>
      </c>
      <c r="D37" s="9" t="str">
        <f>IF($B37="N/A","N/A",IF(C37&gt;95,"Yes","No"))</f>
        <v>No</v>
      </c>
      <c r="E37" s="8">
        <v>32.933290149999998</v>
      </c>
      <c r="F37" s="9" t="str">
        <f>IF($B37="N/A","N/A",IF(E37&gt;95,"Yes","No"))</f>
        <v>No</v>
      </c>
      <c r="G37" s="8">
        <v>100</v>
      </c>
      <c r="H37" s="9" t="str">
        <f>IF($B37="N/A","N/A",IF(G37&gt;95,"Yes","No"))</f>
        <v>Yes</v>
      </c>
      <c r="I37" s="10" t="s">
        <v>1742</v>
      </c>
      <c r="J37" s="10">
        <v>203.6</v>
      </c>
      <c r="K37" s="9" t="str">
        <f t="shared" si="6"/>
        <v>No</v>
      </c>
    </row>
    <row r="38" spans="1:11" x14ac:dyDescent="0.25">
      <c r="A38" s="69" t="s">
        <v>41</v>
      </c>
      <c r="B38" s="33" t="s">
        <v>217</v>
      </c>
      <c r="C38" s="68">
        <v>0</v>
      </c>
      <c r="D38" s="9" t="str">
        <f t="shared" ref="D38:D47" si="7">IF($B38="N/A","N/A",IF(C38&gt;15,"No",IF(C38&lt;-15,"No","Yes")))</f>
        <v>N/A</v>
      </c>
      <c r="E38" s="8">
        <v>23.569074018999999</v>
      </c>
      <c r="F38" s="9" t="str">
        <f>IF($B38="N/A","N/A",IF(E38&gt;15,"No",IF(E38&lt;-15,"No","Yes")))</f>
        <v>N/A</v>
      </c>
      <c r="G38" s="8" t="s">
        <v>1742</v>
      </c>
      <c r="H38" s="9" t="str">
        <f>IF($B38="N/A","N/A",IF(G38&gt;15,"No",IF(G38&lt;-15,"No","Yes")))</f>
        <v>N/A</v>
      </c>
      <c r="I38" s="10" t="s">
        <v>1742</v>
      </c>
      <c r="J38" s="10" t="s">
        <v>1742</v>
      </c>
      <c r="K38" s="9" t="str">
        <f t="shared" si="6"/>
        <v>N/A</v>
      </c>
    </row>
    <row r="39" spans="1:11" x14ac:dyDescent="0.25">
      <c r="A39" s="69" t="s">
        <v>42</v>
      </c>
      <c r="B39" s="33" t="s">
        <v>217</v>
      </c>
      <c r="C39" s="68" t="s">
        <v>1742</v>
      </c>
      <c r="D39" s="9" t="str">
        <f t="shared" si="7"/>
        <v>N/A</v>
      </c>
      <c r="E39" s="8">
        <v>100</v>
      </c>
      <c r="F39" s="9" t="str">
        <f>IF($B39="N/A","N/A",IF(E39&gt;15,"No",IF(E39&lt;-15,"No","Yes")))</f>
        <v>N/A</v>
      </c>
      <c r="G39" s="8" t="s">
        <v>1742</v>
      </c>
      <c r="H39" s="9" t="str">
        <f>IF($B39="N/A","N/A",IF(G39&gt;15,"No",IF(G39&lt;-15,"No","Yes")))</f>
        <v>N/A</v>
      </c>
      <c r="I39" s="10" t="s">
        <v>1742</v>
      </c>
      <c r="J39" s="10" t="s">
        <v>1742</v>
      </c>
      <c r="K39" s="9" t="str">
        <f t="shared" si="6"/>
        <v>N/A</v>
      </c>
    </row>
    <row r="40" spans="1:11" x14ac:dyDescent="0.25">
      <c r="A40" s="69" t="s">
        <v>43</v>
      </c>
      <c r="B40" s="33" t="s">
        <v>227</v>
      </c>
      <c r="C40" s="68">
        <v>0</v>
      </c>
      <c r="D40" s="9" t="str">
        <f>IF($B40="N/A","N/A",IF(C40&gt;100,"No",IF(C40&lt;98,"No","Yes")))</f>
        <v>No</v>
      </c>
      <c r="E40" s="8">
        <v>46.720822269999999</v>
      </c>
      <c r="F40" s="9" t="str">
        <f>IF($B40="N/A","N/A",IF(E40&gt;100,"No",IF(E40&lt;98,"No","Yes")))</f>
        <v>No</v>
      </c>
      <c r="G40" s="8">
        <v>100</v>
      </c>
      <c r="H40" s="9" t="str">
        <f>IF($B40="N/A","N/A",IF(G40&gt;100,"No",IF(G40&lt;98,"No","Yes")))</f>
        <v>Yes</v>
      </c>
      <c r="I40" s="10" t="s">
        <v>1742</v>
      </c>
      <c r="J40" s="10">
        <v>114</v>
      </c>
      <c r="K40" s="9" t="str">
        <f t="shared" si="6"/>
        <v>No</v>
      </c>
    </row>
    <row r="41" spans="1:11" x14ac:dyDescent="0.25">
      <c r="A41" s="69" t="s">
        <v>44</v>
      </c>
      <c r="B41" s="33" t="s">
        <v>217</v>
      </c>
      <c r="C41" s="68" t="s">
        <v>1742</v>
      </c>
      <c r="D41" s="9" t="str">
        <f t="shared" si="7"/>
        <v>N/A</v>
      </c>
      <c r="E41" s="8">
        <v>30.141127203</v>
      </c>
      <c r="F41" s="9" t="str">
        <f t="shared" ref="F41:F47" si="8">IF($B41="N/A","N/A",IF(E41&gt;15,"No",IF(E41&lt;-15,"No","Yes")))</f>
        <v>N/A</v>
      </c>
      <c r="G41" s="8">
        <v>46.303961334999997</v>
      </c>
      <c r="H41" s="9" t="str">
        <f t="shared" ref="H41:H47" si="9">IF($B41="N/A","N/A",IF(G41&gt;15,"No",IF(G41&lt;-15,"No","Yes")))</f>
        <v>N/A</v>
      </c>
      <c r="I41" s="10" t="s">
        <v>1742</v>
      </c>
      <c r="J41" s="10">
        <v>53.62</v>
      </c>
      <c r="K41" s="9" t="str">
        <f t="shared" si="6"/>
        <v>No</v>
      </c>
    </row>
    <row r="42" spans="1:11" x14ac:dyDescent="0.25">
      <c r="A42" s="69" t="s">
        <v>45</v>
      </c>
      <c r="B42" s="33" t="s">
        <v>217</v>
      </c>
      <c r="C42" s="68" t="s">
        <v>1742</v>
      </c>
      <c r="D42" s="9" t="str">
        <f t="shared" si="7"/>
        <v>N/A</v>
      </c>
      <c r="E42" s="8">
        <v>69.858872797000004</v>
      </c>
      <c r="F42" s="9" t="str">
        <f t="shared" si="8"/>
        <v>N/A</v>
      </c>
      <c r="G42" s="8">
        <v>53.696038665000003</v>
      </c>
      <c r="H42" s="9" t="str">
        <f t="shared" si="9"/>
        <v>N/A</v>
      </c>
      <c r="I42" s="10" t="s">
        <v>1742</v>
      </c>
      <c r="J42" s="10">
        <v>-23.1</v>
      </c>
      <c r="K42" s="9" t="str">
        <f t="shared" si="6"/>
        <v>Yes</v>
      </c>
    </row>
    <row r="43" spans="1:11" x14ac:dyDescent="0.25">
      <c r="A43" s="69" t="s">
        <v>50</v>
      </c>
      <c r="B43" s="33" t="s">
        <v>217</v>
      </c>
      <c r="C43" s="68" t="s">
        <v>1742</v>
      </c>
      <c r="D43" s="9" t="str">
        <f t="shared" si="7"/>
        <v>N/A</v>
      </c>
      <c r="E43" s="8">
        <v>0</v>
      </c>
      <c r="F43" s="9" t="str">
        <f t="shared" si="8"/>
        <v>N/A</v>
      </c>
      <c r="G43" s="8">
        <v>0</v>
      </c>
      <c r="H43" s="9" t="str">
        <f t="shared" si="9"/>
        <v>N/A</v>
      </c>
      <c r="I43" s="10" t="s">
        <v>1742</v>
      </c>
      <c r="J43" s="10" t="s">
        <v>1742</v>
      </c>
      <c r="K43" s="9" t="str">
        <f t="shared" si="6"/>
        <v>N/A</v>
      </c>
    </row>
    <row r="44" spans="1:11" x14ac:dyDescent="0.25">
      <c r="A44" s="69" t="s">
        <v>907</v>
      </c>
      <c r="B44" s="33" t="s">
        <v>217</v>
      </c>
      <c r="C44" s="68">
        <v>99.688264313000005</v>
      </c>
      <c r="D44" s="9" t="str">
        <f t="shared" si="7"/>
        <v>N/A</v>
      </c>
      <c r="E44" s="8">
        <v>77.065359376000004</v>
      </c>
      <c r="F44" s="9" t="str">
        <f t="shared" si="8"/>
        <v>N/A</v>
      </c>
      <c r="G44" s="8">
        <v>53.005908685000001</v>
      </c>
      <c r="H44" s="9" t="str">
        <f t="shared" si="9"/>
        <v>N/A</v>
      </c>
      <c r="I44" s="10">
        <v>-22.7</v>
      </c>
      <c r="J44" s="10">
        <v>-31.2</v>
      </c>
      <c r="K44" s="9" t="str">
        <f>IF(J44="Div by 0", "N/A", IF(J44="N/A","N/A", IF(J44&gt;30, "No", IF(J44&lt;-30, "No", "Yes"))))</f>
        <v>No</v>
      </c>
    </row>
    <row r="45" spans="1:11" x14ac:dyDescent="0.25">
      <c r="A45" s="69" t="s">
        <v>908</v>
      </c>
      <c r="B45" s="33" t="s">
        <v>217</v>
      </c>
      <c r="C45" s="68">
        <v>0.31173568699999998</v>
      </c>
      <c r="D45" s="9" t="str">
        <f t="shared" si="7"/>
        <v>N/A</v>
      </c>
      <c r="E45" s="8">
        <v>10.175047774999999</v>
      </c>
      <c r="F45" s="9" t="str">
        <f t="shared" si="8"/>
        <v>N/A</v>
      </c>
      <c r="G45" s="8">
        <v>37.588443640999998</v>
      </c>
      <c r="H45" s="9" t="str">
        <f t="shared" si="9"/>
        <v>N/A</v>
      </c>
      <c r="I45" s="10">
        <v>3164</v>
      </c>
      <c r="J45" s="10">
        <v>269.39999999999998</v>
      </c>
      <c r="K45" s="9" t="str">
        <f>IF(J45="Div by 0", "N/A", IF(J45="N/A","N/A", IF(J45&gt;30, "No", IF(J45&lt;-30, "No", "Yes"))))</f>
        <v>No</v>
      </c>
    </row>
    <row r="46" spans="1:11" x14ac:dyDescent="0.25">
      <c r="A46" s="69" t="s">
        <v>931</v>
      </c>
      <c r="B46" s="33" t="s">
        <v>217</v>
      </c>
      <c r="C46" s="68">
        <v>0</v>
      </c>
      <c r="D46" s="9" t="str">
        <f t="shared" si="7"/>
        <v>N/A</v>
      </c>
      <c r="E46" s="8">
        <v>1.1951100999999999E-3</v>
      </c>
      <c r="F46" s="9" t="str">
        <f t="shared" si="8"/>
        <v>N/A</v>
      </c>
      <c r="G46" s="8">
        <v>0</v>
      </c>
      <c r="H46" s="9" t="str">
        <f t="shared" si="9"/>
        <v>N/A</v>
      </c>
      <c r="I46" s="10" t="s">
        <v>1742</v>
      </c>
      <c r="J46" s="10">
        <v>-100</v>
      </c>
      <c r="K46" s="9" t="str">
        <f>IF(J46="Div by 0", "N/A", IF(J46="N/A","N/A", IF(J46&gt;30, "No", IF(J46&lt;-30, "No", "Yes"))))</f>
        <v>No</v>
      </c>
    </row>
    <row r="47" spans="1:11" x14ac:dyDescent="0.25">
      <c r="A47" s="69" t="s">
        <v>919</v>
      </c>
      <c r="B47" s="33" t="s">
        <v>217</v>
      </c>
      <c r="C47" s="68">
        <v>0</v>
      </c>
      <c r="D47" s="9" t="str">
        <f t="shared" si="7"/>
        <v>N/A</v>
      </c>
      <c r="E47" s="8">
        <v>12.759592850000001</v>
      </c>
      <c r="F47" s="9" t="str">
        <f t="shared" si="8"/>
        <v>N/A</v>
      </c>
      <c r="G47" s="8">
        <v>9.4056476743000008</v>
      </c>
      <c r="H47" s="9" t="str">
        <f t="shared" si="9"/>
        <v>N/A</v>
      </c>
      <c r="I47" s="10" t="s">
        <v>1742</v>
      </c>
      <c r="J47" s="10">
        <v>-26.3</v>
      </c>
      <c r="K47" s="9" t="str">
        <f>IF(J47="Div by 0", "N/A", IF(J47="N/A","N/A", IF(J47&gt;30, "No", IF(J47&lt;-30, "No", "Yes"))))</f>
        <v>Yes</v>
      </c>
    </row>
    <row r="48" spans="1:11" ht="12" customHeight="1" x14ac:dyDescent="0.25">
      <c r="A48" s="148" t="s">
        <v>1648</v>
      </c>
      <c r="B48" s="149"/>
      <c r="C48" s="149"/>
      <c r="D48" s="149"/>
      <c r="E48" s="149"/>
      <c r="F48" s="149"/>
      <c r="G48" s="149"/>
      <c r="H48" s="149"/>
      <c r="I48" s="149"/>
      <c r="J48" s="149"/>
      <c r="K48" s="150"/>
    </row>
    <row r="49" spans="1:11" x14ac:dyDescent="0.25">
      <c r="A49" s="145" t="s">
        <v>1646</v>
      </c>
      <c r="B49" s="146"/>
      <c r="C49" s="146"/>
      <c r="D49" s="146"/>
      <c r="E49" s="146"/>
      <c r="F49" s="146"/>
      <c r="G49" s="146"/>
      <c r="H49" s="146"/>
      <c r="I49" s="146"/>
      <c r="J49" s="146"/>
      <c r="K49" s="147"/>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5" t="s">
        <v>217</v>
      </c>
      <c r="C6" s="67" t="s">
        <v>217</v>
      </c>
      <c r="D6" s="9" t="str">
        <f t="shared" ref="D6:D15" si="0">IF($B6="N/A","N/A",IF(C6&lt;0,"No","Yes"))</f>
        <v>N/A</v>
      </c>
      <c r="E6" s="67">
        <v>9638940</v>
      </c>
      <c r="F6" s="9" t="str">
        <f t="shared" ref="F6:F15" si="1">IF($B6="N/A","N/A",IF(E6&lt;0,"No","Yes"))</f>
        <v>N/A</v>
      </c>
      <c r="G6" s="67">
        <v>13223355</v>
      </c>
      <c r="H6" s="9" t="str">
        <f t="shared" ref="H6:H15" si="2">IF($B6="N/A","N/A",IF(G6&lt;0,"No","Yes"))</f>
        <v>N/A</v>
      </c>
      <c r="I6" s="10" t="s">
        <v>217</v>
      </c>
      <c r="J6" s="10">
        <v>37.19</v>
      </c>
      <c r="K6" s="9" t="str">
        <f t="shared" ref="K6:K15" si="3">IF(J6="Div by 0", "N/A", IF(J6="N/A","N/A", IF(J6&gt;30, "No", IF(J6&lt;-30, "No", "Yes"))))</f>
        <v>No</v>
      </c>
    </row>
    <row r="7" spans="1:11" x14ac:dyDescent="0.25">
      <c r="A7" s="66" t="s">
        <v>445</v>
      </c>
      <c r="B7" s="5" t="s">
        <v>217</v>
      </c>
      <c r="C7" s="68" t="s">
        <v>217</v>
      </c>
      <c r="D7" s="9" t="str">
        <f t="shared" si="0"/>
        <v>N/A</v>
      </c>
      <c r="E7" s="68">
        <v>0.14072086759999999</v>
      </c>
      <c r="F7" s="9" t="str">
        <f t="shared" si="1"/>
        <v>N/A</v>
      </c>
      <c r="G7" s="68">
        <v>1.026577597</v>
      </c>
      <c r="H7" s="9" t="str">
        <f t="shared" si="2"/>
        <v>N/A</v>
      </c>
      <c r="I7" s="10" t="s">
        <v>217</v>
      </c>
      <c r="J7" s="10">
        <v>629.5</v>
      </c>
      <c r="K7" s="9" t="str">
        <f t="shared" si="3"/>
        <v>No</v>
      </c>
    </row>
    <row r="8" spans="1:11" x14ac:dyDescent="0.25">
      <c r="A8" s="66" t="s">
        <v>446</v>
      </c>
      <c r="B8" s="5" t="s">
        <v>217</v>
      </c>
      <c r="C8" s="68" t="s">
        <v>217</v>
      </c>
      <c r="D8" s="9" t="str">
        <f t="shared" si="0"/>
        <v>N/A</v>
      </c>
      <c r="E8" s="68">
        <v>1.8565319423</v>
      </c>
      <c r="F8" s="9" t="str">
        <f t="shared" si="1"/>
        <v>N/A</v>
      </c>
      <c r="G8" s="68">
        <v>14.460944291000001</v>
      </c>
      <c r="H8" s="9" t="str">
        <f t="shared" si="2"/>
        <v>N/A</v>
      </c>
      <c r="I8" s="10" t="s">
        <v>217</v>
      </c>
      <c r="J8" s="10">
        <v>678.9</v>
      </c>
      <c r="K8" s="9" t="str">
        <f t="shared" si="3"/>
        <v>No</v>
      </c>
    </row>
    <row r="9" spans="1:11" x14ac:dyDescent="0.25">
      <c r="A9" s="66" t="s">
        <v>447</v>
      </c>
      <c r="B9" s="5" t="s">
        <v>217</v>
      </c>
      <c r="C9" s="68" t="s">
        <v>217</v>
      </c>
      <c r="D9" s="9" t="str">
        <f t="shared" si="0"/>
        <v>N/A</v>
      </c>
      <c r="E9" s="68">
        <v>63.369053029</v>
      </c>
      <c r="F9" s="9" t="str">
        <f t="shared" si="1"/>
        <v>N/A</v>
      </c>
      <c r="G9" s="68">
        <v>54.181461513000002</v>
      </c>
      <c r="H9" s="9" t="str">
        <f t="shared" si="2"/>
        <v>N/A</v>
      </c>
      <c r="I9" s="10" t="s">
        <v>217</v>
      </c>
      <c r="J9" s="10">
        <v>-14.5</v>
      </c>
      <c r="K9" s="9" t="str">
        <f t="shared" si="3"/>
        <v>Yes</v>
      </c>
    </row>
    <row r="10" spans="1:11" x14ac:dyDescent="0.25">
      <c r="A10" s="66" t="s">
        <v>448</v>
      </c>
      <c r="B10" s="5" t="s">
        <v>217</v>
      </c>
      <c r="C10" s="68" t="s">
        <v>217</v>
      </c>
      <c r="D10" s="9" t="str">
        <f t="shared" si="0"/>
        <v>N/A</v>
      </c>
      <c r="E10" s="68">
        <v>31.705965593999998</v>
      </c>
      <c r="F10" s="9" t="str">
        <f t="shared" si="1"/>
        <v>N/A</v>
      </c>
      <c r="G10" s="68">
        <v>29.457856951</v>
      </c>
      <c r="H10" s="9" t="str">
        <f t="shared" si="2"/>
        <v>N/A</v>
      </c>
      <c r="I10" s="10" t="s">
        <v>217</v>
      </c>
      <c r="J10" s="10">
        <v>-7.09</v>
      </c>
      <c r="K10" s="9" t="str">
        <f t="shared" si="3"/>
        <v>Yes</v>
      </c>
    </row>
    <row r="11" spans="1:11" ht="13" x14ac:dyDescent="0.3">
      <c r="A11" s="66" t="s">
        <v>1643</v>
      </c>
      <c r="B11" s="5" t="s">
        <v>217</v>
      </c>
      <c r="C11" s="68" t="s">
        <v>217</v>
      </c>
      <c r="D11" s="9" t="str">
        <f t="shared" si="0"/>
        <v>N/A</v>
      </c>
      <c r="E11" s="68">
        <v>37.943352691999998</v>
      </c>
      <c r="F11" s="9" t="str">
        <f t="shared" si="1"/>
        <v>N/A</v>
      </c>
      <c r="G11" s="68">
        <v>60.681816376999997</v>
      </c>
      <c r="H11" s="9" t="str">
        <f t="shared" si="2"/>
        <v>N/A</v>
      </c>
      <c r="I11" s="10" t="s">
        <v>217</v>
      </c>
      <c r="J11" s="10">
        <v>59.93</v>
      </c>
      <c r="K11" s="9" t="str">
        <f t="shared" si="3"/>
        <v>No</v>
      </c>
    </row>
    <row r="12" spans="1:11" x14ac:dyDescent="0.25">
      <c r="A12" s="66" t="s">
        <v>16</v>
      </c>
      <c r="B12" s="5" t="s">
        <v>217</v>
      </c>
      <c r="C12" s="68" t="s">
        <v>217</v>
      </c>
      <c r="D12" s="9" t="str">
        <f t="shared" si="0"/>
        <v>N/A</v>
      </c>
      <c r="E12" s="68">
        <v>3.4866904451999998</v>
      </c>
      <c r="F12" s="9" t="str">
        <f t="shared" si="1"/>
        <v>N/A</v>
      </c>
      <c r="G12" s="68">
        <v>5.5879011038000002</v>
      </c>
      <c r="H12" s="9" t="str">
        <f t="shared" si="2"/>
        <v>N/A</v>
      </c>
      <c r="I12" s="10" t="s">
        <v>217</v>
      </c>
      <c r="J12" s="10">
        <v>60.26</v>
      </c>
      <c r="K12" s="9" t="str">
        <f t="shared" si="3"/>
        <v>No</v>
      </c>
    </row>
    <row r="13" spans="1:11" x14ac:dyDescent="0.25">
      <c r="A13" s="66" t="s">
        <v>36</v>
      </c>
      <c r="B13" s="5" t="s">
        <v>217</v>
      </c>
      <c r="C13" s="68" t="s">
        <v>217</v>
      </c>
      <c r="D13" s="9" t="str">
        <f t="shared" si="0"/>
        <v>N/A</v>
      </c>
      <c r="E13" s="68">
        <v>13.038462036</v>
      </c>
      <c r="F13" s="9" t="str">
        <f t="shared" si="1"/>
        <v>N/A</v>
      </c>
      <c r="G13" s="68">
        <v>16.770850667000001</v>
      </c>
      <c r="H13" s="9" t="str">
        <f t="shared" si="2"/>
        <v>N/A</v>
      </c>
      <c r="I13" s="10" t="s">
        <v>217</v>
      </c>
      <c r="J13" s="10">
        <v>28.63</v>
      </c>
      <c r="K13" s="9" t="str">
        <f t="shared" si="3"/>
        <v>Yes</v>
      </c>
    </row>
    <row r="14" spans="1:11" x14ac:dyDescent="0.25">
      <c r="A14" s="66" t="s">
        <v>37</v>
      </c>
      <c r="B14" s="5" t="s">
        <v>217</v>
      </c>
      <c r="C14" s="68" t="s">
        <v>217</v>
      </c>
      <c r="D14" s="9" t="str">
        <f t="shared" si="0"/>
        <v>N/A</v>
      </c>
      <c r="E14" s="68">
        <v>48.380129590000003</v>
      </c>
      <c r="F14" s="9" t="str">
        <f t="shared" si="1"/>
        <v>N/A</v>
      </c>
      <c r="G14" s="68">
        <v>52.987726098000003</v>
      </c>
      <c r="H14" s="9" t="str">
        <f t="shared" si="2"/>
        <v>N/A</v>
      </c>
      <c r="I14" s="10" t="s">
        <v>217</v>
      </c>
      <c r="J14" s="10">
        <v>9.5239999999999991</v>
      </c>
      <c r="K14" s="9" t="str">
        <f t="shared" si="3"/>
        <v>Yes</v>
      </c>
    </row>
    <row r="15" spans="1:11" x14ac:dyDescent="0.25">
      <c r="A15" s="66" t="s">
        <v>38</v>
      </c>
      <c r="B15" s="5" t="s">
        <v>217</v>
      </c>
      <c r="C15" s="68" t="s">
        <v>217</v>
      </c>
      <c r="D15" s="9" t="str">
        <f t="shared" si="0"/>
        <v>N/A</v>
      </c>
      <c r="E15" s="68">
        <v>2.4663196017</v>
      </c>
      <c r="F15" s="9" t="str">
        <f t="shared" si="1"/>
        <v>N/A</v>
      </c>
      <c r="G15" s="68">
        <v>3.9315232973000001</v>
      </c>
      <c r="H15" s="9" t="str">
        <f t="shared" si="2"/>
        <v>N/A</v>
      </c>
      <c r="I15" s="10" t="s">
        <v>217</v>
      </c>
      <c r="J15" s="10">
        <v>59.41</v>
      </c>
      <c r="K15" s="9" t="str">
        <f t="shared" si="3"/>
        <v>No</v>
      </c>
    </row>
    <row r="16" spans="1:11" x14ac:dyDescent="0.25">
      <c r="A16" s="66" t="s">
        <v>377</v>
      </c>
      <c r="B16" s="5" t="s">
        <v>217</v>
      </c>
      <c r="C16" s="8" t="s">
        <v>217</v>
      </c>
      <c r="D16" s="9" t="str">
        <f t="shared" ref="D16:D41" si="4">IF($B16="N/A","N/A",IF(C16&lt;0,"No","Yes"))</f>
        <v>N/A</v>
      </c>
      <c r="E16" s="8">
        <v>33.678350524000003</v>
      </c>
      <c r="F16" s="9" t="str">
        <f t="shared" ref="F16:F41" si="5">IF($B16="N/A","N/A",IF(E16&lt;0,"No","Yes"))</f>
        <v>N/A</v>
      </c>
      <c r="G16" s="8">
        <v>32.312268709000001</v>
      </c>
      <c r="H16" s="9" t="str">
        <f t="shared" ref="H16:H41" si="6">IF($B16="N/A","N/A",IF(G16&lt;0,"No","Yes"))</f>
        <v>N/A</v>
      </c>
      <c r="I16" s="10" t="s">
        <v>217</v>
      </c>
      <c r="J16" s="10">
        <v>-4.0599999999999996</v>
      </c>
      <c r="K16" s="9" t="str">
        <f t="shared" ref="K16:K41" si="7">IF(J16="Div by 0", "N/A", IF(J16="N/A","N/A", IF(J16&gt;30, "No", IF(J16&lt;-30, "No", "Yes"))))</f>
        <v>Yes</v>
      </c>
    </row>
    <row r="17" spans="1:11" x14ac:dyDescent="0.25">
      <c r="A17" s="66" t="s">
        <v>378</v>
      </c>
      <c r="B17" s="5" t="s">
        <v>217</v>
      </c>
      <c r="C17" s="8" t="s">
        <v>217</v>
      </c>
      <c r="D17" s="9" t="str">
        <f t="shared" si="4"/>
        <v>N/A</v>
      </c>
      <c r="E17" s="8">
        <v>0</v>
      </c>
      <c r="F17" s="9" t="str">
        <f t="shared" si="5"/>
        <v>N/A</v>
      </c>
      <c r="G17" s="8">
        <v>0</v>
      </c>
      <c r="H17" s="9" t="str">
        <f t="shared" si="6"/>
        <v>N/A</v>
      </c>
      <c r="I17" s="10" t="s">
        <v>217</v>
      </c>
      <c r="J17" s="10" t="s">
        <v>1742</v>
      </c>
      <c r="K17" s="9" t="str">
        <f t="shared" si="7"/>
        <v>N/A</v>
      </c>
    </row>
    <row r="18" spans="1:11" x14ac:dyDescent="0.25">
      <c r="A18" s="66" t="s">
        <v>379</v>
      </c>
      <c r="B18" s="5" t="s">
        <v>217</v>
      </c>
      <c r="C18" s="8" t="s">
        <v>217</v>
      </c>
      <c r="D18" s="9" t="str">
        <f t="shared" si="4"/>
        <v>N/A</v>
      </c>
      <c r="E18" s="8">
        <v>0.16897086189999999</v>
      </c>
      <c r="F18" s="9" t="str">
        <f t="shared" si="5"/>
        <v>N/A</v>
      </c>
      <c r="G18" s="8">
        <v>4.1927256736</v>
      </c>
      <c r="H18" s="9" t="str">
        <f t="shared" si="6"/>
        <v>N/A</v>
      </c>
      <c r="I18" s="10" t="s">
        <v>217</v>
      </c>
      <c r="J18" s="10">
        <v>2381</v>
      </c>
      <c r="K18" s="9" t="str">
        <f t="shared" si="7"/>
        <v>No</v>
      </c>
    </row>
    <row r="19" spans="1:11" x14ac:dyDescent="0.25">
      <c r="A19" s="66" t="s">
        <v>380</v>
      </c>
      <c r="B19" s="5" t="s">
        <v>217</v>
      </c>
      <c r="C19" s="8" t="s">
        <v>217</v>
      </c>
      <c r="D19" s="9" t="str">
        <f t="shared" si="4"/>
        <v>N/A</v>
      </c>
      <c r="E19" s="8">
        <v>9.6306440334999994</v>
      </c>
      <c r="F19" s="9" t="str">
        <f t="shared" si="5"/>
        <v>N/A</v>
      </c>
      <c r="G19" s="8">
        <v>12.542989279</v>
      </c>
      <c r="H19" s="9" t="str">
        <f t="shared" si="6"/>
        <v>N/A</v>
      </c>
      <c r="I19" s="10" t="s">
        <v>217</v>
      </c>
      <c r="J19" s="10">
        <v>30.24</v>
      </c>
      <c r="K19" s="9" t="str">
        <f t="shared" si="7"/>
        <v>No</v>
      </c>
    </row>
    <row r="20" spans="1:11" x14ac:dyDescent="0.25">
      <c r="A20" s="66" t="s">
        <v>381</v>
      </c>
      <c r="B20" s="5" t="s">
        <v>217</v>
      </c>
      <c r="C20" s="8" t="s">
        <v>217</v>
      </c>
      <c r="D20" s="9" t="str">
        <f t="shared" si="4"/>
        <v>N/A</v>
      </c>
      <c r="E20" s="8">
        <v>2.4048287500000001E-2</v>
      </c>
      <c r="F20" s="9" t="str">
        <f t="shared" si="5"/>
        <v>N/A</v>
      </c>
      <c r="G20" s="8">
        <v>0.46184950790000001</v>
      </c>
      <c r="H20" s="9" t="str">
        <f t="shared" si="6"/>
        <v>N/A</v>
      </c>
      <c r="I20" s="10" t="s">
        <v>217</v>
      </c>
      <c r="J20" s="10">
        <v>1821</v>
      </c>
      <c r="K20" s="9" t="str">
        <f t="shared" si="7"/>
        <v>No</v>
      </c>
    </row>
    <row r="21" spans="1:11" x14ac:dyDescent="0.25">
      <c r="A21" s="66" t="s">
        <v>382</v>
      </c>
      <c r="B21" s="5" t="s">
        <v>217</v>
      </c>
      <c r="C21" s="8" t="s">
        <v>217</v>
      </c>
      <c r="D21" s="9" t="str">
        <f t="shared" si="4"/>
        <v>N/A</v>
      </c>
      <c r="E21" s="8">
        <v>4.8034326999999996E-3</v>
      </c>
      <c r="F21" s="9" t="str">
        <f t="shared" si="5"/>
        <v>N/A</v>
      </c>
      <c r="G21" s="8">
        <v>9.3652480799999993E-2</v>
      </c>
      <c r="H21" s="9" t="str">
        <f t="shared" si="6"/>
        <v>N/A</v>
      </c>
      <c r="I21" s="10" t="s">
        <v>217</v>
      </c>
      <c r="J21" s="10">
        <v>1850</v>
      </c>
      <c r="K21" s="9" t="str">
        <f t="shared" si="7"/>
        <v>No</v>
      </c>
    </row>
    <row r="22" spans="1:11" x14ac:dyDescent="0.25">
      <c r="A22" s="66" t="s">
        <v>383</v>
      </c>
      <c r="B22" s="5" t="s">
        <v>217</v>
      </c>
      <c r="C22" s="8" t="s">
        <v>217</v>
      </c>
      <c r="D22" s="9" t="str">
        <f t="shared" si="4"/>
        <v>N/A</v>
      </c>
      <c r="E22" s="8">
        <v>26.786534619000001</v>
      </c>
      <c r="F22" s="9" t="str">
        <f t="shared" si="5"/>
        <v>N/A</v>
      </c>
      <c r="G22" s="8">
        <v>24.897750986999998</v>
      </c>
      <c r="H22" s="9" t="str">
        <f t="shared" si="6"/>
        <v>N/A</v>
      </c>
      <c r="I22" s="10" t="s">
        <v>217</v>
      </c>
      <c r="J22" s="10">
        <v>-7.05</v>
      </c>
      <c r="K22" s="9" t="str">
        <f t="shared" si="7"/>
        <v>Yes</v>
      </c>
    </row>
    <row r="23" spans="1:11" x14ac:dyDescent="0.25">
      <c r="A23" s="66" t="s">
        <v>384</v>
      </c>
      <c r="B23" s="5" t="s">
        <v>217</v>
      </c>
      <c r="C23" s="8" t="s">
        <v>217</v>
      </c>
      <c r="D23" s="9" t="str">
        <f t="shared" si="4"/>
        <v>N/A</v>
      </c>
      <c r="E23" s="8">
        <v>0</v>
      </c>
      <c r="F23" s="9" t="str">
        <f t="shared" si="5"/>
        <v>N/A</v>
      </c>
      <c r="G23" s="8">
        <v>0</v>
      </c>
      <c r="H23" s="9" t="str">
        <f t="shared" si="6"/>
        <v>N/A</v>
      </c>
      <c r="I23" s="10" t="s">
        <v>217</v>
      </c>
      <c r="J23" s="10" t="s">
        <v>1742</v>
      </c>
      <c r="K23" s="9" t="str">
        <f t="shared" si="7"/>
        <v>N/A</v>
      </c>
    </row>
    <row r="24" spans="1:11" x14ac:dyDescent="0.25">
      <c r="A24" s="66" t="s">
        <v>385</v>
      </c>
      <c r="B24" s="5" t="s">
        <v>217</v>
      </c>
      <c r="C24" s="8" t="s">
        <v>217</v>
      </c>
      <c r="D24" s="9" t="str">
        <f t="shared" si="4"/>
        <v>N/A</v>
      </c>
      <c r="E24" s="8">
        <v>26.23073699</v>
      </c>
      <c r="F24" s="9" t="str">
        <f t="shared" si="5"/>
        <v>N/A</v>
      </c>
      <c r="G24" s="8">
        <v>1.0356297625999999</v>
      </c>
      <c r="H24" s="9" t="str">
        <f t="shared" si="6"/>
        <v>N/A</v>
      </c>
      <c r="I24" s="10" t="s">
        <v>217</v>
      </c>
      <c r="J24" s="10">
        <v>-96.1</v>
      </c>
      <c r="K24" s="9" t="str">
        <f t="shared" si="7"/>
        <v>No</v>
      </c>
    </row>
    <row r="25" spans="1:11" x14ac:dyDescent="0.25">
      <c r="A25" s="66" t="s">
        <v>386</v>
      </c>
      <c r="B25" s="5" t="s">
        <v>217</v>
      </c>
      <c r="C25" s="8" t="s">
        <v>217</v>
      </c>
      <c r="D25" s="9" t="str">
        <f t="shared" si="4"/>
        <v>N/A</v>
      </c>
      <c r="E25" s="8">
        <v>1.9325672739999999</v>
      </c>
      <c r="F25" s="9" t="str">
        <f t="shared" si="5"/>
        <v>N/A</v>
      </c>
      <c r="G25" s="8">
        <v>2.3177703388999999</v>
      </c>
      <c r="H25" s="9" t="str">
        <f t="shared" si="6"/>
        <v>N/A</v>
      </c>
      <c r="I25" s="10" t="s">
        <v>217</v>
      </c>
      <c r="J25" s="10">
        <v>19.93</v>
      </c>
      <c r="K25" s="9" t="str">
        <f t="shared" si="7"/>
        <v>Yes</v>
      </c>
    </row>
    <row r="26" spans="1:11" x14ac:dyDescent="0.25">
      <c r="A26" s="66" t="s">
        <v>387</v>
      </c>
      <c r="B26" s="5" t="s">
        <v>217</v>
      </c>
      <c r="C26" s="8" t="s">
        <v>217</v>
      </c>
      <c r="D26" s="9" t="str">
        <f t="shared" si="4"/>
        <v>N/A</v>
      </c>
      <c r="E26" s="8">
        <v>4.1498300000000002E-5</v>
      </c>
      <c r="F26" s="9" t="str">
        <f t="shared" si="5"/>
        <v>N/A</v>
      </c>
      <c r="G26" s="8">
        <v>1.1646060999999999E-3</v>
      </c>
      <c r="H26" s="9" t="str">
        <f t="shared" si="6"/>
        <v>N/A</v>
      </c>
      <c r="I26" s="10" t="s">
        <v>217</v>
      </c>
      <c r="J26" s="10">
        <v>2706</v>
      </c>
      <c r="K26" s="9" t="str">
        <f t="shared" si="7"/>
        <v>No</v>
      </c>
    </row>
    <row r="27" spans="1:11" x14ac:dyDescent="0.25">
      <c r="A27" s="66" t="s">
        <v>388</v>
      </c>
      <c r="B27" s="5" t="s">
        <v>217</v>
      </c>
      <c r="C27" s="8" t="s">
        <v>217</v>
      </c>
      <c r="D27" s="9" t="str">
        <f t="shared" si="4"/>
        <v>N/A</v>
      </c>
      <c r="E27" s="8">
        <v>3.0138168699999999E-2</v>
      </c>
      <c r="F27" s="9" t="str">
        <f t="shared" si="5"/>
        <v>N/A</v>
      </c>
      <c r="G27" s="8">
        <v>9.6768180199999998E-2</v>
      </c>
      <c r="H27" s="9" t="str">
        <f t="shared" si="6"/>
        <v>N/A</v>
      </c>
      <c r="I27" s="10" t="s">
        <v>217</v>
      </c>
      <c r="J27" s="10">
        <v>221.1</v>
      </c>
      <c r="K27" s="9" t="str">
        <f t="shared" si="7"/>
        <v>No</v>
      </c>
    </row>
    <row r="28" spans="1:11" x14ac:dyDescent="0.25">
      <c r="A28" s="66" t="s">
        <v>389</v>
      </c>
      <c r="B28" s="5" t="s">
        <v>217</v>
      </c>
      <c r="C28" s="8" t="s">
        <v>217</v>
      </c>
      <c r="D28" s="9" t="str">
        <f t="shared" si="4"/>
        <v>N/A</v>
      </c>
      <c r="E28" s="8">
        <v>3.8904692800000001E-2</v>
      </c>
      <c r="F28" s="9" t="str">
        <f t="shared" si="5"/>
        <v>N/A</v>
      </c>
      <c r="G28" s="8">
        <v>5.0592304300000002E-2</v>
      </c>
      <c r="H28" s="9" t="str">
        <f t="shared" si="6"/>
        <v>N/A</v>
      </c>
      <c r="I28" s="10" t="s">
        <v>217</v>
      </c>
      <c r="J28" s="10">
        <v>30.04</v>
      </c>
      <c r="K28" s="9" t="str">
        <f t="shared" si="7"/>
        <v>No</v>
      </c>
    </row>
    <row r="29" spans="1:11" x14ac:dyDescent="0.25">
      <c r="A29" s="66" t="s">
        <v>390</v>
      </c>
      <c r="B29" s="5" t="s">
        <v>217</v>
      </c>
      <c r="C29" s="8" t="s">
        <v>217</v>
      </c>
      <c r="D29" s="9" t="str">
        <f t="shared" si="4"/>
        <v>N/A</v>
      </c>
      <c r="E29" s="8">
        <v>0</v>
      </c>
      <c r="F29" s="9" t="str">
        <f t="shared" si="5"/>
        <v>N/A</v>
      </c>
      <c r="G29" s="8">
        <v>0</v>
      </c>
      <c r="H29" s="9" t="str">
        <f t="shared" si="6"/>
        <v>N/A</v>
      </c>
      <c r="I29" s="10" t="s">
        <v>217</v>
      </c>
      <c r="J29" s="10" t="s">
        <v>1742</v>
      </c>
      <c r="K29" s="9" t="str">
        <f t="shared" si="7"/>
        <v>N/A</v>
      </c>
    </row>
    <row r="30" spans="1:11" x14ac:dyDescent="0.25">
      <c r="A30" s="66" t="s">
        <v>391</v>
      </c>
      <c r="B30" s="5" t="s">
        <v>217</v>
      </c>
      <c r="C30" s="8" t="s">
        <v>217</v>
      </c>
      <c r="D30" s="9" t="str">
        <f t="shared" si="4"/>
        <v>N/A</v>
      </c>
      <c r="E30" s="8">
        <v>4.1498300000000002E-5</v>
      </c>
      <c r="F30" s="9" t="str">
        <f t="shared" si="5"/>
        <v>N/A</v>
      </c>
      <c r="G30" s="8">
        <v>0.1268361925</v>
      </c>
      <c r="H30" s="9" t="str">
        <f t="shared" si="6"/>
        <v>N/A</v>
      </c>
      <c r="I30" s="10" t="s">
        <v>217</v>
      </c>
      <c r="J30" s="10">
        <v>306000</v>
      </c>
      <c r="K30" s="9" t="str">
        <f t="shared" si="7"/>
        <v>No</v>
      </c>
    </row>
    <row r="31" spans="1:11" x14ac:dyDescent="0.25">
      <c r="A31" s="66" t="s">
        <v>392</v>
      </c>
      <c r="B31" s="5" t="s">
        <v>217</v>
      </c>
      <c r="C31" s="8" t="s">
        <v>217</v>
      </c>
      <c r="D31" s="9" t="str">
        <f t="shared" si="4"/>
        <v>N/A</v>
      </c>
      <c r="E31" s="8">
        <v>3.7555996999999999E-3</v>
      </c>
      <c r="F31" s="9" t="str">
        <f t="shared" si="5"/>
        <v>N/A</v>
      </c>
      <c r="G31" s="8">
        <v>0.35401000729999998</v>
      </c>
      <c r="H31" s="9" t="str">
        <f t="shared" si="6"/>
        <v>N/A</v>
      </c>
      <c r="I31" s="10" t="s">
        <v>217</v>
      </c>
      <c r="J31" s="10">
        <v>9326</v>
      </c>
      <c r="K31" s="9" t="str">
        <f t="shared" si="7"/>
        <v>No</v>
      </c>
    </row>
    <row r="32" spans="1:11" x14ac:dyDescent="0.25">
      <c r="A32" s="66" t="s">
        <v>393</v>
      </c>
      <c r="B32" s="5" t="s">
        <v>217</v>
      </c>
      <c r="C32" s="8" t="s">
        <v>217</v>
      </c>
      <c r="D32" s="9" t="str">
        <f t="shared" si="4"/>
        <v>N/A</v>
      </c>
      <c r="E32" s="8">
        <v>1.6205101400000001E-2</v>
      </c>
      <c r="F32" s="9" t="str">
        <f t="shared" si="5"/>
        <v>N/A</v>
      </c>
      <c r="G32" s="8">
        <v>0.56642962389999996</v>
      </c>
      <c r="H32" s="9" t="str">
        <f t="shared" si="6"/>
        <v>N/A</v>
      </c>
      <c r="I32" s="10" t="s">
        <v>217</v>
      </c>
      <c r="J32" s="10">
        <v>3395</v>
      </c>
      <c r="K32" s="9" t="str">
        <f t="shared" si="7"/>
        <v>No</v>
      </c>
    </row>
    <row r="33" spans="1:11" x14ac:dyDescent="0.25">
      <c r="A33" s="66" t="s">
        <v>394</v>
      </c>
      <c r="B33" s="5" t="s">
        <v>217</v>
      </c>
      <c r="C33" s="8" t="s">
        <v>217</v>
      </c>
      <c r="D33" s="9" t="str">
        <f t="shared" si="4"/>
        <v>N/A</v>
      </c>
      <c r="E33" s="8">
        <v>0</v>
      </c>
      <c r="F33" s="9" t="str">
        <f t="shared" si="5"/>
        <v>N/A</v>
      </c>
      <c r="G33" s="8">
        <v>2.2687099999999998E-5</v>
      </c>
      <c r="H33" s="9" t="str">
        <f t="shared" si="6"/>
        <v>N/A</v>
      </c>
      <c r="I33" s="10" t="s">
        <v>217</v>
      </c>
      <c r="J33" s="10" t="s">
        <v>1742</v>
      </c>
      <c r="K33" s="9" t="str">
        <f t="shared" si="7"/>
        <v>N/A</v>
      </c>
    </row>
    <row r="34" spans="1:11" x14ac:dyDescent="0.25">
      <c r="A34" s="66" t="s">
        <v>395</v>
      </c>
      <c r="B34" s="5" t="s">
        <v>217</v>
      </c>
      <c r="C34" s="8" t="s">
        <v>217</v>
      </c>
      <c r="D34" s="9" t="str">
        <f t="shared" si="4"/>
        <v>N/A</v>
      </c>
      <c r="E34" s="8">
        <v>1.5873115000000001E-3</v>
      </c>
      <c r="F34" s="9" t="str">
        <f t="shared" si="5"/>
        <v>N/A</v>
      </c>
      <c r="G34" s="8">
        <v>3.9846166099999997E-2</v>
      </c>
      <c r="H34" s="9" t="str">
        <f t="shared" si="6"/>
        <v>N/A</v>
      </c>
      <c r="I34" s="10" t="s">
        <v>217</v>
      </c>
      <c r="J34" s="10">
        <v>2410</v>
      </c>
      <c r="K34" s="9" t="str">
        <f t="shared" si="7"/>
        <v>No</v>
      </c>
    </row>
    <row r="35" spans="1:11" x14ac:dyDescent="0.25">
      <c r="A35" s="66" t="s">
        <v>396</v>
      </c>
      <c r="B35" s="5" t="s">
        <v>217</v>
      </c>
      <c r="C35" s="8" t="s">
        <v>217</v>
      </c>
      <c r="D35" s="9" t="str">
        <f t="shared" si="4"/>
        <v>N/A</v>
      </c>
      <c r="E35" s="8">
        <v>4.8438936199999998E-2</v>
      </c>
      <c r="F35" s="9" t="str">
        <f t="shared" si="5"/>
        <v>N/A</v>
      </c>
      <c r="G35" s="8">
        <v>1.3410968699000001</v>
      </c>
      <c r="H35" s="9" t="str">
        <f t="shared" si="6"/>
        <v>N/A</v>
      </c>
      <c r="I35" s="10" t="s">
        <v>217</v>
      </c>
      <c r="J35" s="10">
        <v>2669</v>
      </c>
      <c r="K35" s="9" t="str">
        <f t="shared" si="7"/>
        <v>No</v>
      </c>
    </row>
    <row r="36" spans="1:11" x14ac:dyDescent="0.25">
      <c r="A36" s="66" t="s">
        <v>397</v>
      </c>
      <c r="B36" s="5" t="s">
        <v>217</v>
      </c>
      <c r="C36" s="8" t="s">
        <v>217</v>
      </c>
      <c r="D36" s="9" t="str">
        <f t="shared" si="4"/>
        <v>N/A</v>
      </c>
      <c r="E36" s="8">
        <v>0</v>
      </c>
      <c r="F36" s="9" t="str">
        <f t="shared" si="5"/>
        <v>N/A</v>
      </c>
      <c r="G36" s="8">
        <v>0</v>
      </c>
      <c r="H36" s="9" t="str">
        <f t="shared" si="6"/>
        <v>N/A</v>
      </c>
      <c r="I36" s="10" t="s">
        <v>217</v>
      </c>
      <c r="J36" s="10" t="s">
        <v>1742</v>
      </c>
      <c r="K36" s="9" t="str">
        <f t="shared" si="7"/>
        <v>N/A</v>
      </c>
    </row>
    <row r="37" spans="1:11" x14ac:dyDescent="0.25">
      <c r="A37" s="66" t="s">
        <v>398</v>
      </c>
      <c r="B37" s="5" t="s">
        <v>217</v>
      </c>
      <c r="C37" s="8" t="s">
        <v>217</v>
      </c>
      <c r="D37" s="9" t="str">
        <f t="shared" si="4"/>
        <v>N/A</v>
      </c>
      <c r="E37" s="8">
        <v>0</v>
      </c>
      <c r="F37" s="9" t="str">
        <f t="shared" si="5"/>
        <v>N/A</v>
      </c>
      <c r="G37" s="8">
        <v>0</v>
      </c>
      <c r="H37" s="9" t="str">
        <f t="shared" si="6"/>
        <v>N/A</v>
      </c>
      <c r="I37" s="10" t="s">
        <v>217</v>
      </c>
      <c r="J37" s="10" t="s">
        <v>1742</v>
      </c>
      <c r="K37" s="9" t="str">
        <f t="shared" si="7"/>
        <v>N/A</v>
      </c>
    </row>
    <row r="38" spans="1:11" x14ac:dyDescent="0.25">
      <c r="A38" s="66" t="s">
        <v>399</v>
      </c>
      <c r="B38" s="5" t="s">
        <v>217</v>
      </c>
      <c r="C38" s="8" t="s">
        <v>217</v>
      </c>
      <c r="D38" s="9" t="str">
        <f t="shared" si="4"/>
        <v>N/A</v>
      </c>
      <c r="E38" s="8">
        <v>7.2622100000000004E-5</v>
      </c>
      <c r="F38" s="9" t="str">
        <f t="shared" si="5"/>
        <v>N/A</v>
      </c>
      <c r="G38" s="8">
        <v>7.8648719999999995E-4</v>
      </c>
      <c r="H38" s="9" t="str">
        <f t="shared" si="6"/>
        <v>N/A</v>
      </c>
      <c r="I38" s="10" t="s">
        <v>217</v>
      </c>
      <c r="J38" s="10">
        <v>983</v>
      </c>
      <c r="K38" s="9" t="str">
        <f t="shared" si="7"/>
        <v>No</v>
      </c>
    </row>
    <row r="39" spans="1:11" x14ac:dyDescent="0.25">
      <c r="A39" s="66" t="s">
        <v>400</v>
      </c>
      <c r="B39" s="5" t="s">
        <v>217</v>
      </c>
      <c r="C39" s="8" t="s">
        <v>217</v>
      </c>
      <c r="D39" s="9" t="str">
        <f t="shared" si="4"/>
        <v>N/A</v>
      </c>
      <c r="E39" s="8">
        <v>1.4038680602</v>
      </c>
      <c r="F39" s="9" t="str">
        <f t="shared" si="5"/>
        <v>N/A</v>
      </c>
      <c r="G39" s="8">
        <v>19.567810135999999</v>
      </c>
      <c r="H39" s="9" t="str">
        <f t="shared" si="6"/>
        <v>N/A</v>
      </c>
      <c r="I39" s="10" t="s">
        <v>217</v>
      </c>
      <c r="J39" s="10">
        <v>1294</v>
      </c>
      <c r="K39" s="9" t="str">
        <f t="shared" si="7"/>
        <v>No</v>
      </c>
    </row>
    <row r="40" spans="1:11" x14ac:dyDescent="0.25">
      <c r="A40" s="66" t="s">
        <v>401</v>
      </c>
      <c r="B40" s="5" t="s">
        <v>217</v>
      </c>
      <c r="C40" s="8" t="s">
        <v>217</v>
      </c>
      <c r="D40" s="9" t="str">
        <f t="shared" si="4"/>
        <v>N/A</v>
      </c>
      <c r="E40" s="8">
        <v>2.9048840000000002E-4</v>
      </c>
      <c r="F40" s="9" t="str">
        <f t="shared" si="5"/>
        <v>N/A</v>
      </c>
      <c r="G40" s="8">
        <v>0</v>
      </c>
      <c r="H40" s="9" t="str">
        <f t="shared" si="6"/>
        <v>N/A</v>
      </c>
      <c r="I40" s="10" t="s">
        <v>217</v>
      </c>
      <c r="J40" s="10">
        <v>-100</v>
      </c>
      <c r="K40" s="9" t="str">
        <f t="shared" si="7"/>
        <v>No</v>
      </c>
    </row>
    <row r="41" spans="1:11" x14ac:dyDescent="0.25">
      <c r="A41" s="66" t="s">
        <v>402</v>
      </c>
      <c r="B41" s="5" t="s">
        <v>217</v>
      </c>
      <c r="C41" s="8" t="s">
        <v>217</v>
      </c>
      <c r="D41" s="9" t="str">
        <f t="shared" si="4"/>
        <v>N/A</v>
      </c>
      <c r="E41" s="8">
        <v>0</v>
      </c>
      <c r="F41" s="9" t="str">
        <f t="shared" si="5"/>
        <v>N/A</v>
      </c>
      <c r="G41" s="8">
        <v>0</v>
      </c>
      <c r="H41" s="9" t="str">
        <f t="shared" si="6"/>
        <v>N/A</v>
      </c>
      <c r="I41" s="10" t="s">
        <v>217</v>
      </c>
      <c r="J41" s="10" t="s">
        <v>1742</v>
      </c>
      <c r="K41" s="9" t="str">
        <f t="shared" si="7"/>
        <v>N/A</v>
      </c>
    </row>
    <row r="42" spans="1:11" x14ac:dyDescent="0.25">
      <c r="A42" s="66" t="s">
        <v>32</v>
      </c>
      <c r="B42" s="5" t="s">
        <v>217</v>
      </c>
      <c r="C42" s="8" t="s">
        <v>217</v>
      </c>
      <c r="D42" s="9" t="str">
        <f t="shared" ref="D42:D51" si="8">IF($B42="N/A","N/A",IF(C42&lt;0,"No","Yes"))</f>
        <v>N/A</v>
      </c>
      <c r="E42" s="8">
        <v>99.999906628999994</v>
      </c>
      <c r="F42" s="9" t="str">
        <f t="shared" ref="F42:F51" si="9">IF($B42="N/A","N/A",IF(E42&lt;0,"No","Yes"))</f>
        <v>N/A</v>
      </c>
      <c r="G42" s="8">
        <v>99.969281623000001</v>
      </c>
      <c r="H42" s="9" t="str">
        <f t="shared" ref="H42:H51" si="10">IF($B42="N/A","N/A",IF(G42&lt;0,"No","Yes"))</f>
        <v>N/A</v>
      </c>
      <c r="I42" s="10" t="s">
        <v>217</v>
      </c>
      <c r="J42" s="10">
        <v>-3.1E-2</v>
      </c>
      <c r="K42" s="9" t="str">
        <f t="shared" ref="K42:K51" si="11">IF(J42="Div by 0", "N/A", IF(J42="N/A","N/A", IF(J42&gt;30, "No", IF(J42&lt;-30, "No", "Yes"))))</f>
        <v>Yes</v>
      </c>
    </row>
    <row r="43" spans="1:11" x14ac:dyDescent="0.25">
      <c r="A43" s="66" t="s">
        <v>39</v>
      </c>
      <c r="B43" s="5" t="s">
        <v>217</v>
      </c>
      <c r="C43" s="8" t="s">
        <v>217</v>
      </c>
      <c r="D43" s="9" t="str">
        <f t="shared" si="8"/>
        <v>N/A</v>
      </c>
      <c r="E43" s="8">
        <v>99.999976058000001</v>
      </c>
      <c r="F43" s="9" t="str">
        <f t="shared" si="9"/>
        <v>N/A</v>
      </c>
      <c r="G43" s="8">
        <v>99.999132239999994</v>
      </c>
      <c r="H43" s="9" t="str">
        <f t="shared" si="10"/>
        <v>N/A</v>
      </c>
      <c r="I43" s="10" t="s">
        <v>217</v>
      </c>
      <c r="J43" s="10">
        <v>-1E-3</v>
      </c>
      <c r="K43" s="9" t="str">
        <f t="shared" si="11"/>
        <v>Yes</v>
      </c>
    </row>
    <row r="44" spans="1:11" x14ac:dyDescent="0.25">
      <c r="A44" s="66" t="s">
        <v>40</v>
      </c>
      <c r="B44" s="5" t="s">
        <v>217</v>
      </c>
      <c r="C44" s="8" t="s">
        <v>217</v>
      </c>
      <c r="D44" s="9" t="str">
        <f t="shared" si="8"/>
        <v>N/A</v>
      </c>
      <c r="E44" s="8">
        <v>28.334231253999999</v>
      </c>
      <c r="F44" s="9" t="str">
        <f t="shared" si="9"/>
        <v>N/A</v>
      </c>
      <c r="G44" s="8">
        <v>46.797147170000002</v>
      </c>
      <c r="H44" s="9" t="str">
        <f t="shared" si="10"/>
        <v>N/A</v>
      </c>
      <c r="I44" s="10" t="s">
        <v>217</v>
      </c>
      <c r="J44" s="10">
        <v>65.16</v>
      </c>
      <c r="K44" s="9" t="str">
        <f t="shared" si="11"/>
        <v>No</v>
      </c>
    </row>
    <row r="45" spans="1:11" x14ac:dyDescent="0.25">
      <c r="A45" s="66" t="s">
        <v>167</v>
      </c>
      <c r="B45" s="5" t="s">
        <v>217</v>
      </c>
      <c r="C45" s="8" t="s">
        <v>217</v>
      </c>
      <c r="D45" s="9" t="str">
        <f t="shared" si="8"/>
        <v>N/A</v>
      </c>
      <c r="E45" s="8">
        <v>95.000217866</v>
      </c>
      <c r="F45" s="9" t="str">
        <f t="shared" si="9"/>
        <v>N/A</v>
      </c>
      <c r="G45" s="8">
        <v>96.674860502000001</v>
      </c>
      <c r="H45" s="9" t="str">
        <f t="shared" si="10"/>
        <v>N/A</v>
      </c>
      <c r="I45" s="10" t="s">
        <v>217</v>
      </c>
      <c r="J45" s="10">
        <v>1.7629999999999999</v>
      </c>
      <c r="K45" s="9" t="str">
        <f t="shared" si="11"/>
        <v>Yes</v>
      </c>
    </row>
    <row r="46" spans="1:11" x14ac:dyDescent="0.25">
      <c r="A46" s="66" t="s">
        <v>41</v>
      </c>
      <c r="B46" s="5" t="s">
        <v>217</v>
      </c>
      <c r="C46" s="8" t="s">
        <v>217</v>
      </c>
      <c r="D46" s="9" t="str">
        <f t="shared" si="8"/>
        <v>N/A</v>
      </c>
      <c r="E46" s="8">
        <v>99.999676825999998</v>
      </c>
      <c r="F46" s="9" t="str">
        <f t="shared" si="9"/>
        <v>N/A</v>
      </c>
      <c r="G46" s="8">
        <v>99.992885583000003</v>
      </c>
      <c r="H46" s="9" t="str">
        <f t="shared" si="10"/>
        <v>N/A</v>
      </c>
      <c r="I46" s="10" t="s">
        <v>217</v>
      </c>
      <c r="J46" s="10">
        <v>-7.0000000000000001E-3</v>
      </c>
      <c r="K46" s="9" t="str">
        <f t="shared" si="11"/>
        <v>Yes</v>
      </c>
    </row>
    <row r="47" spans="1:11" x14ac:dyDescent="0.25">
      <c r="A47" s="66" t="s">
        <v>42</v>
      </c>
      <c r="B47" s="5" t="s">
        <v>217</v>
      </c>
      <c r="C47" s="8" t="s">
        <v>217</v>
      </c>
      <c r="D47" s="9" t="str">
        <f t="shared" si="8"/>
        <v>N/A</v>
      </c>
      <c r="E47" s="8">
        <v>99.352051836000001</v>
      </c>
      <c r="F47" s="9" t="str">
        <f t="shared" si="9"/>
        <v>N/A</v>
      </c>
      <c r="G47" s="8">
        <v>99.765826872999995</v>
      </c>
      <c r="H47" s="9" t="str">
        <f t="shared" si="10"/>
        <v>N/A</v>
      </c>
      <c r="I47" s="10" t="s">
        <v>217</v>
      </c>
      <c r="J47" s="10">
        <v>0.41649999999999998</v>
      </c>
      <c r="K47" s="9" t="str">
        <f t="shared" si="11"/>
        <v>Yes</v>
      </c>
    </row>
    <row r="48" spans="1:11" x14ac:dyDescent="0.25">
      <c r="A48" s="66" t="s">
        <v>43</v>
      </c>
      <c r="B48" s="5" t="s">
        <v>217</v>
      </c>
      <c r="C48" s="8" t="s">
        <v>217</v>
      </c>
      <c r="D48" s="9" t="str">
        <f t="shared" si="8"/>
        <v>N/A</v>
      </c>
      <c r="E48" s="8">
        <v>95.75732318</v>
      </c>
      <c r="F48" s="9" t="str">
        <f t="shared" si="9"/>
        <v>N/A</v>
      </c>
      <c r="G48" s="8">
        <v>98.770719455000005</v>
      </c>
      <c r="H48" s="9" t="str">
        <f t="shared" si="10"/>
        <v>N/A</v>
      </c>
      <c r="I48" s="10" t="s">
        <v>217</v>
      </c>
      <c r="J48" s="10">
        <v>3.1469999999999998</v>
      </c>
      <c r="K48" s="9" t="str">
        <f t="shared" si="11"/>
        <v>Yes</v>
      </c>
    </row>
    <row r="49" spans="1:12" x14ac:dyDescent="0.25">
      <c r="A49" s="66" t="s">
        <v>44</v>
      </c>
      <c r="B49" s="5" t="s">
        <v>217</v>
      </c>
      <c r="C49" s="8" t="s">
        <v>217</v>
      </c>
      <c r="D49" s="9" t="str">
        <f t="shared" si="8"/>
        <v>N/A</v>
      </c>
      <c r="E49" s="8">
        <v>93.920572797999995</v>
      </c>
      <c r="F49" s="9" t="str">
        <f t="shared" si="9"/>
        <v>N/A</v>
      </c>
      <c r="G49" s="8">
        <v>79.600677739999995</v>
      </c>
      <c r="H49" s="9" t="str">
        <f t="shared" si="10"/>
        <v>N/A</v>
      </c>
      <c r="I49" s="10" t="s">
        <v>217</v>
      </c>
      <c r="J49" s="10">
        <v>-15.2</v>
      </c>
      <c r="K49" s="9" t="str">
        <f t="shared" si="11"/>
        <v>Yes</v>
      </c>
    </row>
    <row r="50" spans="1:12" x14ac:dyDescent="0.25">
      <c r="A50" s="66" t="s">
        <v>45</v>
      </c>
      <c r="B50" s="5" t="s">
        <v>217</v>
      </c>
      <c r="C50" s="8" t="s">
        <v>217</v>
      </c>
      <c r="D50" s="9" t="str">
        <f t="shared" si="8"/>
        <v>N/A</v>
      </c>
      <c r="E50" s="8">
        <v>6.0765114042999997</v>
      </c>
      <c r="F50" s="9" t="str">
        <f t="shared" si="9"/>
        <v>N/A</v>
      </c>
      <c r="G50" s="8">
        <v>20.397327526000002</v>
      </c>
      <c r="H50" s="9" t="str">
        <f t="shared" si="10"/>
        <v>N/A</v>
      </c>
      <c r="I50" s="10" t="s">
        <v>217</v>
      </c>
      <c r="J50" s="10">
        <v>235.7</v>
      </c>
      <c r="K50" s="9" t="str">
        <f t="shared" si="11"/>
        <v>No</v>
      </c>
    </row>
    <row r="51" spans="1:12" x14ac:dyDescent="0.25">
      <c r="A51" s="66" t="s">
        <v>50</v>
      </c>
      <c r="B51" s="5" t="s">
        <v>217</v>
      </c>
      <c r="C51" s="8" t="s">
        <v>217</v>
      </c>
      <c r="D51" s="9" t="str">
        <f t="shared" si="8"/>
        <v>N/A</v>
      </c>
      <c r="E51" s="8">
        <v>2.9157977000000002E-3</v>
      </c>
      <c r="F51" s="9" t="str">
        <f t="shared" si="9"/>
        <v>N/A</v>
      </c>
      <c r="G51" s="8">
        <v>7.8224859000000002E-6</v>
      </c>
      <c r="H51" s="9" t="str">
        <f t="shared" si="10"/>
        <v>N/A</v>
      </c>
      <c r="I51" s="10" t="s">
        <v>217</v>
      </c>
      <c r="J51" s="10">
        <v>-99.7</v>
      </c>
      <c r="K51" s="9" t="str">
        <f t="shared" si="11"/>
        <v>No</v>
      </c>
      <c r="L51" s="49"/>
    </row>
    <row r="52" spans="1:12" ht="12" customHeight="1" x14ac:dyDescent="0.25">
      <c r="A52" s="148" t="s">
        <v>1648</v>
      </c>
      <c r="B52" s="149"/>
      <c r="C52" s="149"/>
      <c r="D52" s="149"/>
      <c r="E52" s="149"/>
      <c r="F52" s="149"/>
      <c r="G52" s="149"/>
      <c r="H52" s="149"/>
      <c r="I52" s="149"/>
      <c r="J52" s="149"/>
      <c r="K52" s="150"/>
    </row>
    <row r="53" spans="1:12" x14ac:dyDescent="0.25">
      <c r="A53" s="145" t="s">
        <v>1646</v>
      </c>
      <c r="B53" s="146"/>
      <c r="C53" s="146"/>
      <c r="D53" s="146"/>
      <c r="E53" s="146"/>
      <c r="F53" s="146"/>
      <c r="G53" s="146"/>
      <c r="H53" s="146"/>
      <c r="I53" s="146"/>
      <c r="J53" s="146"/>
      <c r="K53" s="147"/>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ht="12.75" customHeight="1" x14ac:dyDescent="0.25">
      <c r="A6" s="2" t="s">
        <v>348</v>
      </c>
      <c r="B6" s="9" t="s">
        <v>217</v>
      </c>
      <c r="C6" s="25">
        <v>7</v>
      </c>
      <c r="D6" s="9" t="s">
        <v>217</v>
      </c>
      <c r="E6" s="25">
        <v>7</v>
      </c>
      <c r="F6" s="9" t="s">
        <v>217</v>
      </c>
      <c r="G6" s="25">
        <v>7</v>
      </c>
      <c r="H6" s="9" t="s">
        <v>217</v>
      </c>
      <c r="I6" s="10" t="s">
        <v>217</v>
      </c>
      <c r="J6" s="10" t="s">
        <v>217</v>
      </c>
      <c r="K6" s="9" t="s">
        <v>217</v>
      </c>
    </row>
    <row r="7" spans="1:11" x14ac:dyDescent="0.25">
      <c r="A7" s="3" t="s">
        <v>12</v>
      </c>
      <c r="B7" s="28" t="s">
        <v>217</v>
      </c>
      <c r="C7" s="29">
        <v>13380612</v>
      </c>
      <c r="D7" s="30" t="str">
        <f>IF($B7="N/A","N/A",IF(C7&gt;15,"No",IF(C7&lt;-15,"No","Yes")))</f>
        <v>N/A</v>
      </c>
      <c r="E7" s="29">
        <v>13550848</v>
      </c>
      <c r="F7" s="30" t="str">
        <f>IF($B7="N/A","N/A",IF(E7&gt;15,"No",IF(E7&lt;-15,"No","Yes")))</f>
        <v>N/A</v>
      </c>
      <c r="G7" s="29">
        <v>13640414</v>
      </c>
      <c r="H7" s="30" t="str">
        <f>IF($B7="N/A","N/A",IF(G7&gt;15,"No",IF(G7&lt;-15,"No","Yes")))</f>
        <v>N/A</v>
      </c>
      <c r="I7" s="31">
        <v>1.272</v>
      </c>
      <c r="J7" s="31">
        <v>0.66100000000000003</v>
      </c>
      <c r="K7" s="30" t="str">
        <f t="shared" ref="K7:K22" si="0">IF(J7="Div by 0", "N/A", IF(J7="N/A","N/A", IF(J7&gt;30, "No", IF(J7&lt;-30, "No", "Yes"))))</f>
        <v>Yes</v>
      </c>
    </row>
    <row r="8" spans="1:11" x14ac:dyDescent="0.25">
      <c r="A8" s="3" t="s">
        <v>366</v>
      </c>
      <c r="B8" s="28" t="s">
        <v>217</v>
      </c>
      <c r="C8" s="29" t="s">
        <v>217</v>
      </c>
      <c r="D8" s="30" t="str">
        <f>IF($B8="N/A","N/A",IF(C8&gt;15,"No",IF(C8&lt;-15,"No","Yes")))</f>
        <v>N/A</v>
      </c>
      <c r="E8" s="29" t="s">
        <v>217</v>
      </c>
      <c r="F8" s="30" t="str">
        <f>IF($B8="N/A","N/A",IF(E8&gt;15,"No",IF(E8&lt;-15,"No","Yes")))</f>
        <v>N/A</v>
      </c>
      <c r="G8" s="32">
        <v>80.853249762000004</v>
      </c>
      <c r="H8" s="30" t="str">
        <f>IF($B8="N/A","N/A",IF(G8&gt;15,"No",IF(G8&lt;-15,"No","Yes")))</f>
        <v>N/A</v>
      </c>
      <c r="I8" s="31" t="s">
        <v>217</v>
      </c>
      <c r="J8" s="31" t="s">
        <v>217</v>
      </c>
      <c r="K8" s="30" t="str">
        <f t="shared" si="0"/>
        <v>N/A</v>
      </c>
    </row>
    <row r="9" spans="1:11" x14ac:dyDescent="0.25">
      <c r="A9" s="3" t="s">
        <v>119</v>
      </c>
      <c r="B9" s="33" t="s">
        <v>217</v>
      </c>
      <c r="C9" s="9">
        <v>19.000506104999999</v>
      </c>
      <c r="D9" s="9" t="str">
        <f>IF($B9="N/A","N/A",IF(C9&gt;15,"No",IF(C9&lt;-15,"No","Yes")))</f>
        <v>N/A</v>
      </c>
      <c r="E9" s="9">
        <v>25.832944181999999</v>
      </c>
      <c r="F9" s="9" t="str">
        <f>IF($B9="N/A","N/A",IF(E9&gt;15,"No",IF(E9&lt;-15,"No","Yes")))</f>
        <v>N/A</v>
      </c>
      <c r="G9" s="9">
        <v>19.146750237999999</v>
      </c>
      <c r="H9" s="9" t="str">
        <f>IF($B9="N/A","N/A",IF(G9&gt;15,"No",IF(G9&lt;-15,"No","Yes")))</f>
        <v>N/A</v>
      </c>
      <c r="I9" s="10">
        <v>35.96</v>
      </c>
      <c r="J9" s="10">
        <v>-25.9</v>
      </c>
      <c r="K9" s="9" t="str">
        <f t="shared" si="0"/>
        <v>Yes</v>
      </c>
    </row>
    <row r="10" spans="1:11" x14ac:dyDescent="0.25">
      <c r="A10" s="3" t="s">
        <v>120</v>
      </c>
      <c r="B10" s="33" t="s">
        <v>217</v>
      </c>
      <c r="C10" s="9">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3" t="s">
        <v>833</v>
      </c>
      <c r="B11" s="33" t="s">
        <v>218</v>
      </c>
      <c r="C11" s="9" t="s">
        <v>217</v>
      </c>
      <c r="D11" s="9" t="str">
        <f>IF(OR($B11="N/A",$C11="N/A"),"N/A",IF(C11&gt;100,"No",IF(C11&lt;95,"No","Yes")))</f>
        <v>N/A</v>
      </c>
      <c r="E11" s="9">
        <v>9.3479906201999992</v>
      </c>
      <c r="F11" s="9" t="str">
        <f>IF(OR($B11="N/A",$E11="N/A"),"N/A",IF(E11&gt;100,"No",IF(E11&lt;95,"No","Yes")))</f>
        <v>No</v>
      </c>
      <c r="G11" s="9">
        <v>46.221866873000003</v>
      </c>
      <c r="H11" s="9" t="str">
        <f>IF($B11="N/A","N/A",IF(G11&gt;100,"No",IF(G11&lt;95,"No","Yes")))</f>
        <v>No</v>
      </c>
      <c r="I11" s="10" t="s">
        <v>217</v>
      </c>
      <c r="J11" s="10">
        <v>394.5</v>
      </c>
      <c r="K11" s="9" t="str">
        <f t="shared" si="0"/>
        <v>No</v>
      </c>
    </row>
    <row r="12" spans="1:11" x14ac:dyDescent="0.25">
      <c r="A12" s="3" t="s">
        <v>352</v>
      </c>
      <c r="B12" s="33"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1742</v>
      </c>
      <c r="K12" s="9" t="str">
        <f t="shared" si="0"/>
        <v>N/A</v>
      </c>
    </row>
    <row r="13" spans="1:11" x14ac:dyDescent="0.25">
      <c r="A13" s="3" t="s">
        <v>834</v>
      </c>
      <c r="B13" s="33" t="s">
        <v>218</v>
      </c>
      <c r="C13" s="9" t="s">
        <v>217</v>
      </c>
      <c r="D13" s="9" t="str">
        <f t="shared" si="1"/>
        <v>N/A</v>
      </c>
      <c r="E13" s="9">
        <v>39.289090985000001</v>
      </c>
      <c r="F13" s="9" t="str">
        <f t="shared" si="2"/>
        <v>No</v>
      </c>
      <c r="G13" s="9">
        <v>26.848298006</v>
      </c>
      <c r="H13" s="9" t="str">
        <f t="shared" si="3"/>
        <v>No</v>
      </c>
      <c r="I13" s="10" t="s">
        <v>217</v>
      </c>
      <c r="J13" s="10">
        <v>-31.7</v>
      </c>
      <c r="K13" s="9" t="str">
        <f t="shared" si="0"/>
        <v>No</v>
      </c>
    </row>
    <row r="14" spans="1:11" x14ac:dyDescent="0.25">
      <c r="A14" s="3" t="s">
        <v>13</v>
      </c>
      <c r="B14" s="33" t="s">
        <v>217</v>
      </c>
      <c r="C14" s="34">
        <v>10838228</v>
      </c>
      <c r="D14" s="9" t="str">
        <f>IF($B14="N/A","N/A",IF(C14&gt;15,"No",IF(C14&lt;-15,"No","Yes")))</f>
        <v>N/A</v>
      </c>
      <c r="E14" s="34">
        <v>10050265</v>
      </c>
      <c r="F14" s="9" t="str">
        <f>IF($B14="N/A","N/A",IF(E14&gt;15,"No",IF(E14&lt;-15,"No","Yes")))</f>
        <v>N/A</v>
      </c>
      <c r="G14" s="34">
        <v>11028718</v>
      </c>
      <c r="H14" s="9" t="str">
        <f>IF($B14="N/A","N/A",IF(G14&gt;15,"No",IF(G14&lt;-15,"No","Yes")))</f>
        <v>N/A</v>
      </c>
      <c r="I14" s="10">
        <v>-7.27</v>
      </c>
      <c r="J14" s="10">
        <v>9.7360000000000007</v>
      </c>
      <c r="K14" s="9" t="str">
        <f t="shared" si="0"/>
        <v>Yes</v>
      </c>
    </row>
    <row r="15" spans="1:11" ht="14.25" customHeight="1" x14ac:dyDescent="0.25">
      <c r="A15" s="3" t="s">
        <v>444</v>
      </c>
      <c r="B15" s="33" t="s">
        <v>217</v>
      </c>
      <c r="C15" s="9">
        <v>4.2679762779999999</v>
      </c>
      <c r="D15" s="9" t="str">
        <f>IF($B15="N/A","N/A",IF(C15&gt;15,"No",IF(C15&lt;-15,"No","Yes")))</f>
        <v>N/A</v>
      </c>
      <c r="E15" s="9">
        <v>6.1772699525999997</v>
      </c>
      <c r="F15" s="9" t="str">
        <f>IF($B15="N/A","N/A",IF(E15&gt;15,"No",IF(E15&lt;-15,"No","Yes")))</f>
        <v>N/A</v>
      </c>
      <c r="G15" s="9">
        <v>1.4858662629999999</v>
      </c>
      <c r="H15" s="9" t="str">
        <f>IF($B15="N/A","N/A",IF(G15&gt;15,"No",IF(G15&lt;-15,"No","Yes")))</f>
        <v>N/A</v>
      </c>
      <c r="I15" s="10">
        <v>44.74</v>
      </c>
      <c r="J15" s="10">
        <v>-75.900000000000006</v>
      </c>
      <c r="K15" s="9" t="str">
        <f t="shared" si="0"/>
        <v>No</v>
      </c>
    </row>
    <row r="16" spans="1:11" ht="12.75" customHeight="1" x14ac:dyDescent="0.25">
      <c r="A16" s="3" t="s">
        <v>856</v>
      </c>
      <c r="B16" s="33" t="s">
        <v>217</v>
      </c>
      <c r="C16" s="35">
        <v>93.056773742000004</v>
      </c>
      <c r="D16" s="9" t="str">
        <f>IF($B16="N/A","N/A",IF(C16&gt;15,"No",IF(C16&lt;-15,"No","Yes")))</f>
        <v>N/A</v>
      </c>
      <c r="E16" s="35">
        <v>62.946969551000002</v>
      </c>
      <c r="F16" s="9" t="str">
        <f>IF($B16="N/A","N/A",IF(E16&gt;15,"No",IF(E16&lt;-15,"No","Yes")))</f>
        <v>N/A</v>
      </c>
      <c r="G16" s="35">
        <v>50.478471001999999</v>
      </c>
      <c r="H16" s="9" t="str">
        <f>IF($B16="N/A","N/A",IF(G16&gt;15,"No",IF(G16&lt;-15,"No","Yes")))</f>
        <v>N/A</v>
      </c>
      <c r="I16" s="10">
        <v>-32.4</v>
      </c>
      <c r="J16" s="10">
        <v>-19.8</v>
      </c>
      <c r="K16" s="9" t="str">
        <f t="shared" si="0"/>
        <v>Yes</v>
      </c>
    </row>
    <row r="17" spans="1:11" x14ac:dyDescent="0.25">
      <c r="A17" s="3" t="s">
        <v>131</v>
      </c>
      <c r="B17" s="33" t="s">
        <v>217</v>
      </c>
      <c r="C17" s="34">
        <v>156318</v>
      </c>
      <c r="D17" s="9" t="str">
        <f>IF($B17="N/A","N/A",IF(C17&gt;15,"No",IF(C17&lt;-15,"No","Yes")))</f>
        <v>N/A</v>
      </c>
      <c r="E17" s="34">
        <v>32022</v>
      </c>
      <c r="F17" s="9" t="str">
        <f>IF($B17="N/A","N/A",IF(E17&gt;15,"No",IF(E17&lt;-15,"No","Yes")))</f>
        <v>N/A</v>
      </c>
      <c r="G17" s="34">
        <v>10400</v>
      </c>
      <c r="H17" s="9" t="str">
        <f>IF($B17="N/A","N/A",IF(G17&gt;15,"No",IF(G17&lt;-15,"No","Yes")))</f>
        <v>N/A</v>
      </c>
      <c r="I17" s="10">
        <v>-79.5</v>
      </c>
      <c r="J17" s="10">
        <v>-67.5</v>
      </c>
      <c r="K17" s="9" t="str">
        <f t="shared" si="0"/>
        <v>No</v>
      </c>
    </row>
    <row r="18" spans="1:11" x14ac:dyDescent="0.25">
      <c r="A18" s="3" t="s">
        <v>350</v>
      </c>
      <c r="B18" s="33" t="s">
        <v>217</v>
      </c>
      <c r="C18" s="34" t="s">
        <v>217</v>
      </c>
      <c r="D18" s="9" t="str">
        <f>IF($B18="N/A","N/A",IF(C18&gt;15,"No",IF(C18&lt;-15,"No","Yes")))</f>
        <v>N/A</v>
      </c>
      <c r="E18" s="34" t="s">
        <v>217</v>
      </c>
      <c r="F18" s="9" t="str">
        <f>IF($B18="N/A","N/A",IF(E18&gt;15,"No",IF(E18&lt;-15,"No","Yes")))</f>
        <v>N/A</v>
      </c>
      <c r="G18" s="8">
        <v>7.6244020199999998E-2</v>
      </c>
      <c r="H18" s="9" t="str">
        <f>IF($B18="N/A","N/A",IF(G18&gt;15,"No",IF(G18&lt;-15,"No","Yes")))</f>
        <v>N/A</v>
      </c>
      <c r="I18" s="10" t="s">
        <v>217</v>
      </c>
      <c r="J18" s="10" t="s">
        <v>217</v>
      </c>
      <c r="K18" s="9" t="str">
        <f t="shared" si="0"/>
        <v>N/A</v>
      </c>
    </row>
    <row r="19" spans="1:11" ht="27.75" customHeight="1" x14ac:dyDescent="0.25">
      <c r="A19" s="3" t="s">
        <v>835</v>
      </c>
      <c r="B19" s="33" t="s">
        <v>217</v>
      </c>
      <c r="C19" s="35">
        <v>21.161133074999999</v>
      </c>
      <c r="D19" s="9" t="str">
        <f>IF($B19="N/A","N/A",IF(C19&gt;60,"No",IF(C19&lt;15,"No","Yes")))</f>
        <v>N/A</v>
      </c>
      <c r="E19" s="35">
        <v>29.258665916999998</v>
      </c>
      <c r="F19" s="9" t="str">
        <f>IF($B19="N/A","N/A",IF(E19&gt;60,"No",IF(E19&lt;15,"No","Yes")))</f>
        <v>N/A</v>
      </c>
      <c r="G19" s="35">
        <v>31.294519230999999</v>
      </c>
      <c r="H19" s="9" t="str">
        <f>IF($B19="N/A","N/A",IF(G19&gt;60,"No",IF(G19&lt;15,"No","Yes")))</f>
        <v>N/A</v>
      </c>
      <c r="I19" s="10">
        <v>38.270000000000003</v>
      </c>
      <c r="J19" s="10">
        <v>6.9580000000000002</v>
      </c>
      <c r="K19" s="9" t="str">
        <f t="shared" si="0"/>
        <v>Yes</v>
      </c>
    </row>
    <row r="20" spans="1:11" x14ac:dyDescent="0.25">
      <c r="A20" s="3" t="s">
        <v>27</v>
      </c>
      <c r="B20" s="33" t="s">
        <v>221</v>
      </c>
      <c r="C20" s="34">
        <v>0</v>
      </c>
      <c r="D20" s="9" t="str">
        <f>IF($B20="N/A","N/A",IF(C20="N/A","N/A",IF(C20=0,"Yes","No")))</f>
        <v>Yes</v>
      </c>
      <c r="E20" s="34">
        <v>0</v>
      </c>
      <c r="F20" s="9" t="str">
        <f>IF($B20="N/A","N/A",IF(E20="N/A","N/A",IF(E20=0,"Yes","No")))</f>
        <v>Yes</v>
      </c>
      <c r="G20" s="34">
        <v>20</v>
      </c>
      <c r="H20" s="9" t="str">
        <f>IF($B20="N/A","N/A",IF(G20=0,"Yes","No"))</f>
        <v>No</v>
      </c>
      <c r="I20" s="10" t="s">
        <v>1742</v>
      </c>
      <c r="J20" s="10" t="s">
        <v>1742</v>
      </c>
      <c r="K20" s="9" t="str">
        <f t="shared" si="0"/>
        <v>N/A</v>
      </c>
    </row>
    <row r="21" spans="1:11" x14ac:dyDescent="0.25">
      <c r="A21" s="3" t="s">
        <v>836</v>
      </c>
      <c r="B21" s="33" t="s">
        <v>217</v>
      </c>
      <c r="C21" s="9">
        <v>0</v>
      </c>
      <c r="D21" s="9" t="str">
        <f>IF($B21="N/A","N/A",IF(C21&gt;15,"No",IF(C21&lt;-15,"No","Yes")))</f>
        <v>N/A</v>
      </c>
      <c r="E21" s="9">
        <v>4.1422499905999999</v>
      </c>
      <c r="F21" s="9" t="str">
        <f>IF($B21="N/A","N/A",IF(E21&gt;15,"No",IF(E21&lt;-15,"No","Yes")))</f>
        <v>N/A</v>
      </c>
      <c r="G21" s="9">
        <v>17.942102050999999</v>
      </c>
      <c r="H21" s="9" t="str">
        <f>IF($B21="N/A","N/A",IF(G21&gt;15,"No",IF(G21&lt;-15,"No","Yes")))</f>
        <v>N/A</v>
      </c>
      <c r="I21" s="10" t="s">
        <v>1742</v>
      </c>
      <c r="J21" s="10">
        <v>333.1</v>
      </c>
      <c r="K21" s="9" t="str">
        <f t="shared" si="0"/>
        <v>No</v>
      </c>
    </row>
    <row r="22" spans="1:11" x14ac:dyDescent="0.25">
      <c r="A22" s="3" t="s">
        <v>1722</v>
      </c>
      <c r="B22" s="33" t="s">
        <v>217</v>
      </c>
      <c r="C22" s="76">
        <v>0</v>
      </c>
      <c r="D22" s="9" t="str">
        <f>IF($B22="N/A","N/A",IF(C22&gt;15,"No",IF(C22&lt;-15,"No","Yes")))</f>
        <v>N/A</v>
      </c>
      <c r="E22" s="76">
        <v>9573110</v>
      </c>
      <c r="F22" s="9" t="str">
        <f>IF($B22="N/A","N/A",IF(E22&gt;15,"No",IF(E22&lt;-15,"No","Yes")))</f>
        <v>N/A</v>
      </c>
      <c r="G22" s="76">
        <v>37630013</v>
      </c>
      <c r="H22" s="9" t="str">
        <f>IF($B22="N/A","N/A",IF(G22&gt;15,"No",IF(G22&lt;-15,"No","Yes")))</f>
        <v>N/A</v>
      </c>
      <c r="I22" s="10" t="s">
        <v>1742</v>
      </c>
      <c r="J22" s="10">
        <v>293.10000000000002</v>
      </c>
      <c r="K22" s="9" t="str">
        <f t="shared" si="0"/>
        <v>No</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3" t="s">
        <v>12</v>
      </c>
      <c r="B6" s="33" t="s">
        <v>217</v>
      </c>
      <c r="C6" s="34">
        <v>10838228</v>
      </c>
      <c r="D6" s="9" t="str">
        <f>IF($B6="N/A","N/A",IF(C6&gt;15,"No",IF(C6&lt;-15,"No","Yes")))</f>
        <v>N/A</v>
      </c>
      <c r="E6" s="34">
        <v>10050265</v>
      </c>
      <c r="F6" s="9" t="str">
        <f>IF($B6="N/A","N/A",IF(E6&gt;15,"No",IF(E6&lt;-15,"No","Yes")))</f>
        <v>N/A</v>
      </c>
      <c r="G6" s="34">
        <v>11028718</v>
      </c>
      <c r="H6" s="9" t="str">
        <f>IF($B6="N/A","N/A",IF(G6&gt;15,"No",IF(G6&lt;-15,"No","Yes")))</f>
        <v>N/A</v>
      </c>
      <c r="I6" s="10">
        <v>-7.27</v>
      </c>
      <c r="J6" s="10">
        <v>9.7360000000000007</v>
      </c>
      <c r="K6" s="9" t="str">
        <f t="shared" ref="K6:K18" si="0">IF(J6="Div by 0", "N/A", IF(J6="N/A","N/A", IF(J6&gt;30, "No", IF(J6&lt;-30, "No", "Yes"))))</f>
        <v>Yes</v>
      </c>
    </row>
    <row r="7" spans="1:11" x14ac:dyDescent="0.25">
      <c r="A7" s="3" t="s">
        <v>30</v>
      </c>
      <c r="B7" s="33"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221</v>
      </c>
      <c r="C8" s="9">
        <v>0</v>
      </c>
      <c r="D8" s="9" t="str">
        <f>IF($B8="N/A","N/A",IF(C8=0,"Yes","No"))</f>
        <v>Yes</v>
      </c>
      <c r="E8" s="9">
        <v>0</v>
      </c>
      <c r="F8" s="9" t="str">
        <f>IF($B8="N/A","N/A",IF(E8=0,"Yes","No"))</f>
        <v>Yes</v>
      </c>
      <c r="G8" s="9">
        <v>0</v>
      </c>
      <c r="H8" s="9" t="str">
        <f>IF($B8="N/A","N/A",IF(G8=0,"Yes","No"))</f>
        <v>Yes</v>
      </c>
      <c r="I8" s="10" t="s">
        <v>1742</v>
      </c>
      <c r="J8" s="10" t="s">
        <v>1742</v>
      </c>
      <c r="K8" s="9" t="str">
        <f t="shared" si="0"/>
        <v>N/A</v>
      </c>
    </row>
    <row r="9" spans="1:11" x14ac:dyDescent="0.25">
      <c r="A9" s="3" t="s">
        <v>848</v>
      </c>
      <c r="B9" s="33" t="s">
        <v>275</v>
      </c>
      <c r="C9" s="35">
        <v>41.071820412000001</v>
      </c>
      <c r="D9" s="9" t="str">
        <f>IF($B9="N/A","N/A",IF(C9&gt;60,"No",IF(C9&lt;15,"No","Yes")))</f>
        <v>Yes</v>
      </c>
      <c r="E9" s="35">
        <v>39.554342994999999</v>
      </c>
      <c r="F9" s="9" t="str">
        <f>IF($B9="N/A","N/A",IF(E9&gt;60,"No",IF(E9&lt;15,"No","Yes")))</f>
        <v>Yes</v>
      </c>
      <c r="G9" s="35">
        <v>36.281386286</v>
      </c>
      <c r="H9" s="9" t="str">
        <f>IF($B9="N/A","N/A",IF(G9&gt;60,"No",IF(G9&lt;15,"No","Yes")))</f>
        <v>Yes</v>
      </c>
      <c r="I9" s="10">
        <v>-3.69</v>
      </c>
      <c r="J9" s="10">
        <v>-8.27</v>
      </c>
      <c r="K9" s="9" t="str">
        <f t="shared" si="0"/>
        <v>Yes</v>
      </c>
    </row>
    <row r="10" spans="1:11" x14ac:dyDescent="0.25">
      <c r="A10" s="3" t="s">
        <v>14</v>
      </c>
      <c r="B10" s="33" t="s">
        <v>276</v>
      </c>
      <c r="C10" s="9">
        <v>12.886525362</v>
      </c>
      <c r="D10" s="9" t="str">
        <f>IF($B10="N/A","N/A",IF(C10&gt;15,"No",IF(C10&lt;=0,"No","Yes")))</f>
        <v>Yes</v>
      </c>
      <c r="E10" s="9">
        <v>10.668982359999999</v>
      </c>
      <c r="F10" s="9" t="str">
        <f>IF($B10="N/A","N/A",IF(E10&gt;15,"No",IF(E10&lt;=0,"No","Yes")))</f>
        <v>Yes</v>
      </c>
      <c r="G10" s="9">
        <v>9.9030367809000008</v>
      </c>
      <c r="H10" s="9" t="str">
        <f>IF($B10="N/A","N/A",IF(G10&gt;15,"No",IF(G10&lt;=0,"No","Yes")))</f>
        <v>Yes</v>
      </c>
      <c r="I10" s="10">
        <v>-17.2</v>
      </c>
      <c r="J10" s="10">
        <v>-7.18</v>
      </c>
      <c r="K10" s="9" t="str">
        <f t="shared" si="0"/>
        <v>Yes</v>
      </c>
    </row>
    <row r="11" spans="1:11" x14ac:dyDescent="0.25">
      <c r="A11" s="3" t="s">
        <v>871</v>
      </c>
      <c r="B11" s="33" t="s">
        <v>217</v>
      </c>
      <c r="C11" s="35">
        <v>64.566335236</v>
      </c>
      <c r="D11" s="9" t="str">
        <f>IF($B11="N/A","N/A",IF(C11&gt;15,"No",IF(C11&lt;-15,"No","Yes")))</f>
        <v>N/A</v>
      </c>
      <c r="E11" s="35">
        <v>64.958305859999996</v>
      </c>
      <c r="F11" s="9" t="str">
        <f>IF($B11="N/A","N/A",IF(E11&gt;15,"No",IF(E11&lt;-15,"No","Yes")))</f>
        <v>N/A</v>
      </c>
      <c r="G11" s="35">
        <v>65.900065740000002</v>
      </c>
      <c r="H11" s="9" t="str">
        <f>IF($B11="N/A","N/A",IF(G11&gt;15,"No",IF(G11&lt;-15,"No","Yes")))</f>
        <v>N/A</v>
      </c>
      <c r="I11" s="10">
        <v>0.60709999999999997</v>
      </c>
      <c r="J11" s="10">
        <v>1.45</v>
      </c>
      <c r="K11" s="9" t="str">
        <f t="shared" si="0"/>
        <v>Yes</v>
      </c>
    </row>
    <row r="12" spans="1:11" x14ac:dyDescent="0.25">
      <c r="A12" s="3" t="s">
        <v>932</v>
      </c>
      <c r="B12" s="33" t="s">
        <v>217</v>
      </c>
      <c r="C12" s="9">
        <v>1.0368669122</v>
      </c>
      <c r="D12" s="9" t="str">
        <f>IF($B12="N/A","N/A",IF(C12&gt;15,"No",IF(C12&lt;-15,"No","Yes")))</f>
        <v>N/A</v>
      </c>
      <c r="E12" s="9">
        <v>0.71970241580000005</v>
      </c>
      <c r="F12" s="9" t="str">
        <f>IF($B12="N/A","N/A",IF(E12&gt;15,"No",IF(E12&lt;-15,"No","Yes")))</f>
        <v>N/A</v>
      </c>
      <c r="G12" s="9">
        <v>0</v>
      </c>
      <c r="H12" s="9" t="str">
        <f>IF($B12="N/A","N/A",IF(G12&gt;15,"No",IF(G12&lt;-15,"No","Yes")))</f>
        <v>N/A</v>
      </c>
      <c r="I12" s="10">
        <v>-30.6</v>
      </c>
      <c r="J12" s="10">
        <v>-100</v>
      </c>
      <c r="K12" s="9" t="str">
        <f t="shared" si="0"/>
        <v>No</v>
      </c>
    </row>
    <row r="13" spans="1:11" x14ac:dyDescent="0.25">
      <c r="A13" s="3" t="s">
        <v>51</v>
      </c>
      <c r="B13" s="33" t="s">
        <v>277</v>
      </c>
      <c r="C13" s="9">
        <v>100</v>
      </c>
      <c r="D13" s="9" t="str">
        <f>IF($B13="N/A","N/A",IF(C13&gt;99,"No",IF(C13&lt;95,"No","Yes")))</f>
        <v>No</v>
      </c>
      <c r="E13" s="9">
        <v>99.376006502999999</v>
      </c>
      <c r="F13" s="9" t="str">
        <f>IF($B13="N/A","N/A",IF(E13&gt;99,"No",IF(E13&lt;95,"No","Yes")))</f>
        <v>No</v>
      </c>
      <c r="G13" s="9">
        <v>97.903509728000003</v>
      </c>
      <c r="H13" s="9" t="str">
        <f>IF($B13="N/A","N/A",IF(G13&gt;99,"No",IF(G13&lt;95,"No","Yes")))</f>
        <v>Yes</v>
      </c>
      <c r="I13" s="10">
        <v>-0.624</v>
      </c>
      <c r="J13" s="10">
        <v>-1.48</v>
      </c>
      <c r="K13" s="9" t="str">
        <f t="shared" si="0"/>
        <v>Yes</v>
      </c>
    </row>
    <row r="14" spans="1:11" x14ac:dyDescent="0.25">
      <c r="A14" s="3" t="s">
        <v>52</v>
      </c>
      <c r="B14" s="33" t="s">
        <v>278</v>
      </c>
      <c r="C14" s="9">
        <v>0</v>
      </c>
      <c r="D14" s="9" t="str">
        <f>IF($B14="N/A","N/A",IF(C14&gt;6,"No",IF(C14&lt;=0,"No","Yes")))</f>
        <v>No</v>
      </c>
      <c r="E14" s="9">
        <v>0.62399349670000004</v>
      </c>
      <c r="F14" s="9" t="str">
        <f>IF($B14="N/A","N/A",IF(E14&gt;6,"No",IF(E14&lt;=0,"No","Yes")))</f>
        <v>Yes</v>
      </c>
      <c r="G14" s="9">
        <v>2.096490272</v>
      </c>
      <c r="H14" s="9" t="str">
        <f>IF($B14="N/A","N/A",IF(G14&gt;6,"No",IF(G14&lt;=0,"No","Yes")))</f>
        <v>Yes</v>
      </c>
      <c r="I14" s="10" t="s">
        <v>1742</v>
      </c>
      <c r="J14" s="10">
        <v>236</v>
      </c>
      <c r="K14" s="9" t="str">
        <f t="shared" si="0"/>
        <v>No</v>
      </c>
    </row>
    <row r="15" spans="1:11" x14ac:dyDescent="0.25">
      <c r="A15" s="3" t="s">
        <v>168</v>
      </c>
      <c r="B15" s="33" t="s">
        <v>217</v>
      </c>
      <c r="C15" s="9">
        <v>0.75927540920000003</v>
      </c>
      <c r="D15" s="9" t="str">
        <f>IF($B15="N/A","N/A",IF(C15&gt;15,"No",IF(C15&lt;-15,"No","Yes")))</f>
        <v>N/A</v>
      </c>
      <c r="E15" s="9">
        <v>27.724411347</v>
      </c>
      <c r="F15" s="9" t="str">
        <f>IF($B15="N/A","N/A",IF(E15&gt;15,"No",IF(E15&lt;-15,"No","Yes")))</f>
        <v>N/A</v>
      </c>
      <c r="G15" s="9">
        <v>100</v>
      </c>
      <c r="H15" s="9" t="str">
        <f>IF($B15="N/A","N/A",IF(G15&gt;15,"No",IF(G15&lt;-15,"No","Yes")))</f>
        <v>N/A</v>
      </c>
      <c r="I15" s="10">
        <v>3551</v>
      </c>
      <c r="J15" s="10">
        <v>260.7</v>
      </c>
      <c r="K15" s="9" t="str">
        <f t="shared" si="0"/>
        <v>No</v>
      </c>
    </row>
    <row r="16" spans="1:11" x14ac:dyDescent="0.25">
      <c r="A16" s="3" t="s">
        <v>169</v>
      </c>
      <c r="B16" s="33" t="s">
        <v>279</v>
      </c>
      <c r="C16" s="9">
        <v>94.021181322000004</v>
      </c>
      <c r="D16" s="9" t="str">
        <f>IF($B16="N/A","N/A",IF(C16&gt;98,"Yes","No"))</f>
        <v>No</v>
      </c>
      <c r="E16" s="9">
        <v>99.998988741000005</v>
      </c>
      <c r="F16" s="9" t="str">
        <f>IF($B16="N/A","N/A",IF(E16&gt;98,"Yes","No"))</f>
        <v>Yes</v>
      </c>
      <c r="G16" s="9">
        <v>100</v>
      </c>
      <c r="H16" s="9" t="str">
        <f>IF($B16="N/A","N/A",IF(G16&gt;98,"Yes","No"))</f>
        <v>Yes</v>
      </c>
      <c r="I16" s="10">
        <v>6.3579999999999997</v>
      </c>
      <c r="J16" s="10">
        <v>1E-3</v>
      </c>
      <c r="K16" s="9" t="str">
        <f t="shared" si="0"/>
        <v>Yes</v>
      </c>
    </row>
    <row r="17" spans="1:11" x14ac:dyDescent="0.25">
      <c r="A17" s="3" t="s">
        <v>21</v>
      </c>
      <c r="B17" s="33" t="s">
        <v>279</v>
      </c>
      <c r="C17" s="9">
        <v>99.196547628000005</v>
      </c>
      <c r="D17" s="9" t="str">
        <f>IF($B17="N/A","N/A",IF(C17&gt;98,"Yes","No"))</f>
        <v>Yes</v>
      </c>
      <c r="E17" s="9">
        <v>99.940485917000004</v>
      </c>
      <c r="F17" s="9" t="str">
        <f>IF($B17="N/A","N/A",IF(E17&gt;98,"Yes","No"))</f>
        <v>Yes</v>
      </c>
      <c r="G17" s="9">
        <v>99.964899289000002</v>
      </c>
      <c r="H17" s="9" t="str">
        <f>IF($B17="N/A","N/A",IF(G17&gt;98,"Yes","No"))</f>
        <v>Yes</v>
      </c>
      <c r="I17" s="10">
        <v>0.75</v>
      </c>
      <c r="J17" s="10">
        <v>2.4400000000000002E-2</v>
      </c>
      <c r="K17" s="9" t="str">
        <f t="shared" si="0"/>
        <v>Yes</v>
      </c>
    </row>
    <row r="18" spans="1:11" x14ac:dyDescent="0.25">
      <c r="A18" s="3" t="s">
        <v>53</v>
      </c>
      <c r="B18" s="33" t="s">
        <v>279</v>
      </c>
      <c r="C18" s="9">
        <v>99.999944639999995</v>
      </c>
      <c r="D18" s="9" t="str">
        <f>IF($B18="N/A","N/A",IF(C18&gt;98,"Yes","No"))</f>
        <v>Yes</v>
      </c>
      <c r="E18" s="9">
        <v>99.999739676000004</v>
      </c>
      <c r="F18" s="9" t="str">
        <f>IF($B18="N/A","N/A",IF(E18&gt;98,"Yes","No"))</f>
        <v>Yes</v>
      </c>
      <c r="G18" s="9">
        <v>99.999398009000004</v>
      </c>
      <c r="H18" s="9" t="str">
        <f>IF($B18="N/A","N/A",IF(G18&gt;98,"Yes","No"))</f>
        <v>Yes</v>
      </c>
      <c r="I18" s="10">
        <v>0</v>
      </c>
      <c r="J18" s="10">
        <v>0</v>
      </c>
      <c r="K18" s="9" t="str">
        <f t="shared" si="0"/>
        <v>Yes</v>
      </c>
    </row>
    <row r="19" spans="1:11" ht="12.75" customHeight="1" x14ac:dyDescent="0.25">
      <c r="A19" s="3" t="s">
        <v>678</v>
      </c>
      <c r="B19" s="33" t="s">
        <v>227</v>
      </c>
      <c r="C19" s="9">
        <v>99.676635332000004</v>
      </c>
      <c r="D19" s="9" t="str">
        <f>IF($B19="N/A","N/A",IF(C19&gt;100,"No",IF(C19&lt;98,"No","Yes")))</f>
        <v>Yes</v>
      </c>
      <c r="E19" s="9">
        <v>99.800084873000003</v>
      </c>
      <c r="F19" s="9" t="str">
        <f>IF($B19="N/A","N/A",IF(E19&gt;100,"No",IF(E19&lt;98,"No","Yes")))</f>
        <v>Yes</v>
      </c>
      <c r="G19" s="9">
        <v>99.798217707999996</v>
      </c>
      <c r="H19" s="9" t="str">
        <f>IF($B19="N/A","N/A",IF(G19&gt;100,"No",IF(G19&lt;98,"No","Yes")))</f>
        <v>Yes</v>
      </c>
      <c r="I19" s="10">
        <v>0.1239</v>
      </c>
      <c r="J19" s="10">
        <v>-2E-3</v>
      </c>
      <c r="K19" s="9" t="str">
        <f>IF(J19="Div by 0", "N/A", IF(J19="N/A","N/A", IF(J19&gt;30, "No", IF(J19&lt;-30, "No", "Yes"))))</f>
        <v>Yes</v>
      </c>
    </row>
    <row r="20" spans="1:11" x14ac:dyDescent="0.25">
      <c r="A20" s="3" t="s">
        <v>679</v>
      </c>
      <c r="B20" s="33" t="s">
        <v>227</v>
      </c>
      <c r="C20" s="9">
        <v>99.998708276000002</v>
      </c>
      <c r="D20" s="9" t="str">
        <f>IF($B20="N/A","N/A",IF(C20&gt;100,"No",IF(C20&lt;98,"No","Yes")))</f>
        <v>Yes</v>
      </c>
      <c r="E20" s="9">
        <v>99.987662017000005</v>
      </c>
      <c r="F20" s="9" t="str">
        <f>IF($B20="N/A","N/A",IF(E20&gt;100,"No",IF(E20&lt;98,"No","Yes")))</f>
        <v>Yes</v>
      </c>
      <c r="G20" s="9">
        <v>99.983461360000007</v>
      </c>
      <c r="H20" s="9" t="str">
        <f>IF($B20="N/A","N/A",IF(G20&gt;100,"No",IF(G20&lt;98,"No","Yes")))</f>
        <v>Yes</v>
      </c>
      <c r="I20" s="10">
        <v>-1.0999999999999999E-2</v>
      </c>
      <c r="J20" s="10">
        <v>-4.0000000000000001E-3</v>
      </c>
      <c r="K20" s="9" t="str">
        <f>IF(J20="Div by 0", "N/A", IF(J20="N/A","N/A", IF(J20&gt;30, "No", IF(J20&lt;-30, "No", "Yes"))))</f>
        <v>Yes</v>
      </c>
    </row>
    <row r="21" spans="1:11" x14ac:dyDescent="0.25">
      <c r="A21" s="3" t="s">
        <v>680</v>
      </c>
      <c r="B21" s="33" t="s">
        <v>227</v>
      </c>
      <c r="C21" s="9">
        <v>99.998708276000002</v>
      </c>
      <c r="D21" s="9" t="str">
        <f>IF($B21="N/A","N/A",IF(C21&gt;100,"No",IF(C21&lt;98,"No","Yes")))</f>
        <v>Yes</v>
      </c>
      <c r="E21" s="9">
        <v>99.987662017000005</v>
      </c>
      <c r="F21" s="9" t="str">
        <f>IF($B21="N/A","N/A",IF(E21&gt;100,"No",IF(E21&lt;98,"No","Yes")))</f>
        <v>Yes</v>
      </c>
      <c r="G21" s="9">
        <v>99.983461360000007</v>
      </c>
      <c r="H21" s="9" t="str">
        <f>IF($B21="N/A","N/A",IF(G21&gt;100,"No",IF(G21&lt;98,"No","Yes")))</f>
        <v>Yes</v>
      </c>
      <c r="I21" s="10">
        <v>-1.0999999999999999E-2</v>
      </c>
      <c r="J21" s="10">
        <v>-4.0000000000000001E-3</v>
      </c>
      <c r="K21" s="9" t="str">
        <f>IF(J21="Div by 0", "N/A", IF(J21="N/A","N/A", IF(J21&gt;30, "No", IF(J21&lt;-30, "No", "Yes"))))</f>
        <v>Yes</v>
      </c>
    </row>
    <row r="22" spans="1:11" ht="13.5" customHeight="1" x14ac:dyDescent="0.25">
      <c r="A22" s="3" t="s">
        <v>1723</v>
      </c>
      <c r="B22" s="33" t="s">
        <v>217</v>
      </c>
      <c r="C22" s="9">
        <v>69.628457714999996</v>
      </c>
      <c r="D22" s="9" t="str">
        <f>IF($B22="N/A","N/A",IF(C22&gt;15,"No",IF(C22&lt;-15,"No","Yes")))</f>
        <v>N/A</v>
      </c>
      <c r="E22" s="9">
        <v>67.881115573000002</v>
      </c>
      <c r="F22" s="9" t="str">
        <f>IF($B22="N/A","N/A",IF(E22&gt;15,"No",IF(E22&lt;-15,"No","Yes")))</f>
        <v>N/A</v>
      </c>
      <c r="G22" s="9">
        <v>69.273926489000004</v>
      </c>
      <c r="H22" s="9" t="str">
        <f>IF($B22="N/A","N/A",IF(G22&gt;15,"No",IF(G22&lt;-15,"No","Yes")))</f>
        <v>N/A</v>
      </c>
      <c r="I22" s="10">
        <v>-2.5099999999999998</v>
      </c>
      <c r="J22" s="10">
        <v>2.052</v>
      </c>
      <c r="K22" s="9" t="str">
        <f t="shared" ref="K22:K31" si="1">IF(J22="Div by 0", "N/A", IF(J22="N/A","N/A", IF(J22&gt;30, "No", IF(J22&lt;-30, "No", "Yes"))))</f>
        <v>Yes</v>
      </c>
    </row>
    <row r="23" spans="1:11" x14ac:dyDescent="0.25">
      <c r="A23" s="3" t="s">
        <v>933</v>
      </c>
      <c r="B23" s="33" t="s">
        <v>217</v>
      </c>
      <c r="C23" s="9">
        <v>30.199337013000001</v>
      </c>
      <c r="D23" s="9" t="str">
        <f>IF($B23="N/A","N/A",IF(C23&gt;15,"No",IF(C23&lt;-15,"No","Yes")))</f>
        <v>N/A</v>
      </c>
      <c r="E23" s="9">
        <v>31.944132816</v>
      </c>
      <c r="F23" s="9" t="str">
        <f>IF($B23="N/A","N/A",IF(E23&gt;15,"No",IF(E23&lt;-15,"No","Yes")))</f>
        <v>N/A</v>
      </c>
      <c r="G23" s="9">
        <v>30.587925087999999</v>
      </c>
      <c r="H23" s="9" t="str">
        <f>IF($B23="N/A","N/A",IF(G23&gt;15,"No",IF(G23&lt;-15,"No","Yes")))</f>
        <v>N/A</v>
      </c>
      <c r="I23" s="10">
        <v>5.7779999999999996</v>
      </c>
      <c r="J23" s="10">
        <v>-4.25</v>
      </c>
      <c r="K23" s="9" t="str">
        <f t="shared" si="1"/>
        <v>Yes</v>
      </c>
    </row>
    <row r="24" spans="1:11" ht="25" x14ac:dyDescent="0.25">
      <c r="A24" s="3" t="s">
        <v>934</v>
      </c>
      <c r="B24" s="33" t="s">
        <v>217</v>
      </c>
      <c r="C24" s="9">
        <v>7.9441029999999992E-3</v>
      </c>
      <c r="D24" s="9" t="str">
        <f>IF($B24="N/A","N/A",IF(C24&gt;15,"No",IF(C24&lt;-15,"No","Yes")))</f>
        <v>N/A</v>
      </c>
      <c r="E24" s="9">
        <v>5.6416423000000002E-3</v>
      </c>
      <c r="F24" s="9" t="str">
        <f>IF($B24="N/A","N/A",IF(E24&gt;15,"No",IF(E24&lt;-15,"No","Yes")))</f>
        <v>N/A</v>
      </c>
      <c r="G24" s="9">
        <v>4.7330977000000002E-3</v>
      </c>
      <c r="H24" s="9" t="str">
        <f>IF($B24="N/A","N/A",IF(G24&gt;15,"No",IF(G24&lt;-15,"No","Yes")))</f>
        <v>N/A</v>
      </c>
      <c r="I24" s="10">
        <v>-29</v>
      </c>
      <c r="J24" s="10">
        <v>-16.100000000000001</v>
      </c>
      <c r="K24" s="9" t="str">
        <f t="shared" si="1"/>
        <v>Yes</v>
      </c>
    </row>
    <row r="25" spans="1:11" x14ac:dyDescent="0.25">
      <c r="A25" s="3" t="s">
        <v>170</v>
      </c>
      <c r="B25" s="33" t="s">
        <v>217</v>
      </c>
      <c r="C25" s="9">
        <v>99.998708276000002</v>
      </c>
      <c r="D25" s="9" t="str">
        <f t="shared" ref="D25:D27" si="2">IF($B25="N/A","N/A",IF(C25&gt;15,"No",IF(C25&lt;-15,"No","Yes")))</f>
        <v>N/A</v>
      </c>
      <c r="E25" s="9">
        <v>99.987662017000005</v>
      </c>
      <c r="F25" s="9" t="str">
        <f t="shared" ref="F25:F27" si="3">IF($B25="N/A","N/A",IF(E25&gt;15,"No",IF(E25&lt;-15,"No","Yes")))</f>
        <v>N/A</v>
      </c>
      <c r="G25" s="9">
        <v>99.983461360000007</v>
      </c>
      <c r="H25" s="9" t="str">
        <f t="shared" ref="H25:H27" si="4">IF($B25="N/A","N/A",IF(G25&gt;15,"No",IF(G25&lt;-15,"No","Yes")))</f>
        <v>N/A</v>
      </c>
      <c r="I25" s="10">
        <v>-1.0999999999999999E-2</v>
      </c>
      <c r="J25" s="10">
        <v>-4.0000000000000001E-3</v>
      </c>
      <c r="K25" s="9" t="str">
        <f t="shared" si="1"/>
        <v>Yes</v>
      </c>
    </row>
    <row r="26" spans="1:11" x14ac:dyDescent="0.25">
      <c r="A26" s="3" t="s">
        <v>171</v>
      </c>
      <c r="B26" s="33" t="s">
        <v>217</v>
      </c>
      <c r="C26" s="9">
        <v>99.998708276000002</v>
      </c>
      <c r="D26" s="9" t="str">
        <f t="shared" si="2"/>
        <v>N/A</v>
      </c>
      <c r="E26" s="9">
        <v>99.987662017000005</v>
      </c>
      <c r="F26" s="9" t="str">
        <f t="shared" si="3"/>
        <v>N/A</v>
      </c>
      <c r="G26" s="9">
        <v>99.983461360000007</v>
      </c>
      <c r="H26" s="9" t="str">
        <f t="shared" si="4"/>
        <v>N/A</v>
      </c>
      <c r="I26" s="10">
        <v>-1.0999999999999999E-2</v>
      </c>
      <c r="J26" s="10">
        <v>-4.0000000000000001E-3</v>
      </c>
      <c r="K26" s="9" t="str">
        <f t="shared" si="1"/>
        <v>Yes</v>
      </c>
    </row>
    <row r="27" spans="1:11" x14ac:dyDescent="0.25">
      <c r="A27" s="3" t="s">
        <v>172</v>
      </c>
      <c r="B27" s="33" t="s">
        <v>217</v>
      </c>
      <c r="C27" s="9">
        <v>99.998708276000002</v>
      </c>
      <c r="D27" s="9" t="str">
        <f t="shared" si="2"/>
        <v>N/A</v>
      </c>
      <c r="E27" s="9">
        <v>99.987662017000005</v>
      </c>
      <c r="F27" s="9" t="str">
        <f t="shared" si="3"/>
        <v>N/A</v>
      </c>
      <c r="G27" s="9">
        <v>99.983461360000007</v>
      </c>
      <c r="H27" s="9" t="str">
        <f t="shared" si="4"/>
        <v>N/A</v>
      </c>
      <c r="I27" s="10">
        <v>-1.0999999999999999E-2</v>
      </c>
      <c r="J27" s="10">
        <v>-4.0000000000000001E-3</v>
      </c>
      <c r="K27" s="9" t="str">
        <f t="shared" si="1"/>
        <v>Yes</v>
      </c>
    </row>
    <row r="28" spans="1:11" x14ac:dyDescent="0.25">
      <c r="A28" s="3" t="s">
        <v>54</v>
      </c>
      <c r="B28" s="33" t="s">
        <v>217</v>
      </c>
      <c r="C28" s="9">
        <v>14.99458214</v>
      </c>
      <c r="D28" s="9" t="str">
        <f>IF($B28="N/A","N/A",IF(C28&gt;15,"No",IF(C28&lt;-15,"No","Yes")))</f>
        <v>N/A</v>
      </c>
      <c r="E28" s="9">
        <v>13.46272959</v>
      </c>
      <c r="F28" s="9" t="str">
        <f>IF($B28="N/A","N/A",IF(E28&gt;15,"No",IF(E28&lt;-15,"No","Yes")))</f>
        <v>N/A</v>
      </c>
      <c r="G28" s="9">
        <v>12.566292837000001</v>
      </c>
      <c r="H28" s="9" t="str">
        <f>IF($B28="N/A","N/A",IF(G28&gt;15,"No",IF(G28&lt;-15,"No","Yes")))</f>
        <v>N/A</v>
      </c>
      <c r="I28" s="10">
        <v>-10.199999999999999</v>
      </c>
      <c r="J28" s="10">
        <v>-6.66</v>
      </c>
      <c r="K28" s="9" t="str">
        <f t="shared" si="1"/>
        <v>Yes</v>
      </c>
    </row>
    <row r="29" spans="1:11" x14ac:dyDescent="0.25">
      <c r="A29" s="3" t="s">
        <v>55</v>
      </c>
      <c r="B29" s="33" t="s">
        <v>217</v>
      </c>
      <c r="C29" s="9">
        <v>85.004126135999996</v>
      </c>
      <c r="D29" s="9" t="str">
        <f>IF($B29="N/A","N/A",IF(C29&gt;15,"No",IF(C29&lt;-15,"No","Yes")))</f>
        <v>N/A</v>
      </c>
      <c r="E29" s="9">
        <v>86.524932426999996</v>
      </c>
      <c r="F29" s="9" t="str">
        <f>IF($B29="N/A","N/A",IF(E29&gt;15,"No",IF(E29&lt;-15,"No","Yes")))</f>
        <v>N/A</v>
      </c>
      <c r="G29" s="9">
        <v>87.417168523000001</v>
      </c>
      <c r="H29" s="9" t="str">
        <f>IF($B29="N/A","N/A",IF(G29&gt;15,"No",IF(G29&lt;-15,"No","Yes")))</f>
        <v>N/A</v>
      </c>
      <c r="I29" s="10">
        <v>1.7889999999999999</v>
      </c>
      <c r="J29" s="10">
        <v>1.0309999999999999</v>
      </c>
      <c r="K29" s="9" t="str">
        <f t="shared" si="1"/>
        <v>Yes</v>
      </c>
    </row>
    <row r="30" spans="1:11" x14ac:dyDescent="0.25">
      <c r="A30" s="3" t="s">
        <v>56</v>
      </c>
      <c r="B30" s="33" t="s">
        <v>217</v>
      </c>
      <c r="C30" s="9">
        <v>70.161109362000005</v>
      </c>
      <c r="D30" s="9" t="str">
        <f>IF($B30="N/A","N/A",IF(C30&gt;15,"No",IF(C30&lt;-15,"No","Yes")))</f>
        <v>N/A</v>
      </c>
      <c r="E30" s="9">
        <v>74.127110080999998</v>
      </c>
      <c r="F30" s="9" t="str">
        <f>IF($B30="N/A","N/A",IF(E30&gt;15,"No",IF(E30&lt;-15,"No","Yes")))</f>
        <v>N/A</v>
      </c>
      <c r="G30" s="9">
        <v>76.930437427000001</v>
      </c>
      <c r="H30" s="9" t="str">
        <f>IF($B30="N/A","N/A",IF(G30&gt;15,"No",IF(G30&lt;-15,"No","Yes")))</f>
        <v>N/A</v>
      </c>
      <c r="I30" s="10">
        <v>5.6529999999999996</v>
      </c>
      <c r="J30" s="10">
        <v>3.782</v>
      </c>
      <c r="K30" s="9" t="str">
        <f t="shared" si="1"/>
        <v>Yes</v>
      </c>
    </row>
    <row r="31" spans="1:11" x14ac:dyDescent="0.25">
      <c r="A31" s="3" t="s">
        <v>57</v>
      </c>
      <c r="B31" s="33" t="s">
        <v>217</v>
      </c>
      <c r="C31" s="9">
        <v>25.792629569999999</v>
      </c>
      <c r="D31" s="9" t="str">
        <f>IF($B31="N/A","N/A",IF(C31&gt;15,"No",IF(C31&lt;-15,"No","Yes")))</f>
        <v>N/A</v>
      </c>
      <c r="E31" s="9">
        <v>22.662108910000001</v>
      </c>
      <c r="F31" s="9" t="str">
        <f>IF($B31="N/A","N/A",IF(E31&gt;15,"No",IF(E31&lt;-15,"No","Yes")))</f>
        <v>N/A</v>
      </c>
      <c r="G31" s="9">
        <v>19.513718639</v>
      </c>
      <c r="H31" s="9" t="str">
        <f>IF($B31="N/A","N/A",IF(G31&gt;15,"No",IF(G31&lt;-15,"No","Yes")))</f>
        <v>N/A</v>
      </c>
      <c r="I31" s="10">
        <v>-12.1</v>
      </c>
      <c r="J31" s="10">
        <v>-13.9</v>
      </c>
      <c r="K31" s="9" t="str">
        <f t="shared" si="1"/>
        <v>Yes</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2" t="s">
        <v>12</v>
      </c>
      <c r="B6" s="65" t="s">
        <v>217</v>
      </c>
      <c r="C6" s="34" t="s">
        <v>217</v>
      </c>
      <c r="D6" s="9" t="str">
        <f t="shared" ref="D6:F18" si="0">IF($B6="N/A","N/A",IF(C6&lt;0,"No","Yes"))</f>
        <v>N/A</v>
      </c>
      <c r="E6" s="34">
        <v>3500583</v>
      </c>
      <c r="F6" s="9" t="str">
        <f t="shared" si="0"/>
        <v>N/A</v>
      </c>
      <c r="G6" s="34">
        <v>2611696</v>
      </c>
      <c r="H6" s="9" t="str">
        <f t="shared" ref="H6:H18" si="1">IF($B6="N/A","N/A",IF(G6&lt;0,"No","Yes"))</f>
        <v>N/A</v>
      </c>
      <c r="I6" s="10" t="s">
        <v>217</v>
      </c>
      <c r="J6" s="10">
        <v>-25.4</v>
      </c>
      <c r="K6" s="9" t="str">
        <f t="shared" ref="K6:K18" si="2">IF(J6="Div by 0", "N/A", IF(J6="N/A","N/A", IF(J6&gt;30, "No", IF(J6&lt;-30, "No", "Yes"))))</f>
        <v>Yes</v>
      </c>
    </row>
    <row r="7" spans="1:11" x14ac:dyDescent="0.25">
      <c r="A7" s="24" t="s">
        <v>445</v>
      </c>
      <c r="B7" s="65" t="s">
        <v>217</v>
      </c>
      <c r="C7" s="9" t="s">
        <v>217</v>
      </c>
      <c r="D7" s="9" t="str">
        <f t="shared" si="0"/>
        <v>N/A</v>
      </c>
      <c r="E7" s="9">
        <v>0.23696052910000001</v>
      </c>
      <c r="F7" s="9" t="str">
        <f t="shared" si="0"/>
        <v>N/A</v>
      </c>
      <c r="G7" s="9">
        <v>0.26549797530000002</v>
      </c>
      <c r="H7" s="9" t="str">
        <f t="shared" si="1"/>
        <v>N/A</v>
      </c>
      <c r="I7" s="10" t="s">
        <v>217</v>
      </c>
      <c r="J7" s="10">
        <v>12.04</v>
      </c>
      <c r="K7" s="9" t="str">
        <f t="shared" si="2"/>
        <v>Yes</v>
      </c>
    </row>
    <row r="8" spans="1:11" x14ac:dyDescent="0.25">
      <c r="A8" s="24" t="s">
        <v>446</v>
      </c>
      <c r="B8" s="65" t="s">
        <v>217</v>
      </c>
      <c r="C8" s="9" t="s">
        <v>217</v>
      </c>
      <c r="D8" s="9" t="str">
        <f t="shared" si="0"/>
        <v>N/A</v>
      </c>
      <c r="E8" s="9">
        <v>3.7001550884999999</v>
      </c>
      <c r="F8" s="9" t="str">
        <f t="shared" si="0"/>
        <v>N/A</v>
      </c>
      <c r="G8" s="9">
        <v>6.4487597331000002</v>
      </c>
      <c r="H8" s="9" t="str">
        <f t="shared" si="1"/>
        <v>N/A</v>
      </c>
      <c r="I8" s="10" t="s">
        <v>217</v>
      </c>
      <c r="J8" s="10">
        <v>74.28</v>
      </c>
      <c r="K8" s="9" t="str">
        <f t="shared" si="2"/>
        <v>No</v>
      </c>
    </row>
    <row r="9" spans="1:11" x14ac:dyDescent="0.25">
      <c r="A9" s="24" t="s">
        <v>447</v>
      </c>
      <c r="B9" s="65" t="s">
        <v>217</v>
      </c>
      <c r="C9" s="9" t="s">
        <v>217</v>
      </c>
      <c r="D9" s="9" t="str">
        <f t="shared" si="0"/>
        <v>N/A</v>
      </c>
      <c r="E9" s="9">
        <v>51.004846907000001</v>
      </c>
      <c r="F9" s="9" t="str">
        <f t="shared" si="0"/>
        <v>N/A</v>
      </c>
      <c r="G9" s="9">
        <v>50.605085737000003</v>
      </c>
      <c r="H9" s="9" t="str">
        <f t="shared" si="1"/>
        <v>N/A</v>
      </c>
      <c r="I9" s="10" t="s">
        <v>217</v>
      </c>
      <c r="J9" s="10">
        <v>-0.78400000000000003</v>
      </c>
      <c r="K9" s="9" t="str">
        <f t="shared" si="2"/>
        <v>Yes</v>
      </c>
    </row>
    <row r="10" spans="1:11" x14ac:dyDescent="0.25">
      <c r="A10" s="24" t="s">
        <v>448</v>
      </c>
      <c r="B10" s="65" t="s">
        <v>217</v>
      </c>
      <c r="C10" s="9" t="s">
        <v>217</v>
      </c>
      <c r="D10" s="9" t="str">
        <f t="shared" si="0"/>
        <v>N/A</v>
      </c>
      <c r="E10" s="9">
        <v>41.945613059000003</v>
      </c>
      <c r="F10" s="9" t="str">
        <f t="shared" si="0"/>
        <v>N/A</v>
      </c>
      <c r="G10" s="9">
        <v>42.675793814000002</v>
      </c>
      <c r="H10" s="9" t="str">
        <f t="shared" si="1"/>
        <v>N/A</v>
      </c>
      <c r="I10" s="10" t="s">
        <v>217</v>
      </c>
      <c r="J10" s="10">
        <v>1.7410000000000001</v>
      </c>
      <c r="K10" s="9" t="str">
        <f t="shared" si="2"/>
        <v>Yes</v>
      </c>
    </row>
    <row r="11" spans="1:11" x14ac:dyDescent="0.25">
      <c r="A11" s="2" t="s">
        <v>211</v>
      </c>
      <c r="B11" s="65" t="s">
        <v>217</v>
      </c>
      <c r="C11" s="9" t="s">
        <v>217</v>
      </c>
      <c r="D11" s="9" t="str">
        <f t="shared" si="0"/>
        <v>N/A</v>
      </c>
      <c r="E11" s="9">
        <v>26.426055316999999</v>
      </c>
      <c r="F11" s="9" t="str">
        <f t="shared" si="0"/>
        <v>N/A</v>
      </c>
      <c r="G11" s="9">
        <v>0</v>
      </c>
      <c r="H11" s="9" t="str">
        <f t="shared" si="1"/>
        <v>N/A</v>
      </c>
      <c r="I11" s="10" t="s">
        <v>217</v>
      </c>
      <c r="J11" s="10">
        <v>-100</v>
      </c>
      <c r="K11" s="9" t="str">
        <f t="shared" si="2"/>
        <v>No</v>
      </c>
    </row>
    <row r="12" spans="1:11" x14ac:dyDescent="0.25">
      <c r="A12" s="2" t="s">
        <v>932</v>
      </c>
      <c r="B12" s="65" t="s">
        <v>217</v>
      </c>
      <c r="C12" s="9" t="s">
        <v>217</v>
      </c>
      <c r="D12" s="9" t="str">
        <f t="shared" si="0"/>
        <v>N/A</v>
      </c>
      <c r="E12" s="9">
        <v>0.30740593779999997</v>
      </c>
      <c r="F12" s="9" t="str">
        <f t="shared" si="0"/>
        <v>N/A</v>
      </c>
      <c r="G12" s="9">
        <v>0</v>
      </c>
      <c r="H12" s="9" t="str">
        <f t="shared" si="1"/>
        <v>N/A</v>
      </c>
      <c r="I12" s="10" t="s">
        <v>217</v>
      </c>
      <c r="J12" s="10">
        <v>-100</v>
      </c>
      <c r="K12" s="9" t="str">
        <f t="shared" si="2"/>
        <v>No</v>
      </c>
    </row>
    <row r="13" spans="1:11" x14ac:dyDescent="0.25">
      <c r="A13" s="2" t="s">
        <v>51</v>
      </c>
      <c r="B13" s="65" t="s">
        <v>217</v>
      </c>
      <c r="C13" s="9" t="s">
        <v>217</v>
      </c>
      <c r="D13" s="9" t="str">
        <f t="shared" si="0"/>
        <v>N/A</v>
      </c>
      <c r="E13" s="9">
        <v>98.870759527999994</v>
      </c>
      <c r="F13" s="9" t="str">
        <f t="shared" si="0"/>
        <v>N/A</v>
      </c>
      <c r="G13" s="9">
        <v>97.796987091999995</v>
      </c>
      <c r="H13" s="9" t="str">
        <f t="shared" si="1"/>
        <v>N/A</v>
      </c>
      <c r="I13" s="10" t="s">
        <v>217</v>
      </c>
      <c r="J13" s="10">
        <v>-1.0900000000000001</v>
      </c>
      <c r="K13" s="9" t="str">
        <f t="shared" si="2"/>
        <v>Yes</v>
      </c>
    </row>
    <row r="14" spans="1:11" x14ac:dyDescent="0.25">
      <c r="A14" s="2" t="s">
        <v>52</v>
      </c>
      <c r="B14" s="65" t="s">
        <v>217</v>
      </c>
      <c r="C14" s="9" t="s">
        <v>217</v>
      </c>
      <c r="D14" s="9" t="str">
        <f t="shared" si="0"/>
        <v>N/A</v>
      </c>
      <c r="E14" s="9">
        <v>1.1292404722</v>
      </c>
      <c r="F14" s="9" t="str">
        <f t="shared" si="0"/>
        <v>N/A</v>
      </c>
      <c r="G14" s="9">
        <v>2.2030129080999998</v>
      </c>
      <c r="H14" s="9" t="str">
        <f t="shared" si="1"/>
        <v>N/A</v>
      </c>
      <c r="I14" s="10" t="s">
        <v>217</v>
      </c>
      <c r="J14" s="10">
        <v>95.09</v>
      </c>
      <c r="K14" s="9" t="str">
        <f t="shared" si="2"/>
        <v>No</v>
      </c>
    </row>
    <row r="15" spans="1:11" x14ac:dyDescent="0.25">
      <c r="A15" s="2" t="s">
        <v>168</v>
      </c>
      <c r="B15" s="65" t="s">
        <v>217</v>
      </c>
      <c r="C15" s="9" t="s">
        <v>217</v>
      </c>
      <c r="D15" s="9" t="str">
        <f t="shared" si="0"/>
        <v>N/A</v>
      </c>
      <c r="E15" s="9">
        <v>2.8058223898999999</v>
      </c>
      <c r="F15" s="9" t="str">
        <f t="shared" si="0"/>
        <v>N/A</v>
      </c>
      <c r="G15" s="9">
        <v>97.994135057999998</v>
      </c>
      <c r="H15" s="9" t="str">
        <f t="shared" si="1"/>
        <v>N/A</v>
      </c>
      <c r="I15" s="10" t="s">
        <v>217</v>
      </c>
      <c r="J15" s="10">
        <v>3393</v>
      </c>
      <c r="K15" s="9" t="str">
        <f t="shared" si="2"/>
        <v>No</v>
      </c>
    </row>
    <row r="16" spans="1:11" x14ac:dyDescent="0.25">
      <c r="A16" s="2" t="s">
        <v>169</v>
      </c>
      <c r="B16" s="65" t="s">
        <v>217</v>
      </c>
      <c r="C16" s="9" t="s">
        <v>217</v>
      </c>
      <c r="D16" s="9" t="str">
        <f t="shared" si="0"/>
        <v>N/A</v>
      </c>
      <c r="E16" s="9">
        <v>26.997708501000002</v>
      </c>
      <c r="F16" s="9" t="str">
        <f t="shared" si="0"/>
        <v>N/A</v>
      </c>
      <c r="G16" s="9">
        <v>99.603118050999996</v>
      </c>
      <c r="H16" s="9" t="str">
        <f t="shared" si="1"/>
        <v>N/A</v>
      </c>
      <c r="I16" s="10" t="s">
        <v>217</v>
      </c>
      <c r="J16" s="10">
        <v>268.89999999999998</v>
      </c>
      <c r="K16" s="9" t="str">
        <f t="shared" si="2"/>
        <v>No</v>
      </c>
    </row>
    <row r="17" spans="1:11" x14ac:dyDescent="0.25">
      <c r="A17" s="2" t="s">
        <v>21</v>
      </c>
      <c r="B17" s="65" t="s">
        <v>217</v>
      </c>
      <c r="C17" s="9" t="s">
        <v>217</v>
      </c>
      <c r="D17" s="9" t="str">
        <f t="shared" si="0"/>
        <v>N/A</v>
      </c>
      <c r="E17" s="9">
        <v>99.922220202999995</v>
      </c>
      <c r="F17" s="9" t="str">
        <f t="shared" si="0"/>
        <v>N/A</v>
      </c>
      <c r="G17" s="9">
        <v>99.968169574000001</v>
      </c>
      <c r="H17" s="9" t="str">
        <f t="shared" si="1"/>
        <v>N/A</v>
      </c>
      <c r="I17" s="10" t="s">
        <v>217</v>
      </c>
      <c r="J17" s="10">
        <v>4.5999999999999999E-2</v>
      </c>
      <c r="K17" s="9" t="str">
        <f t="shared" si="2"/>
        <v>Yes</v>
      </c>
    </row>
    <row r="18" spans="1:11" x14ac:dyDescent="0.25">
      <c r="A18" s="2" t="s">
        <v>53</v>
      </c>
      <c r="B18" s="65" t="s">
        <v>217</v>
      </c>
      <c r="C18" s="9" t="s">
        <v>217</v>
      </c>
      <c r="D18" s="9" t="str">
        <f t="shared" si="0"/>
        <v>N/A</v>
      </c>
      <c r="E18" s="9">
        <v>27.003833803999999</v>
      </c>
      <c r="F18" s="9" t="str">
        <f t="shared" si="0"/>
        <v>N/A</v>
      </c>
      <c r="G18" s="9">
        <v>99.603118050999996</v>
      </c>
      <c r="H18" s="9" t="str">
        <f t="shared" si="1"/>
        <v>N/A</v>
      </c>
      <c r="I18" s="10" t="s">
        <v>217</v>
      </c>
      <c r="J18" s="10">
        <v>268.8</v>
      </c>
      <c r="K18" s="9" t="str">
        <f t="shared" si="2"/>
        <v>No</v>
      </c>
    </row>
    <row r="19" spans="1:11" x14ac:dyDescent="0.25">
      <c r="A19" s="3" t="s">
        <v>678</v>
      </c>
      <c r="B19" s="65" t="s">
        <v>217</v>
      </c>
      <c r="C19" s="9" t="s">
        <v>217</v>
      </c>
      <c r="D19" s="9" t="str">
        <f t="shared" ref="D19:D21" si="3">IF($B19="N/A","N/A",IF(C19&lt;0,"No","Yes"))</f>
        <v>N/A</v>
      </c>
      <c r="E19" s="9">
        <v>91.093426437999995</v>
      </c>
      <c r="F19" s="9" t="str">
        <f t="shared" ref="F19:F21" si="4">IF($B19="N/A","N/A",IF(E19&lt;0,"No","Yes"))</f>
        <v>N/A</v>
      </c>
      <c r="G19" s="9">
        <v>99.864762208000002</v>
      </c>
      <c r="H19" s="9" t="str">
        <f t="shared" ref="H19:H21" si="5">IF($B19="N/A","N/A",IF(G19&lt;0,"No","Yes"))</f>
        <v>N/A</v>
      </c>
      <c r="I19" s="10" t="s">
        <v>217</v>
      </c>
      <c r="J19" s="10">
        <v>9.6289999999999996</v>
      </c>
      <c r="K19" s="9" t="str">
        <f>IF(J19="Div by 0", "N/A", IF(J19="N/A","N/A", IF(J19&gt;30, "No", IF(J19&lt;-30, "No", "Yes"))))</f>
        <v>Yes</v>
      </c>
    </row>
    <row r="20" spans="1:11" x14ac:dyDescent="0.25">
      <c r="A20" s="3" t="s">
        <v>679</v>
      </c>
      <c r="B20" s="65" t="s">
        <v>217</v>
      </c>
      <c r="C20" s="9" t="s">
        <v>217</v>
      </c>
      <c r="D20" s="9" t="str">
        <f t="shared" si="3"/>
        <v>N/A</v>
      </c>
      <c r="E20" s="9">
        <v>91.276653060000001</v>
      </c>
      <c r="F20" s="9" t="str">
        <f t="shared" si="4"/>
        <v>N/A</v>
      </c>
      <c r="G20" s="9">
        <v>99.979323780000001</v>
      </c>
      <c r="H20" s="9" t="str">
        <f t="shared" si="5"/>
        <v>N/A</v>
      </c>
      <c r="I20" s="10" t="s">
        <v>217</v>
      </c>
      <c r="J20" s="10">
        <v>9.5340000000000007</v>
      </c>
      <c r="K20" s="9" t="str">
        <f>IF(J20="Div by 0", "N/A", IF(J20="N/A","N/A", IF(J20&gt;30, "No", IF(J20&lt;-30, "No", "Yes"))))</f>
        <v>Yes</v>
      </c>
    </row>
    <row r="21" spans="1:11" x14ac:dyDescent="0.25">
      <c r="A21" s="3" t="s">
        <v>680</v>
      </c>
      <c r="B21" s="65" t="s">
        <v>217</v>
      </c>
      <c r="C21" s="9" t="s">
        <v>217</v>
      </c>
      <c r="D21" s="9" t="str">
        <f t="shared" si="3"/>
        <v>N/A</v>
      </c>
      <c r="E21" s="9">
        <v>91.276653060000001</v>
      </c>
      <c r="F21" s="9" t="str">
        <f t="shared" si="4"/>
        <v>N/A</v>
      </c>
      <c r="G21" s="9">
        <v>99.979323780000001</v>
      </c>
      <c r="H21" s="9" t="str">
        <f t="shared" si="5"/>
        <v>N/A</v>
      </c>
      <c r="I21" s="10" t="s">
        <v>217</v>
      </c>
      <c r="J21" s="10">
        <v>9.5340000000000007</v>
      </c>
      <c r="K21" s="9" t="str">
        <f>IF(J21="Div by 0", "N/A", IF(J21="N/A","N/A", IF(J21&gt;30, "No", IF(J21&lt;-30, "No", "Yes"))))</f>
        <v>Yes</v>
      </c>
    </row>
    <row r="22" spans="1:11" ht="14.25" customHeight="1" x14ac:dyDescent="0.25">
      <c r="A22" s="3" t="s">
        <v>1723</v>
      </c>
      <c r="B22" s="65" t="s">
        <v>217</v>
      </c>
      <c r="C22" s="9" t="s">
        <v>217</v>
      </c>
      <c r="D22" s="9" t="str">
        <f t="shared" ref="D22:D31" si="6">IF($B22="N/A","N/A",IF(C22&lt;0,"No","Yes"))</f>
        <v>N/A</v>
      </c>
      <c r="E22" s="9">
        <v>56.260114387000002</v>
      </c>
      <c r="F22" s="9" t="str">
        <f t="shared" ref="F22:F31" si="7">IF($B22="N/A","N/A",IF(E22&lt;0,"No","Yes"))</f>
        <v>N/A</v>
      </c>
      <c r="G22" s="9">
        <v>63.384061545000002</v>
      </c>
      <c r="I22" s="10" t="s">
        <v>217</v>
      </c>
      <c r="J22" s="10">
        <v>12.66</v>
      </c>
      <c r="K22" s="9" t="str">
        <f t="shared" ref="K22:K31" si="8">IF(J22="Div by 0", "N/A", IF(J22="N/A","N/A", IF(J22&gt;30, "No", IF(J22&lt;-30, "No", "Yes"))))</f>
        <v>Yes</v>
      </c>
    </row>
    <row r="23" spans="1:11" x14ac:dyDescent="0.25">
      <c r="A23" s="3" t="s">
        <v>935</v>
      </c>
      <c r="B23" s="65" t="s">
        <v>217</v>
      </c>
      <c r="C23" s="9" t="s">
        <v>217</v>
      </c>
      <c r="D23" s="9" t="str">
        <f t="shared" si="6"/>
        <v>N/A</v>
      </c>
      <c r="E23" s="9">
        <v>34.900529425999999</v>
      </c>
      <c r="F23" s="9" t="str">
        <f t="shared" si="7"/>
        <v>N/A</v>
      </c>
      <c r="G23" s="9">
        <v>36.518683645000003</v>
      </c>
      <c r="H23" s="9" t="str">
        <f t="shared" ref="H23:H31" si="9">IF($B23="N/A","N/A",IF(G23&lt;0,"No","Yes"))</f>
        <v>N/A</v>
      </c>
      <c r="I23" s="10" t="s">
        <v>217</v>
      </c>
      <c r="J23" s="10">
        <v>4.6360000000000001</v>
      </c>
      <c r="K23" s="9" t="str">
        <f t="shared" si="8"/>
        <v>Yes</v>
      </c>
    </row>
    <row r="24" spans="1:11" ht="25" x14ac:dyDescent="0.25">
      <c r="A24" s="3" t="s">
        <v>936</v>
      </c>
      <c r="B24" s="65" t="s">
        <v>217</v>
      </c>
      <c r="C24" s="9" t="s">
        <v>217</v>
      </c>
      <c r="D24" s="9" t="str">
        <f t="shared" si="6"/>
        <v>N/A</v>
      </c>
      <c r="E24" s="9">
        <v>8.3643210300000007E-2</v>
      </c>
      <c r="F24" s="9" t="str">
        <f t="shared" si="7"/>
        <v>N/A</v>
      </c>
      <c r="G24" s="9">
        <v>4.5985443899999999E-2</v>
      </c>
      <c r="H24" s="9" t="str">
        <f t="shared" si="9"/>
        <v>N/A</v>
      </c>
      <c r="I24" s="10" t="s">
        <v>217</v>
      </c>
      <c r="J24" s="10">
        <v>-45</v>
      </c>
      <c r="K24" s="9" t="str">
        <f t="shared" si="8"/>
        <v>No</v>
      </c>
    </row>
    <row r="25" spans="1:11" x14ac:dyDescent="0.25">
      <c r="A25" s="2" t="s">
        <v>170</v>
      </c>
      <c r="B25" s="65" t="s">
        <v>217</v>
      </c>
      <c r="C25" s="9" t="s">
        <v>217</v>
      </c>
      <c r="D25" s="9" t="str">
        <f t="shared" si="6"/>
        <v>N/A</v>
      </c>
      <c r="E25" s="9">
        <v>91.276653060000001</v>
      </c>
      <c r="F25" s="9" t="str">
        <f t="shared" si="7"/>
        <v>N/A</v>
      </c>
      <c r="G25" s="9">
        <v>99.979323780000001</v>
      </c>
      <c r="H25" s="9" t="str">
        <f t="shared" si="9"/>
        <v>N/A</v>
      </c>
      <c r="I25" s="10" t="s">
        <v>217</v>
      </c>
      <c r="J25" s="10">
        <v>9.5340000000000007</v>
      </c>
      <c r="K25" s="9" t="str">
        <f t="shared" si="8"/>
        <v>Yes</v>
      </c>
    </row>
    <row r="26" spans="1:11" x14ac:dyDescent="0.25">
      <c r="A26" s="2" t="s">
        <v>171</v>
      </c>
      <c r="B26" s="65" t="s">
        <v>217</v>
      </c>
      <c r="C26" s="9" t="s">
        <v>217</v>
      </c>
      <c r="D26" s="9" t="str">
        <f t="shared" si="6"/>
        <v>N/A</v>
      </c>
      <c r="E26" s="9">
        <v>91.276653060000001</v>
      </c>
      <c r="F26" s="9" t="str">
        <f t="shared" si="7"/>
        <v>N/A</v>
      </c>
      <c r="G26" s="9">
        <v>99.979323780000001</v>
      </c>
      <c r="H26" s="9" t="str">
        <f t="shared" si="9"/>
        <v>N/A</v>
      </c>
      <c r="I26" s="10" t="s">
        <v>217</v>
      </c>
      <c r="J26" s="10">
        <v>9.5340000000000007</v>
      </c>
      <c r="K26" s="9" t="str">
        <f t="shared" si="8"/>
        <v>Yes</v>
      </c>
    </row>
    <row r="27" spans="1:11" x14ac:dyDescent="0.25">
      <c r="A27" s="2" t="s">
        <v>172</v>
      </c>
      <c r="B27" s="65" t="s">
        <v>217</v>
      </c>
      <c r="C27" s="9" t="s">
        <v>217</v>
      </c>
      <c r="D27" s="9" t="str">
        <f t="shared" si="6"/>
        <v>N/A</v>
      </c>
      <c r="E27" s="9">
        <v>91.276653060000001</v>
      </c>
      <c r="F27" s="9" t="str">
        <f t="shared" si="7"/>
        <v>N/A</v>
      </c>
      <c r="G27" s="9">
        <v>99.979323780000001</v>
      </c>
      <c r="H27" s="9" t="str">
        <f t="shared" si="9"/>
        <v>N/A</v>
      </c>
      <c r="I27" s="10" t="s">
        <v>217</v>
      </c>
      <c r="J27" s="10">
        <v>9.5340000000000007</v>
      </c>
      <c r="K27" s="9" t="str">
        <f t="shared" si="8"/>
        <v>Yes</v>
      </c>
    </row>
    <row r="28" spans="1:11" x14ac:dyDescent="0.25">
      <c r="A28" s="2" t="s">
        <v>54</v>
      </c>
      <c r="B28" s="65" t="s">
        <v>217</v>
      </c>
      <c r="C28" s="9" t="s">
        <v>217</v>
      </c>
      <c r="D28" s="9" t="str">
        <f t="shared" si="6"/>
        <v>N/A</v>
      </c>
      <c r="E28" s="9">
        <v>13.141839515999999</v>
      </c>
      <c r="F28" s="9" t="str">
        <f t="shared" si="7"/>
        <v>N/A</v>
      </c>
      <c r="G28" s="9">
        <v>13.514742910000001</v>
      </c>
      <c r="H28" s="9" t="str">
        <f t="shared" si="9"/>
        <v>N/A</v>
      </c>
      <c r="I28" s="10" t="s">
        <v>217</v>
      </c>
      <c r="J28" s="10">
        <v>2.8380000000000001</v>
      </c>
      <c r="K28" s="9" t="str">
        <f t="shared" si="8"/>
        <v>Yes</v>
      </c>
    </row>
    <row r="29" spans="1:11" x14ac:dyDescent="0.25">
      <c r="A29" s="2" t="s">
        <v>55</v>
      </c>
      <c r="B29" s="65" t="s">
        <v>217</v>
      </c>
      <c r="C29" s="9" t="s">
        <v>217</v>
      </c>
      <c r="D29" s="9" t="str">
        <f t="shared" si="6"/>
        <v>N/A</v>
      </c>
      <c r="E29" s="9">
        <v>78.134813543999996</v>
      </c>
      <c r="F29" s="9" t="str">
        <f t="shared" si="7"/>
        <v>N/A</v>
      </c>
      <c r="G29" s="9">
        <v>86.464580870000006</v>
      </c>
      <c r="H29" s="9" t="str">
        <f t="shared" si="9"/>
        <v>N/A</v>
      </c>
      <c r="I29" s="10" t="s">
        <v>217</v>
      </c>
      <c r="J29" s="10">
        <v>10.66</v>
      </c>
      <c r="K29" s="9" t="str">
        <f t="shared" si="8"/>
        <v>Yes</v>
      </c>
    </row>
    <row r="30" spans="1:11" x14ac:dyDescent="0.25">
      <c r="A30" s="2" t="s">
        <v>56</v>
      </c>
      <c r="B30" s="65" t="s">
        <v>217</v>
      </c>
      <c r="C30" s="9" t="s">
        <v>217</v>
      </c>
      <c r="D30" s="9" t="str">
        <f t="shared" si="6"/>
        <v>N/A</v>
      </c>
      <c r="E30" s="9">
        <v>74.560094703999994</v>
      </c>
      <c r="F30" s="9" t="str">
        <f t="shared" si="7"/>
        <v>N/A</v>
      </c>
      <c r="G30" s="9">
        <v>82.207347256000006</v>
      </c>
      <c r="H30" s="9" t="str">
        <f t="shared" si="9"/>
        <v>N/A</v>
      </c>
      <c r="I30" s="10" t="s">
        <v>217</v>
      </c>
      <c r="J30" s="10">
        <v>10.26</v>
      </c>
      <c r="K30" s="9" t="str">
        <f t="shared" si="8"/>
        <v>Yes</v>
      </c>
    </row>
    <row r="31" spans="1:11" x14ac:dyDescent="0.25">
      <c r="A31" s="2" t="s">
        <v>57</v>
      </c>
      <c r="B31" s="65" t="s">
        <v>217</v>
      </c>
      <c r="C31" s="9" t="s">
        <v>217</v>
      </c>
      <c r="D31" s="9" t="str">
        <f t="shared" si="6"/>
        <v>N/A</v>
      </c>
      <c r="E31" s="9">
        <v>14.460905512</v>
      </c>
      <c r="F31" s="9" t="str">
        <f t="shared" si="7"/>
        <v>N/A</v>
      </c>
      <c r="G31" s="9">
        <v>14.905218678000001</v>
      </c>
      <c r="H31" s="9" t="str">
        <f t="shared" si="9"/>
        <v>N/A</v>
      </c>
      <c r="I31" s="10" t="s">
        <v>217</v>
      </c>
      <c r="J31" s="10">
        <v>3.073</v>
      </c>
      <c r="K31" s="9" t="str">
        <f t="shared" si="8"/>
        <v>Yes</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13" x14ac:dyDescent="0.3">
      <c r="A2" s="142" t="s">
        <v>1605</v>
      </c>
      <c r="B2" s="143"/>
      <c r="C2" s="143"/>
      <c r="D2" s="143"/>
      <c r="E2" s="143"/>
      <c r="F2" s="143"/>
      <c r="G2" s="143"/>
      <c r="H2" s="143"/>
      <c r="I2" s="143"/>
      <c r="J2" s="143"/>
      <c r="K2" s="143"/>
      <c r="L2" s="144"/>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ht="12.75" customHeight="1" x14ac:dyDescent="0.25">
      <c r="A6" s="2" t="s">
        <v>349</v>
      </c>
      <c r="B6" s="11" t="s">
        <v>217</v>
      </c>
      <c r="C6" s="25">
        <v>7</v>
      </c>
      <c r="D6" s="11" t="s">
        <v>217</v>
      </c>
      <c r="E6" s="25">
        <v>5</v>
      </c>
      <c r="F6" s="11" t="s">
        <v>217</v>
      </c>
      <c r="G6" s="25">
        <v>7</v>
      </c>
      <c r="H6" s="11" t="s">
        <v>217</v>
      </c>
      <c r="I6" s="12" t="s">
        <v>217</v>
      </c>
      <c r="J6" s="12" t="s">
        <v>217</v>
      </c>
      <c r="K6" s="11" t="s">
        <v>217</v>
      </c>
      <c r="L6" s="11" t="s">
        <v>217</v>
      </c>
    </row>
    <row r="7" spans="1:12" x14ac:dyDescent="0.25">
      <c r="A7" s="3" t="s">
        <v>17</v>
      </c>
      <c r="B7" s="28" t="s">
        <v>217</v>
      </c>
      <c r="C7" s="29">
        <v>1243536</v>
      </c>
      <c r="D7" s="62" t="str">
        <f>IF($B7="N/A","N/A",IF(C7&gt;10,"No",IF(C7&lt;-10,"No","Yes")))</f>
        <v>N/A</v>
      </c>
      <c r="E7" s="29">
        <v>1330788</v>
      </c>
      <c r="F7" s="62" t="str">
        <f>IF($B7="N/A","N/A",IF(E7&gt;10,"No",IF(E7&lt;-10,"No","Yes")))</f>
        <v>N/A</v>
      </c>
      <c r="G7" s="29">
        <v>1420389</v>
      </c>
      <c r="H7" s="62" t="str">
        <f>IF($B7="N/A","N/A",IF(G7&gt;10,"No",IF(G7&lt;-10,"No","Yes")))</f>
        <v>N/A</v>
      </c>
      <c r="I7" s="63">
        <v>7.016</v>
      </c>
      <c r="J7" s="63">
        <v>6.7329999999999997</v>
      </c>
      <c r="K7" s="64" t="s">
        <v>732</v>
      </c>
      <c r="L7" s="30" t="str">
        <f>IF(J7="Div by 0", "N/A", IF(K7="N/A","N/A", IF(J7&gt;VALUE(MID(K7,1,2)), "No", IF(J7&lt;-1*VALUE(MID(K7,1,2)), "No", "Yes"))))</f>
        <v>Yes</v>
      </c>
    </row>
    <row r="8" spans="1:12" x14ac:dyDescent="0.25">
      <c r="A8" s="3" t="s">
        <v>58</v>
      </c>
      <c r="B8" s="33" t="s">
        <v>217</v>
      </c>
      <c r="C8" s="43">
        <v>5156036562</v>
      </c>
      <c r="D8" s="11" t="str">
        <f>IF($B8="N/A","N/A",IF(C8&gt;10,"No",IF(C8&lt;-10,"No","Yes")))</f>
        <v>N/A</v>
      </c>
      <c r="E8" s="43">
        <v>5161303984</v>
      </c>
      <c r="F8" s="11" t="str">
        <f>IF($B8="N/A","N/A",IF(E8&gt;10,"No",IF(E8&lt;-10,"No","Yes")))</f>
        <v>N/A</v>
      </c>
      <c r="G8" s="43">
        <v>5751437725</v>
      </c>
      <c r="H8" s="11" t="str">
        <f>IF($B8="N/A","N/A",IF(G8&gt;10,"No",IF(G8&lt;-10,"No","Yes")))</f>
        <v>N/A</v>
      </c>
      <c r="I8" s="12">
        <v>0.1022</v>
      </c>
      <c r="J8" s="12">
        <v>11.43</v>
      </c>
      <c r="K8" s="41" t="s">
        <v>732</v>
      </c>
      <c r="L8" s="9" t="str">
        <f>IF(J8="Div by 0", "N/A", IF(K8="N/A","N/A", IF(J8&gt;VALUE(MID(K8,1,2)), "No", IF(J8&lt;-1*VALUE(MID(K8,1,2)), "No", "Yes"))))</f>
        <v>Yes</v>
      </c>
    </row>
    <row r="9" spans="1:12" x14ac:dyDescent="0.25">
      <c r="A9" s="4" t="s">
        <v>937</v>
      </c>
      <c r="B9" s="9" t="s">
        <v>217</v>
      </c>
      <c r="C9" s="8">
        <v>9.2414694869999998</v>
      </c>
      <c r="D9" s="11" t="str">
        <f>IF($B9="N/A","N/A",IF(C9&gt;10,"No",IF(C9&lt;-10,"No","Yes")))</f>
        <v>N/A</v>
      </c>
      <c r="E9" s="8">
        <v>9.9678536326000007</v>
      </c>
      <c r="F9" s="11" t="str">
        <f>IF($B9="N/A","N/A",IF(E9&gt;10,"No",IF(E9&lt;-10,"No","Yes")))</f>
        <v>N/A</v>
      </c>
      <c r="G9" s="8">
        <v>7.2348490448999998</v>
      </c>
      <c r="H9" s="11" t="str">
        <f>IF($B9="N/A","N/A",IF(G9&gt;10,"No",IF(G9&lt;-10,"No","Yes")))</f>
        <v>N/A</v>
      </c>
      <c r="I9" s="12">
        <v>7.86</v>
      </c>
      <c r="J9" s="12">
        <v>-27.4</v>
      </c>
      <c r="K9" s="9" t="s">
        <v>217</v>
      </c>
      <c r="L9" s="9" t="str">
        <f>IF(J9="Div by 0", "N/A", IF(K9="N/A","N/A", IF(J9&gt;VALUE(MID(K9,1,2)), "No", IF(J9&lt;-1*VALUE(MID(K9,1,2)), "No", "Yes"))))</f>
        <v>N/A</v>
      </c>
    </row>
    <row r="10" spans="1:12" x14ac:dyDescent="0.25">
      <c r="A10" s="4" t="s">
        <v>938</v>
      </c>
      <c r="B10" s="9" t="s">
        <v>217</v>
      </c>
      <c r="C10" s="8">
        <v>24.959631245000001</v>
      </c>
      <c r="D10" s="11" t="str">
        <f t="shared" ref="D10:D19" si="0">IF($B10="N/A","N/A",IF(C10&gt;10,"No",IF(C10&lt;-10,"No","Yes")))</f>
        <v>N/A</v>
      </c>
      <c r="E10" s="8">
        <v>28.976516169</v>
      </c>
      <c r="F10" s="11" t="str">
        <f t="shared" ref="F10:F19" si="1">IF($B10="N/A","N/A",IF(E10&gt;10,"No",IF(E10&lt;-10,"No","Yes")))</f>
        <v>N/A</v>
      </c>
      <c r="G10" s="8">
        <v>16.805818687999999</v>
      </c>
      <c r="H10" s="11" t="str">
        <f t="shared" ref="H10:H19" si="2">IF($B10="N/A","N/A",IF(G10&gt;10,"No",IF(G10&lt;-10,"No","Yes")))</f>
        <v>N/A</v>
      </c>
      <c r="I10" s="12">
        <v>16.09</v>
      </c>
      <c r="J10" s="12">
        <v>-42</v>
      </c>
      <c r="K10" s="9" t="s">
        <v>217</v>
      </c>
      <c r="L10" s="9" t="str">
        <f t="shared" ref="L10:L26" si="3">IF(J10="Div by 0", "N/A", IF(K10="N/A","N/A", IF(J10&gt;VALUE(MID(K10,1,2)), "No", IF(J10&lt;-1*VALUE(MID(K10,1,2)), "No", "Yes"))))</f>
        <v>N/A</v>
      </c>
    </row>
    <row r="11" spans="1:12" x14ac:dyDescent="0.25">
      <c r="A11" s="4" t="s">
        <v>939</v>
      </c>
      <c r="B11" s="9" t="s">
        <v>217</v>
      </c>
      <c r="C11" s="8">
        <v>9.1277614802000002</v>
      </c>
      <c r="D11" s="11" t="str">
        <f t="shared" si="0"/>
        <v>N/A</v>
      </c>
      <c r="E11" s="8">
        <v>5.5698578586999998</v>
      </c>
      <c r="F11" s="11" t="str">
        <f t="shared" si="1"/>
        <v>N/A</v>
      </c>
      <c r="G11" s="8">
        <v>7.6655761202999999</v>
      </c>
      <c r="H11" s="11" t="str">
        <f t="shared" si="2"/>
        <v>N/A</v>
      </c>
      <c r="I11" s="12">
        <v>-39</v>
      </c>
      <c r="J11" s="12">
        <v>37.630000000000003</v>
      </c>
      <c r="K11" s="9" t="s">
        <v>217</v>
      </c>
      <c r="L11" s="9" t="str">
        <f t="shared" si="3"/>
        <v>N/A</v>
      </c>
    </row>
    <row r="12" spans="1:12" x14ac:dyDescent="0.25">
      <c r="A12" s="4" t="s">
        <v>940</v>
      </c>
      <c r="B12" s="9" t="s">
        <v>217</v>
      </c>
      <c r="C12" s="8">
        <v>1.0934142638</v>
      </c>
      <c r="D12" s="11" t="str">
        <f t="shared" si="0"/>
        <v>N/A</v>
      </c>
      <c r="E12" s="8">
        <v>0.443646922</v>
      </c>
      <c r="F12" s="11" t="str">
        <f t="shared" si="1"/>
        <v>N/A</v>
      </c>
      <c r="G12" s="8">
        <v>0.25788709990000003</v>
      </c>
      <c r="H12" s="11" t="str">
        <f t="shared" si="2"/>
        <v>N/A</v>
      </c>
      <c r="I12" s="12">
        <v>-59.4</v>
      </c>
      <c r="J12" s="12">
        <v>-41.9</v>
      </c>
      <c r="K12" s="9" t="s">
        <v>217</v>
      </c>
      <c r="L12" s="9" t="str">
        <f t="shared" si="3"/>
        <v>N/A</v>
      </c>
    </row>
    <row r="13" spans="1:12" x14ac:dyDescent="0.25">
      <c r="A13" s="4" t="s">
        <v>941</v>
      </c>
      <c r="B13" s="11" t="s">
        <v>217</v>
      </c>
      <c r="C13" s="8">
        <v>17.356634628999998</v>
      </c>
      <c r="D13" s="11" t="str">
        <f t="shared" si="0"/>
        <v>N/A</v>
      </c>
      <c r="E13" s="8">
        <v>8.0616897658000006</v>
      </c>
      <c r="F13" s="11" t="str">
        <f t="shared" si="1"/>
        <v>N/A</v>
      </c>
      <c r="G13" s="8">
        <v>17.726693181000002</v>
      </c>
      <c r="H13" s="11" t="str">
        <f t="shared" si="2"/>
        <v>N/A</v>
      </c>
      <c r="I13" s="12">
        <v>-53.6</v>
      </c>
      <c r="J13" s="12">
        <v>119.9</v>
      </c>
      <c r="K13" s="9" t="s">
        <v>217</v>
      </c>
      <c r="L13" s="9" t="str">
        <f t="shared" si="3"/>
        <v>N/A</v>
      </c>
    </row>
    <row r="14" spans="1:12" ht="12.75" customHeight="1" x14ac:dyDescent="0.25">
      <c r="A14" s="4" t="s">
        <v>942</v>
      </c>
      <c r="B14" s="11" t="s">
        <v>217</v>
      </c>
      <c r="C14" s="8">
        <v>10.494026711</v>
      </c>
      <c r="D14" s="11" t="str">
        <f t="shared" si="0"/>
        <v>N/A</v>
      </c>
      <c r="E14" s="8">
        <v>8.5986648512000006</v>
      </c>
      <c r="F14" s="11" t="str">
        <f t="shared" si="1"/>
        <v>N/A</v>
      </c>
      <c r="G14" s="8">
        <v>6.7711028457999998</v>
      </c>
      <c r="H14" s="11" t="str">
        <f t="shared" si="2"/>
        <v>N/A</v>
      </c>
      <c r="I14" s="12">
        <v>-18.100000000000001</v>
      </c>
      <c r="J14" s="12">
        <v>-21.3</v>
      </c>
      <c r="K14" s="9" t="s">
        <v>217</v>
      </c>
      <c r="L14" s="9" t="str">
        <f t="shared" si="3"/>
        <v>N/A</v>
      </c>
    </row>
    <row r="15" spans="1:12" x14ac:dyDescent="0.25">
      <c r="A15" s="4" t="s">
        <v>943</v>
      </c>
      <c r="B15" s="11" t="s">
        <v>217</v>
      </c>
      <c r="C15" s="8">
        <v>5.7175666799999997E-2</v>
      </c>
      <c r="D15" s="11" t="str">
        <f t="shared" si="0"/>
        <v>N/A</v>
      </c>
      <c r="E15" s="8">
        <v>0.28779940910000001</v>
      </c>
      <c r="F15" s="11" t="str">
        <f t="shared" si="1"/>
        <v>N/A</v>
      </c>
      <c r="G15" s="8">
        <v>1.7519144403</v>
      </c>
      <c r="H15" s="11" t="str">
        <f t="shared" si="2"/>
        <v>N/A</v>
      </c>
      <c r="I15" s="12">
        <v>403.4</v>
      </c>
      <c r="J15" s="12">
        <v>508.7</v>
      </c>
      <c r="K15" s="9" t="s">
        <v>217</v>
      </c>
      <c r="L15" s="9" t="str">
        <f t="shared" si="3"/>
        <v>N/A</v>
      </c>
    </row>
    <row r="16" spans="1:12" ht="12.75" customHeight="1" x14ac:dyDescent="0.25">
      <c r="A16" s="4" t="s">
        <v>944</v>
      </c>
      <c r="B16" s="11" t="s">
        <v>217</v>
      </c>
      <c r="C16" s="8">
        <v>27.669886516999998</v>
      </c>
      <c r="D16" s="11" t="str">
        <f t="shared" si="0"/>
        <v>N/A</v>
      </c>
      <c r="E16" s="8">
        <v>38.093971390999997</v>
      </c>
      <c r="F16" s="11" t="str">
        <f t="shared" si="1"/>
        <v>N/A</v>
      </c>
      <c r="G16" s="8">
        <v>41.786158581000002</v>
      </c>
      <c r="H16" s="11" t="str">
        <f t="shared" si="2"/>
        <v>N/A</v>
      </c>
      <c r="I16" s="12">
        <v>37.67</v>
      </c>
      <c r="J16" s="12">
        <v>9.6920000000000002</v>
      </c>
      <c r="K16" s="9" t="s">
        <v>217</v>
      </c>
      <c r="L16" s="9" t="str">
        <f t="shared" si="3"/>
        <v>N/A</v>
      </c>
    </row>
    <row r="17" spans="1:12" ht="12.75" customHeight="1" x14ac:dyDescent="0.25">
      <c r="A17" s="4" t="s">
        <v>945</v>
      </c>
      <c r="B17" s="11" t="s">
        <v>217</v>
      </c>
      <c r="C17" s="8" t="s">
        <v>217</v>
      </c>
      <c r="D17" s="11" t="str">
        <f t="shared" si="0"/>
        <v>N/A</v>
      </c>
      <c r="E17" s="8" t="s">
        <v>217</v>
      </c>
      <c r="F17" s="11" t="str">
        <f t="shared" si="1"/>
        <v>N/A</v>
      </c>
      <c r="G17" s="8">
        <v>78.070584889000003</v>
      </c>
      <c r="H17" s="11" t="str">
        <f t="shared" si="2"/>
        <v>N/A</v>
      </c>
      <c r="I17" s="12" t="s">
        <v>217</v>
      </c>
      <c r="J17" s="12" t="s">
        <v>217</v>
      </c>
      <c r="K17" s="9" t="s">
        <v>217</v>
      </c>
      <c r="L17" s="9" t="str">
        <f t="shared" si="3"/>
        <v>N/A</v>
      </c>
    </row>
    <row r="18" spans="1:12" ht="12.75" customHeight="1" x14ac:dyDescent="0.25">
      <c r="A18" s="4" t="s">
        <v>946</v>
      </c>
      <c r="B18" s="11" t="s">
        <v>217</v>
      </c>
      <c r="C18" s="8" t="s">
        <v>217</v>
      </c>
      <c r="D18" s="11" t="str">
        <f t="shared" si="0"/>
        <v>N/A</v>
      </c>
      <c r="E18" s="8" t="s">
        <v>217</v>
      </c>
      <c r="F18" s="11" t="str">
        <f t="shared" si="1"/>
        <v>N/A</v>
      </c>
      <c r="G18" s="8">
        <v>14.694566066</v>
      </c>
      <c r="H18" s="11" t="str">
        <f t="shared" si="2"/>
        <v>N/A</v>
      </c>
      <c r="I18" s="12" t="s">
        <v>217</v>
      </c>
      <c r="J18" s="12" t="s">
        <v>217</v>
      </c>
      <c r="K18" s="9" t="s">
        <v>217</v>
      </c>
      <c r="L18" s="9" t="str">
        <f t="shared" si="3"/>
        <v>N/A</v>
      </c>
    </row>
    <row r="19" spans="1:12" ht="12.75" customHeight="1" x14ac:dyDescent="0.25">
      <c r="A19" s="16" t="s">
        <v>132</v>
      </c>
      <c r="B19" s="1" t="s">
        <v>217</v>
      </c>
      <c r="C19" s="34">
        <v>49613</v>
      </c>
      <c r="D19" s="11" t="str">
        <f t="shared" si="0"/>
        <v>N/A</v>
      </c>
      <c r="E19" s="34">
        <v>30958</v>
      </c>
      <c r="F19" s="11" t="str">
        <f t="shared" si="1"/>
        <v>N/A</v>
      </c>
      <c r="G19" s="34">
        <v>30147</v>
      </c>
      <c r="H19" s="11" t="str">
        <f t="shared" si="2"/>
        <v>N/A</v>
      </c>
      <c r="I19" s="12">
        <v>-37.6</v>
      </c>
      <c r="J19" s="12">
        <v>-2.62</v>
      </c>
      <c r="K19" s="34" t="s">
        <v>217</v>
      </c>
      <c r="L19" s="9" t="str">
        <f t="shared" si="3"/>
        <v>N/A</v>
      </c>
    </row>
    <row r="20" spans="1:12" ht="12.75" customHeight="1" x14ac:dyDescent="0.25">
      <c r="A20" s="16" t="s">
        <v>133</v>
      </c>
      <c r="B20" s="41" t="s">
        <v>280</v>
      </c>
      <c r="C20" s="8">
        <v>3.9896713887000002</v>
      </c>
      <c r="D20" s="11" t="str">
        <f>IF($B20="N/A","N/A",IF(C20&gt;=2,"No",IF(C20&lt;0,"No","Yes")))</f>
        <v>No</v>
      </c>
      <c r="E20" s="8">
        <v>2.3262908893000001</v>
      </c>
      <c r="F20" s="11" t="str">
        <f>IF($B20="N/A","N/A",IF(E20&gt;=2,"No",IF(E20&lt;0,"No","Yes")))</f>
        <v>No</v>
      </c>
      <c r="G20" s="8">
        <v>2.1224467381999998</v>
      </c>
      <c r="H20" s="11" t="str">
        <f>IF($B20="N/A","N/A",IF(G20&gt;=2,"No",IF(G20&lt;0,"No","Yes")))</f>
        <v>No</v>
      </c>
      <c r="I20" s="12">
        <v>-41.7</v>
      </c>
      <c r="J20" s="12">
        <v>-8.76</v>
      </c>
      <c r="K20" s="9" t="s">
        <v>217</v>
      </c>
      <c r="L20" s="9" t="str">
        <f t="shared" si="3"/>
        <v>N/A</v>
      </c>
    </row>
    <row r="21" spans="1:12" x14ac:dyDescent="0.25">
      <c r="A21" s="2" t="s">
        <v>134</v>
      </c>
      <c r="B21" s="41" t="s">
        <v>217</v>
      </c>
      <c r="C21" s="43">
        <v>148766315</v>
      </c>
      <c r="D21" s="11" t="str">
        <f t="shared" ref="D21:D26" si="4">IF($B21="N/A","N/A",IF(C21&gt;10,"No",IF(C21&lt;-10,"No","Yes")))</f>
        <v>N/A</v>
      </c>
      <c r="E21" s="43">
        <v>51366349</v>
      </c>
      <c r="F21" s="11" t="str">
        <f t="shared" ref="F21:F26" si="5">IF($B21="N/A","N/A",IF(E21&gt;10,"No",IF(E21&lt;-10,"No","Yes")))</f>
        <v>N/A</v>
      </c>
      <c r="G21" s="43">
        <v>45150208</v>
      </c>
      <c r="H21" s="11" t="str">
        <f t="shared" ref="H21:H26" si="6">IF($B21="N/A","N/A",IF(G21&gt;10,"No",IF(G21&lt;-10,"No","Yes")))</f>
        <v>N/A</v>
      </c>
      <c r="I21" s="12">
        <v>-65.5</v>
      </c>
      <c r="J21" s="12">
        <v>-12.1</v>
      </c>
      <c r="K21" s="9" t="s">
        <v>217</v>
      </c>
      <c r="L21" s="9" t="str">
        <f t="shared" si="3"/>
        <v>N/A</v>
      </c>
    </row>
    <row r="22" spans="1:12" ht="13.5" customHeight="1" x14ac:dyDescent="0.25">
      <c r="A22" s="2" t="s">
        <v>1724</v>
      </c>
      <c r="B22" s="41" t="s">
        <v>217</v>
      </c>
      <c r="C22" s="43">
        <v>2998.5349606</v>
      </c>
      <c r="D22" s="11" t="str">
        <f t="shared" si="4"/>
        <v>N/A</v>
      </c>
      <c r="E22" s="43">
        <v>1659.2269848999999</v>
      </c>
      <c r="F22" s="11" t="str">
        <f t="shared" si="5"/>
        <v>N/A</v>
      </c>
      <c r="G22" s="43">
        <v>1497.6683584</v>
      </c>
      <c r="H22" s="11" t="str">
        <f t="shared" si="6"/>
        <v>N/A</v>
      </c>
      <c r="I22" s="12">
        <v>-44.7</v>
      </c>
      <c r="J22" s="12">
        <v>-9.74</v>
      </c>
      <c r="K22" s="9" t="s">
        <v>217</v>
      </c>
      <c r="L22" s="9" t="str">
        <f t="shared" si="3"/>
        <v>N/A</v>
      </c>
    </row>
    <row r="23" spans="1:12" ht="12.75" customHeight="1" x14ac:dyDescent="0.25">
      <c r="A23" s="16" t="s">
        <v>135</v>
      </c>
      <c r="B23" s="33" t="s">
        <v>217</v>
      </c>
      <c r="C23" s="1">
        <v>25539</v>
      </c>
      <c r="D23" s="11" t="str">
        <f t="shared" si="4"/>
        <v>N/A</v>
      </c>
      <c r="E23" s="1">
        <v>9713</v>
      </c>
      <c r="F23" s="11" t="str">
        <f t="shared" si="5"/>
        <v>N/A</v>
      </c>
      <c r="G23" s="1">
        <v>3377</v>
      </c>
      <c r="H23" s="11" t="str">
        <f t="shared" si="6"/>
        <v>N/A</v>
      </c>
      <c r="I23" s="12">
        <v>-62</v>
      </c>
      <c r="J23" s="12">
        <v>-65.2</v>
      </c>
      <c r="K23" s="34" t="s">
        <v>217</v>
      </c>
      <c r="L23" s="9" t="str">
        <f t="shared" si="3"/>
        <v>N/A</v>
      </c>
    </row>
    <row r="24" spans="1:12" ht="12.75" customHeight="1" x14ac:dyDescent="0.25">
      <c r="A24" s="16" t="s">
        <v>136</v>
      </c>
      <c r="B24" s="33" t="s">
        <v>217</v>
      </c>
      <c r="C24" s="13">
        <v>2.0537403018</v>
      </c>
      <c r="D24" s="11" t="str">
        <f t="shared" si="4"/>
        <v>N/A</v>
      </c>
      <c r="E24" s="13">
        <v>0.72986831860000001</v>
      </c>
      <c r="F24" s="11" t="str">
        <f t="shared" si="5"/>
        <v>N/A</v>
      </c>
      <c r="G24" s="13">
        <v>0.23775177080000001</v>
      </c>
      <c r="H24" s="11" t="str">
        <f t="shared" si="6"/>
        <v>N/A</v>
      </c>
      <c r="I24" s="12">
        <v>-64.5</v>
      </c>
      <c r="J24" s="12">
        <v>-67.400000000000006</v>
      </c>
      <c r="K24" s="9" t="s">
        <v>217</v>
      </c>
      <c r="L24" s="9" t="str">
        <f t="shared" si="3"/>
        <v>N/A</v>
      </c>
    </row>
    <row r="25" spans="1:12" ht="25" x14ac:dyDescent="0.25">
      <c r="A25" s="2" t="s">
        <v>137</v>
      </c>
      <c r="B25" s="33" t="s">
        <v>217</v>
      </c>
      <c r="C25" s="14">
        <v>148024205</v>
      </c>
      <c r="D25" s="11" t="str">
        <f t="shared" si="4"/>
        <v>N/A</v>
      </c>
      <c r="E25" s="14">
        <v>42363799</v>
      </c>
      <c r="F25" s="11" t="str">
        <f t="shared" si="5"/>
        <v>N/A</v>
      </c>
      <c r="G25" s="14">
        <v>5351519</v>
      </c>
      <c r="H25" s="11" t="str">
        <f t="shared" si="6"/>
        <v>N/A</v>
      </c>
      <c r="I25" s="12">
        <v>-71.400000000000006</v>
      </c>
      <c r="J25" s="12">
        <v>-87.4</v>
      </c>
      <c r="K25" s="9" t="s">
        <v>217</v>
      </c>
      <c r="L25" s="9" t="str">
        <f t="shared" si="3"/>
        <v>N/A</v>
      </c>
    </row>
    <row r="26" spans="1:12" ht="25" x14ac:dyDescent="0.25">
      <c r="A26" s="2" t="s">
        <v>947</v>
      </c>
      <c r="B26" s="33" t="s">
        <v>217</v>
      </c>
      <c r="C26" s="14">
        <v>5796.0063041000003</v>
      </c>
      <c r="D26" s="11" t="str">
        <f t="shared" si="4"/>
        <v>N/A</v>
      </c>
      <c r="E26" s="14">
        <v>4361.5565736999997</v>
      </c>
      <c r="F26" s="11" t="str">
        <f t="shared" si="5"/>
        <v>N/A</v>
      </c>
      <c r="G26" s="14">
        <v>1584.6961799999999</v>
      </c>
      <c r="H26" s="11" t="str">
        <f t="shared" si="6"/>
        <v>N/A</v>
      </c>
      <c r="I26" s="12">
        <v>-24.7</v>
      </c>
      <c r="J26" s="12">
        <v>-63.7</v>
      </c>
      <c r="K26" s="9" t="s">
        <v>217</v>
      </c>
      <c r="L26" s="9" t="str">
        <f t="shared" si="3"/>
        <v>N/A</v>
      </c>
    </row>
    <row r="27" spans="1:12" x14ac:dyDescent="0.25">
      <c r="A27" s="16" t="s">
        <v>138</v>
      </c>
      <c r="B27" s="1" t="s">
        <v>217</v>
      </c>
      <c r="C27" s="34">
        <v>0</v>
      </c>
      <c r="D27" s="11" t="str">
        <f>IF($B27="N/A","N/A",IF(C27&gt;10,"No",IF(C27&lt;-10,"No","Yes")))</f>
        <v>N/A</v>
      </c>
      <c r="E27" s="34">
        <v>18738</v>
      </c>
      <c r="F27" s="11" t="str">
        <f>IF($B27="N/A","N/A",IF(E27&gt;10,"No",IF(E27&lt;-10,"No","Yes")))</f>
        <v>N/A</v>
      </c>
      <c r="G27" s="34">
        <v>23757</v>
      </c>
      <c r="H27" s="11" t="str">
        <f>IF($B27="N/A","N/A",IF(G27&gt;10,"No",IF(G27&lt;-10,"No","Yes")))</f>
        <v>N/A</v>
      </c>
      <c r="I27" s="12" t="s">
        <v>1742</v>
      </c>
      <c r="J27" s="12">
        <v>26.79</v>
      </c>
      <c r="K27" s="34" t="s">
        <v>217</v>
      </c>
      <c r="L27" s="9" t="str">
        <f>IF(J27="Div by 0", "N/A", IF(K27="N/A","N/A", IF(J27&gt;VALUE(MID(K27,1,2)), "No", IF(J27&lt;-1*VALUE(MID(K27,1,2)), "No", "Yes"))))</f>
        <v>N/A</v>
      </c>
    </row>
    <row r="28" spans="1:12" x14ac:dyDescent="0.25">
      <c r="A28" s="2" t="s">
        <v>139</v>
      </c>
      <c r="B28" s="41" t="s">
        <v>217</v>
      </c>
      <c r="C28" s="8">
        <v>0</v>
      </c>
      <c r="D28" s="11" t="str">
        <f>IF($B28="N/A","N/A",IF(C28&gt;10,"No",IF(C28&lt;-10,"No","Yes")))</f>
        <v>N/A</v>
      </c>
      <c r="E28" s="8">
        <v>1.4080379444</v>
      </c>
      <c r="F28" s="11" t="str">
        <f>IF($B28="N/A","N/A",IF(E28&gt;10,"No",IF(E28&lt;-10,"No","Yes")))</f>
        <v>N/A</v>
      </c>
      <c r="G28" s="8">
        <v>1.6725699790999999</v>
      </c>
      <c r="H28" s="11" t="str">
        <f>IF($B28="N/A","N/A",IF(G28&gt;10,"No",IF(G28&lt;-10,"No","Yes")))</f>
        <v>N/A</v>
      </c>
      <c r="I28" s="12" t="s">
        <v>1742</v>
      </c>
      <c r="J28" s="12">
        <v>18.79</v>
      </c>
      <c r="K28" s="9" t="s">
        <v>217</v>
      </c>
      <c r="L28" s="9" t="str">
        <f>IF(J28="Div by 0", "N/A", IF(K28="N/A","N/A", IF(J28&gt;VALUE(MID(K28,1,2)), "No", IF(J28&lt;-1*VALUE(MID(K28,1,2)), "No", "Yes"))))</f>
        <v>N/A</v>
      </c>
    </row>
    <row r="29" spans="1:12" x14ac:dyDescent="0.25">
      <c r="A29" s="16" t="s">
        <v>140</v>
      </c>
      <c r="B29" s="34" t="s">
        <v>217</v>
      </c>
      <c r="C29" s="34">
        <v>0</v>
      </c>
      <c r="D29" s="11" t="str">
        <f>IF($B29="N/A","N/A",IF(C29&gt;10,"No",IF(C29&lt;-10,"No","Yes")))</f>
        <v>N/A</v>
      </c>
      <c r="E29" s="34">
        <v>30531</v>
      </c>
      <c r="F29" s="11" t="str">
        <f>IF($B29="N/A","N/A",IF(E29&gt;10,"No",IF(E29&lt;-10,"No","Yes")))</f>
        <v>N/A</v>
      </c>
      <c r="G29" s="34">
        <v>53847</v>
      </c>
      <c r="H29" s="11" t="str">
        <f>IF($B29="N/A","N/A",IF(G29&gt;10,"No",IF(G29&lt;-10,"No","Yes")))</f>
        <v>N/A</v>
      </c>
      <c r="I29" s="12" t="s">
        <v>1742</v>
      </c>
      <c r="J29" s="12">
        <v>76.37</v>
      </c>
      <c r="K29" s="34" t="s">
        <v>217</v>
      </c>
      <c r="L29" s="9" t="str">
        <f>IF(J29="Div by 0", "N/A", IF(K29="N/A","N/A", IF(J29&gt;VALUE(MID(K29,1,2)), "No", IF(J29&lt;-1*VALUE(MID(K29,1,2)), "No", "Yes"))))</f>
        <v>N/A</v>
      </c>
    </row>
    <row r="30" spans="1:12" x14ac:dyDescent="0.25">
      <c r="A30" s="2" t="s">
        <v>141</v>
      </c>
      <c r="B30" s="33" t="s">
        <v>217</v>
      </c>
      <c r="C30" s="8">
        <v>0</v>
      </c>
      <c r="D30" s="11" t="str">
        <f>IF($B30="N/A","N/A",IF(C30&gt;10,"No",IF(C30&lt;-10,"No","Yes")))</f>
        <v>N/A</v>
      </c>
      <c r="E30" s="8">
        <v>2.2942046367</v>
      </c>
      <c r="F30" s="11" t="str">
        <f>IF($B30="N/A","N/A",IF(E30&gt;10,"No",IF(E30&lt;-10,"No","Yes")))</f>
        <v>N/A</v>
      </c>
      <c r="G30" s="8">
        <v>3.7910037321000001</v>
      </c>
      <c r="H30" s="11" t="str">
        <f>IF($B30="N/A","N/A",IF(G30&gt;10,"No",IF(G30&lt;-10,"No","Yes")))</f>
        <v>N/A</v>
      </c>
      <c r="I30" s="12" t="s">
        <v>1742</v>
      </c>
      <c r="J30" s="12">
        <v>65.239999999999995</v>
      </c>
      <c r="K30" s="9" t="s">
        <v>217</v>
      </c>
      <c r="L30" s="9" t="str">
        <f>IF(J30="Div by 0", "N/A", IF(K30="N/A","N/A", IF(J30&gt;VALUE(MID(K30,1,2)), "No", IF(J30&lt;-1*VALUE(MID(K30,1,2)), "No", "Yes"))))</f>
        <v>N/A</v>
      </c>
    </row>
    <row r="31" spans="1:12" ht="12.75" customHeight="1" x14ac:dyDescent="0.25">
      <c r="A31" s="16" t="s">
        <v>142</v>
      </c>
      <c r="B31" s="1" t="s">
        <v>217</v>
      </c>
      <c r="C31" s="1">
        <v>0</v>
      </c>
      <c r="D31" s="11" t="str">
        <f>IF($B31="N/A","N/A",IF(C31&gt;10,"No",IF(C31&lt;-10,"No","Yes")))</f>
        <v>N/A</v>
      </c>
      <c r="E31" s="1">
        <v>6522.0833333</v>
      </c>
      <c r="F31" s="11" t="str">
        <f>IF($B31="N/A","N/A",IF(E31&gt;10,"No",IF(E31&lt;-10,"No","Yes")))</f>
        <v>N/A</v>
      </c>
      <c r="G31" s="1">
        <v>29163</v>
      </c>
      <c r="H31" s="11" t="str">
        <f>IF($B31="N/A","N/A",IF(G31&gt;10,"No",IF(G31&lt;-10,"No","Yes")))</f>
        <v>N/A</v>
      </c>
      <c r="I31" s="12" t="s">
        <v>1742</v>
      </c>
      <c r="J31" s="12">
        <v>347.1</v>
      </c>
      <c r="K31" s="1" t="s">
        <v>217</v>
      </c>
      <c r="L31" s="9" t="str">
        <f>IF(J31="Div by 0", "N/A", IF(K31="N/A","N/A", IF(J31&gt;VALUE(MID(K31,1,2)), "No", IF(J31&lt;-1*VALUE(MID(K31,1,2)), "No", "Yes"))))</f>
        <v>N/A</v>
      </c>
    </row>
    <row r="32" spans="1:12" s="18" customFormat="1" ht="12" customHeight="1" x14ac:dyDescent="0.25">
      <c r="A32" s="151" t="s">
        <v>1648</v>
      </c>
      <c r="B32" s="152"/>
      <c r="C32" s="152"/>
      <c r="D32" s="152"/>
      <c r="E32" s="152"/>
      <c r="F32" s="152"/>
      <c r="G32" s="152"/>
      <c r="H32" s="152"/>
      <c r="I32" s="152"/>
      <c r="J32" s="152"/>
      <c r="K32" s="152"/>
      <c r="L32" s="153"/>
    </row>
    <row r="33" spans="1:12" s="18" customFormat="1" ht="12.75" customHeight="1" x14ac:dyDescent="0.25">
      <c r="A33" s="145" t="s">
        <v>1646</v>
      </c>
      <c r="B33" s="146"/>
      <c r="C33" s="146"/>
      <c r="D33" s="146"/>
      <c r="E33" s="146"/>
      <c r="F33" s="146"/>
      <c r="G33" s="146"/>
      <c r="H33" s="146"/>
      <c r="I33" s="146"/>
      <c r="J33" s="146"/>
      <c r="K33" s="146"/>
      <c r="L33" s="147"/>
    </row>
    <row r="34" spans="1:12" x14ac:dyDescent="0.25">
      <c r="A34" s="47"/>
      <c r="C34" s="8"/>
      <c r="D34" s="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3"/>
  <sheetViews>
    <sheetView tabSelected="1" zoomScaleNormal="100" zoomScaleSheetLayoutView="90" workbookViewId="0">
      <pane xSplit="2" ySplit="5" topLeftCell="C43" activePane="bottomRight" state="frozen"/>
      <selection pane="topRight" activeCell="C1" sqref="C1"/>
      <selection pane="bottomLeft" activeCell="A6" sqref="A6"/>
      <selection pane="bottomRight" activeCell="A59" sqref="A59"/>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1606</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54" t="s">
        <v>0</v>
      </c>
      <c r="B6" s="34" t="s">
        <v>217</v>
      </c>
      <c r="C6" s="34">
        <v>1193923</v>
      </c>
      <c r="D6" s="11" t="str">
        <f>IF($B6="N/A","N/A",IF(C6&gt;10,"No",IF(C6&lt;-10,"No","Yes")))</f>
        <v>N/A</v>
      </c>
      <c r="E6" s="34">
        <v>1281092</v>
      </c>
      <c r="F6" s="11" t="str">
        <f>IF($B6="N/A","N/A",IF(E6&gt;10,"No",IF(E6&lt;-10,"No","Yes")))</f>
        <v>N/A</v>
      </c>
      <c r="G6" s="34">
        <v>1366485</v>
      </c>
      <c r="H6" s="11" t="str">
        <f>IF($B6="N/A","N/A",IF(G6&gt;10,"No",IF(G6&lt;-10,"No","Yes")))</f>
        <v>N/A</v>
      </c>
      <c r="I6" s="12">
        <v>7.3010000000000002</v>
      </c>
      <c r="J6" s="12">
        <v>6.6660000000000004</v>
      </c>
      <c r="K6" s="1" t="s">
        <v>732</v>
      </c>
      <c r="L6" s="9" t="str">
        <f>IF(J6="Div by 0", "N/A", IF(K6="N/A","N/A", IF(J6&gt;VALUE(MID(K6,1,2)), "No", IF(J6&lt;-1*VALUE(MID(K6,1,2)), "No", "Yes"))))</f>
        <v>Yes</v>
      </c>
    </row>
    <row r="7" spans="1:12" x14ac:dyDescent="0.25">
      <c r="A7" s="16" t="s">
        <v>59</v>
      </c>
      <c r="B7" s="34" t="s">
        <v>217</v>
      </c>
      <c r="C7" s="34">
        <v>950648.61</v>
      </c>
      <c r="D7" s="11" t="str">
        <f>IF($B7="N/A","N/A",IF(C7&gt;10,"No",IF(C7&lt;-10,"No","Yes")))</f>
        <v>N/A</v>
      </c>
      <c r="E7" s="34">
        <v>1007287.07</v>
      </c>
      <c r="F7" s="11" t="str">
        <f>IF($B7="N/A","N/A",IF(E7&gt;10,"No",IF(E7&lt;-10,"No","Yes")))</f>
        <v>N/A</v>
      </c>
      <c r="G7" s="34">
        <v>1115120</v>
      </c>
      <c r="H7" s="11" t="str">
        <f>IF($B7="N/A","N/A",IF(G7&gt;10,"No",IF(G7&lt;-10,"No","Yes")))</f>
        <v>N/A</v>
      </c>
      <c r="I7" s="12">
        <v>5.9580000000000002</v>
      </c>
      <c r="J7" s="12">
        <v>10.71</v>
      </c>
      <c r="K7" s="1" t="s">
        <v>733</v>
      </c>
      <c r="L7" s="9" t="str">
        <f>IF(J7="Div by 0", "N/A", IF(K7="N/A","N/A", IF(J7&gt;VALUE(MID(K7,1,2)), "No", IF(J7&lt;-1*VALUE(MID(K7,1,2)), "No", "Yes"))))</f>
        <v>No</v>
      </c>
    </row>
    <row r="8" spans="1:12" x14ac:dyDescent="0.25">
      <c r="A8" s="55" t="s">
        <v>143</v>
      </c>
      <c r="B8" s="34" t="s">
        <v>217</v>
      </c>
      <c r="C8" s="34">
        <v>0</v>
      </c>
      <c r="D8" s="11" t="str">
        <f>IF($B8="N/A","N/A",IF(C8&gt;10,"No",IF(C8&lt;-10,"No","Yes")))</f>
        <v>N/A</v>
      </c>
      <c r="E8" s="34">
        <v>0</v>
      </c>
      <c r="F8" s="11" t="str">
        <f>IF($B8="N/A","N/A",IF(E8&gt;10,"No",IF(E8&lt;-10,"No","Yes")))</f>
        <v>N/A</v>
      </c>
      <c r="G8" s="34">
        <v>0</v>
      </c>
      <c r="H8" s="11" t="str">
        <f>IF($B8="N/A","N/A",IF(G8&gt;10,"No",IF(G8&lt;-10,"No","Yes")))</f>
        <v>N/A</v>
      </c>
      <c r="I8" s="12" t="s">
        <v>1742</v>
      </c>
      <c r="J8" s="12" t="s">
        <v>1742</v>
      </c>
      <c r="K8" s="34" t="s">
        <v>217</v>
      </c>
      <c r="L8" s="9" t="str">
        <f>IF(J8="Div by 0", "N/A", IF(K8="N/A","N/A", IF(J8&gt;VALUE(MID(K8,1,2)), "No", IF(J8&lt;-1*VALUE(MID(K8,1,2)), "No", "Yes"))))</f>
        <v>N/A</v>
      </c>
    </row>
    <row r="9" spans="1:12" x14ac:dyDescent="0.25">
      <c r="A9" s="16" t="s">
        <v>681</v>
      </c>
      <c r="B9" s="34" t="s">
        <v>217</v>
      </c>
      <c r="C9" s="34" t="s">
        <v>1742</v>
      </c>
      <c r="D9" s="11" t="str">
        <f t="shared" ref="D9:D11" si="0">IF($B9="N/A","N/A",IF(C9&gt;10,"No",IF(C9&lt;-10,"No","Yes")))</f>
        <v>N/A</v>
      </c>
      <c r="E9" s="34" t="s">
        <v>1742</v>
      </c>
      <c r="F9" s="11" t="str">
        <f t="shared" ref="F9:F11" si="1">IF($B9="N/A","N/A",IF(E9&gt;10,"No",IF(E9&lt;-10,"No","Yes")))</f>
        <v>N/A</v>
      </c>
      <c r="G9" s="34" t="s">
        <v>1742</v>
      </c>
      <c r="H9" s="11" t="str">
        <f t="shared" ref="H9:H11" si="2">IF($B9="N/A","N/A",IF(G9&gt;10,"No",IF(G9&lt;-10,"No","Yes")))</f>
        <v>N/A</v>
      </c>
      <c r="I9" s="12" t="s">
        <v>1742</v>
      </c>
      <c r="J9" s="12" t="s">
        <v>1742</v>
      </c>
      <c r="K9" s="34" t="s">
        <v>217</v>
      </c>
      <c r="L9" s="9" t="str">
        <f t="shared" ref="L9:L11" si="3">IF(J9="Div by 0", "N/A", IF(K9="N/A","N/A", IF(J9&gt;VALUE(MID(K9,1,2)), "No", IF(J9&lt;-1*VALUE(MID(K9,1,2)), "No", "Yes"))))</f>
        <v>N/A</v>
      </c>
    </row>
    <row r="10" spans="1:12" x14ac:dyDescent="0.25">
      <c r="A10" s="16" t="s">
        <v>424</v>
      </c>
      <c r="B10" s="34" t="s">
        <v>217</v>
      </c>
      <c r="C10" s="34" t="s">
        <v>1742</v>
      </c>
      <c r="D10" s="11" t="str">
        <f t="shared" si="0"/>
        <v>N/A</v>
      </c>
      <c r="E10" s="34" t="s">
        <v>1742</v>
      </c>
      <c r="F10" s="11" t="str">
        <f t="shared" si="1"/>
        <v>N/A</v>
      </c>
      <c r="G10" s="34" t="s">
        <v>1742</v>
      </c>
      <c r="H10" s="11" t="str">
        <f t="shared" si="2"/>
        <v>N/A</v>
      </c>
      <c r="I10" s="12" t="s">
        <v>1742</v>
      </c>
      <c r="J10" s="12" t="s">
        <v>1742</v>
      </c>
      <c r="K10" s="34" t="s">
        <v>217</v>
      </c>
      <c r="L10" s="9" t="str">
        <f t="shared" si="3"/>
        <v>N/A</v>
      </c>
    </row>
    <row r="11" spans="1:12" x14ac:dyDescent="0.25">
      <c r="A11" s="16" t="s">
        <v>173</v>
      </c>
      <c r="B11" s="34" t="s">
        <v>217</v>
      </c>
      <c r="C11" s="8">
        <v>0</v>
      </c>
      <c r="D11" s="11" t="str">
        <f t="shared" si="0"/>
        <v>N/A</v>
      </c>
      <c r="E11" s="8">
        <v>0</v>
      </c>
      <c r="F11" s="11" t="str">
        <f t="shared" si="1"/>
        <v>N/A</v>
      </c>
      <c r="G11" s="8">
        <v>0</v>
      </c>
      <c r="H11" s="11" t="str">
        <f t="shared" si="2"/>
        <v>N/A</v>
      </c>
      <c r="I11" s="12" t="s">
        <v>1742</v>
      </c>
      <c r="J11" s="12" t="s">
        <v>1742</v>
      </c>
      <c r="K11" s="34" t="s">
        <v>217</v>
      </c>
      <c r="L11" s="9" t="str">
        <f t="shared" si="3"/>
        <v>N/A</v>
      </c>
    </row>
    <row r="12" spans="1:12" x14ac:dyDescent="0.25">
      <c r="A12" s="16" t="s">
        <v>144</v>
      </c>
      <c r="B12" s="34" t="s">
        <v>217</v>
      </c>
      <c r="C12" s="34">
        <v>0</v>
      </c>
      <c r="D12" s="11" t="str">
        <f>IF($B12="N/A","N/A",IF(C12&gt;10,"No",IF(C12&lt;-10,"No","Yes")))</f>
        <v>N/A</v>
      </c>
      <c r="E12" s="34">
        <v>0</v>
      </c>
      <c r="F12" s="11" t="str">
        <f>IF($B12="N/A","N/A",IF(E12&gt;10,"No",IF(E12&lt;-10,"No","Yes")))</f>
        <v>N/A</v>
      </c>
      <c r="G12" s="34">
        <v>0</v>
      </c>
      <c r="H12" s="11" t="str">
        <f>IF($B12="N/A","N/A",IF(G12&gt;10,"No",IF(G12&lt;-10,"No","Yes")))</f>
        <v>N/A</v>
      </c>
      <c r="I12" s="12" t="s">
        <v>1742</v>
      </c>
      <c r="J12" s="12" t="s">
        <v>1742</v>
      </c>
      <c r="K12" s="34" t="s">
        <v>217</v>
      </c>
      <c r="L12" s="9" t="str">
        <f>IF(J12="Div by 0", "N/A", IF(K12="N/A","N/A", IF(J12&gt;VALUE(MID(K12,1,2)), "No", IF(J12&lt;-1*VALUE(MID(K12,1,2)), "No", "Yes"))))</f>
        <v>N/A</v>
      </c>
    </row>
    <row r="13" spans="1:12" s="15" customFormat="1" ht="12.75" customHeight="1" x14ac:dyDescent="0.25">
      <c r="A13" s="2" t="s">
        <v>1655</v>
      </c>
      <c r="B13" s="41" t="s">
        <v>281</v>
      </c>
      <c r="C13" s="13">
        <v>98.460956025000002</v>
      </c>
      <c r="D13" s="11" t="str">
        <f>IF($B13="N/A","N/A",IF(C13&gt;=95,"Yes","No"))</f>
        <v>Yes</v>
      </c>
      <c r="E13" s="13">
        <v>97.613520339999994</v>
      </c>
      <c r="F13" s="11" t="str">
        <f>IF($B13="N/A","N/A",IF(E13&gt;=95,"Yes","No"))</f>
        <v>Yes</v>
      </c>
      <c r="G13" s="13">
        <v>97.640076547000007</v>
      </c>
      <c r="H13" s="11" t="str">
        <f>IF($B13="N/A","N/A",IF(G13&gt;=95,"Yes","No"))</f>
        <v>Yes</v>
      </c>
      <c r="I13" s="12">
        <v>-0.86099999999999999</v>
      </c>
      <c r="J13" s="12">
        <v>2.7199999999999998E-2</v>
      </c>
      <c r="K13" s="41" t="s">
        <v>733</v>
      </c>
      <c r="L13" s="11" t="str">
        <f t="shared" ref="L13:L25" si="4">IF(J13="Div by 0", "N/A", IF(K13="N/A","N/A", IF(J13&gt;VALUE(MID(K13,1,2)), "No", IF(J13&lt;-1*VALUE(MID(K13,1,2)), "No", "Yes"))))</f>
        <v>Yes</v>
      </c>
    </row>
    <row r="14" spans="1:12" s="15" customFormat="1" ht="12.75" customHeight="1" x14ac:dyDescent="0.25">
      <c r="A14" s="2" t="s">
        <v>1656</v>
      </c>
      <c r="B14" s="58" t="s">
        <v>1657</v>
      </c>
      <c r="C14" s="57">
        <v>98.288248069999995</v>
      </c>
      <c r="D14" s="11" t="str">
        <f>IF($B14="N/A","N/A",IF(C14&gt;95,"Yes","No"))</f>
        <v>Yes</v>
      </c>
      <c r="E14" s="57">
        <v>97.576989006000005</v>
      </c>
      <c r="F14" s="11" t="str">
        <f>IF($B14="N/A","N/A",IF(E14&gt;95,"Yes","No"))</f>
        <v>Yes</v>
      </c>
      <c r="G14" s="57">
        <v>97.557016724999997</v>
      </c>
      <c r="H14" s="11" t="str">
        <f>IF($B14="N/A","N/A",IF(G14&gt;95,"Yes","No"))</f>
        <v>Yes</v>
      </c>
      <c r="I14" s="111">
        <v>-0.72399999999999998</v>
      </c>
      <c r="J14" s="111">
        <v>-0.02</v>
      </c>
      <c r="K14" s="58" t="s">
        <v>733</v>
      </c>
      <c r="L14" s="11" t="str">
        <f t="shared" si="4"/>
        <v>Yes</v>
      </c>
    </row>
    <row r="15" spans="1:12" s="15" customFormat="1" ht="12.75" customHeight="1" x14ac:dyDescent="0.25">
      <c r="A15" s="2" t="s">
        <v>1658</v>
      </c>
      <c r="B15" s="58" t="s">
        <v>217</v>
      </c>
      <c r="C15" s="57">
        <v>2.5964823999999999E-3</v>
      </c>
      <c r="D15" s="59" t="str">
        <f t="shared" ref="D15:D19" si="5">IF($B15="N/A","N/A",IF(C15&gt;10,"No",IF(C15&lt;-10,"No","Yes")))</f>
        <v>N/A</v>
      </c>
      <c r="E15" s="57">
        <v>5.1518548000000003E-3</v>
      </c>
      <c r="F15" s="59" t="str">
        <f t="shared" ref="F15:F19" si="6">IF($B15="N/A","N/A",IF(E15&gt;10,"No",IF(E15&lt;-10,"No","Yes")))</f>
        <v>N/A</v>
      </c>
      <c r="G15" s="57">
        <v>5.5617148999999996E-3</v>
      </c>
      <c r="H15" s="59" t="str">
        <f t="shared" ref="H15:H19" si="7">IF($B15="N/A","N/A",IF(G15&gt;10,"No",IF(G15&lt;-10,"No","Yes")))</f>
        <v>N/A</v>
      </c>
      <c r="I15" s="111">
        <v>98.42</v>
      </c>
      <c r="J15" s="111">
        <v>7.9560000000000004</v>
      </c>
      <c r="K15" s="58" t="s">
        <v>217</v>
      </c>
      <c r="L15" s="11" t="str">
        <f t="shared" si="4"/>
        <v>N/A</v>
      </c>
    </row>
    <row r="16" spans="1:12" s="15" customFormat="1" ht="12.75" customHeight="1" x14ac:dyDescent="0.25">
      <c r="A16" s="2" t="s">
        <v>1659</v>
      </c>
      <c r="B16" s="58" t="s">
        <v>217</v>
      </c>
      <c r="C16" s="57">
        <v>0</v>
      </c>
      <c r="D16" s="59" t="str">
        <f t="shared" si="5"/>
        <v>N/A</v>
      </c>
      <c r="E16" s="57">
        <v>7.8058400000000005E-5</v>
      </c>
      <c r="F16" s="59" t="str">
        <f t="shared" si="6"/>
        <v>N/A</v>
      </c>
      <c r="G16" s="57">
        <v>0</v>
      </c>
      <c r="H16" s="59" t="str">
        <f t="shared" si="7"/>
        <v>N/A</v>
      </c>
      <c r="I16" s="111" t="s">
        <v>1742</v>
      </c>
      <c r="J16" s="111">
        <v>-100</v>
      </c>
      <c r="K16" s="58" t="s">
        <v>217</v>
      </c>
      <c r="L16" s="11" t="str">
        <f t="shared" si="4"/>
        <v>N/A</v>
      </c>
    </row>
    <row r="17" spans="1:12" s="15" customFormat="1" ht="12.75" customHeight="1" x14ac:dyDescent="0.25">
      <c r="A17" s="2" t="s">
        <v>1660</v>
      </c>
      <c r="B17" s="58" t="s">
        <v>217</v>
      </c>
      <c r="C17" s="57">
        <v>0</v>
      </c>
      <c r="D17" s="59" t="str">
        <f t="shared" si="5"/>
        <v>N/A</v>
      </c>
      <c r="E17" s="57">
        <v>0</v>
      </c>
      <c r="F17" s="59" t="str">
        <f t="shared" si="6"/>
        <v>N/A</v>
      </c>
      <c r="G17" s="57">
        <v>0</v>
      </c>
      <c r="H17" s="59" t="str">
        <f t="shared" si="7"/>
        <v>N/A</v>
      </c>
      <c r="I17" s="111" t="s">
        <v>1742</v>
      </c>
      <c r="J17" s="111" t="s">
        <v>1742</v>
      </c>
      <c r="K17" s="58" t="s">
        <v>217</v>
      </c>
      <c r="L17" s="11" t="str">
        <f t="shared" si="4"/>
        <v>N/A</v>
      </c>
    </row>
    <row r="18" spans="1:12" s="15" customFormat="1" ht="25" x14ac:dyDescent="0.25">
      <c r="A18" s="2" t="s">
        <v>1661</v>
      </c>
      <c r="B18" s="41" t="s">
        <v>217</v>
      </c>
      <c r="C18" s="13">
        <v>0.1701114729</v>
      </c>
      <c r="D18" s="11" t="str">
        <f t="shared" si="5"/>
        <v>N/A</v>
      </c>
      <c r="E18" s="13">
        <v>3.1301421000000003E-2</v>
      </c>
      <c r="F18" s="11" t="str">
        <f t="shared" si="6"/>
        <v>N/A</v>
      </c>
      <c r="G18" s="13">
        <v>7.7424926000000005E-2</v>
      </c>
      <c r="H18" s="11" t="str">
        <f t="shared" si="7"/>
        <v>N/A</v>
      </c>
      <c r="I18" s="12">
        <v>-81.599999999999994</v>
      </c>
      <c r="J18" s="12">
        <v>147.4</v>
      </c>
      <c r="K18" s="41" t="s">
        <v>217</v>
      </c>
      <c r="L18" s="11" t="str">
        <f t="shared" si="4"/>
        <v>N/A</v>
      </c>
    </row>
    <row r="19" spans="1:12" s="15" customFormat="1" ht="27.75" customHeight="1" x14ac:dyDescent="0.25">
      <c r="A19" s="2" t="s">
        <v>1662</v>
      </c>
      <c r="B19" s="41" t="s">
        <v>217</v>
      </c>
      <c r="C19" s="13">
        <v>0</v>
      </c>
      <c r="D19" s="11" t="str">
        <f t="shared" si="5"/>
        <v>N/A</v>
      </c>
      <c r="E19" s="13">
        <v>0</v>
      </c>
      <c r="F19" s="11" t="str">
        <f t="shared" si="6"/>
        <v>N/A</v>
      </c>
      <c r="G19" s="13">
        <v>7.3180499999999995E-5</v>
      </c>
      <c r="H19" s="11" t="str">
        <f t="shared" si="7"/>
        <v>N/A</v>
      </c>
      <c r="I19" s="12" t="s">
        <v>1742</v>
      </c>
      <c r="J19" s="12" t="s">
        <v>1742</v>
      </c>
      <c r="K19" s="41" t="s">
        <v>217</v>
      </c>
      <c r="L19" s="11" t="str">
        <f t="shared" si="4"/>
        <v>N/A</v>
      </c>
    </row>
    <row r="20" spans="1:12" s="15" customFormat="1" x14ac:dyDescent="0.25">
      <c r="A20" s="2" t="s">
        <v>1663</v>
      </c>
      <c r="B20" s="41" t="s">
        <v>217</v>
      </c>
      <c r="C20" s="1">
        <v>20437</v>
      </c>
      <c r="D20" s="11" t="str">
        <f>IF($B20="N/A","N/A",IF(C20&gt;0,"No",IF(C20&lt;0,"No","Yes")))</f>
        <v>N/A</v>
      </c>
      <c r="E20" s="1">
        <v>31041</v>
      </c>
      <c r="F20" s="11" t="str">
        <f>IF($B20="N/A","N/A",IF(E20&gt;0,"No",IF(E20&lt;0,"No","Yes")))</f>
        <v>N/A</v>
      </c>
      <c r="G20" s="1">
        <v>33383</v>
      </c>
      <c r="H20" s="11" t="str">
        <f>IF($B20="N/A","N/A",IF(G20&gt;0,"No",IF(G20&lt;0,"No","Yes")))</f>
        <v>N/A</v>
      </c>
      <c r="I20" s="12">
        <v>51.89</v>
      </c>
      <c r="J20" s="12">
        <v>7.5449999999999999</v>
      </c>
      <c r="K20" s="41" t="s">
        <v>217</v>
      </c>
      <c r="L20" s="11" t="str">
        <f t="shared" si="4"/>
        <v>N/A</v>
      </c>
    </row>
    <row r="21" spans="1:12" s="15" customFormat="1" x14ac:dyDescent="0.25">
      <c r="A21" s="2" t="s">
        <v>1664</v>
      </c>
      <c r="B21" s="41" t="s">
        <v>282</v>
      </c>
      <c r="C21" s="13">
        <v>1.7117519304</v>
      </c>
      <c r="D21" s="11" t="str">
        <f>IF($B21="N/A","N/A",IF(C21&gt;=5,"No",IF(C21&lt;0,"No","Yes")))</f>
        <v>Yes</v>
      </c>
      <c r="E21" s="13">
        <v>2.4230109937000002</v>
      </c>
      <c r="F21" s="11" t="str">
        <f>IF($B21="N/A","N/A",IF(E21&gt;=5,"No",IF(E21&lt;0,"No","Yes")))</f>
        <v>Yes</v>
      </c>
      <c r="G21" s="13">
        <v>2.4429832746</v>
      </c>
      <c r="H21" s="11" t="str">
        <f>IF($B21="N/A","N/A",IF(G21&gt;=5,"No",IF(G21&lt;0,"No","Yes")))</f>
        <v>Yes</v>
      </c>
      <c r="I21" s="12">
        <v>41.55</v>
      </c>
      <c r="J21" s="12">
        <v>0.82430000000000003</v>
      </c>
      <c r="K21" s="11" t="s">
        <v>217</v>
      </c>
      <c r="L21" s="11" t="str">
        <f t="shared" si="4"/>
        <v>N/A</v>
      </c>
    </row>
    <row r="22" spans="1:12" s="15" customFormat="1" ht="12.75" customHeight="1" x14ac:dyDescent="0.25">
      <c r="A22" s="4" t="s">
        <v>1665</v>
      </c>
      <c r="B22" s="58" t="s">
        <v>217</v>
      </c>
      <c r="C22" s="57">
        <v>93.286685912999999</v>
      </c>
      <c r="D22" s="59" t="str">
        <f t="shared" ref="D22:D25" si="8">IF($B22="N/A","N/A",IF(C22&gt;10,"No",IF(C22&lt;-10,"No","Yes")))</f>
        <v>N/A</v>
      </c>
      <c r="E22" s="57">
        <v>70.336007215999999</v>
      </c>
      <c r="F22" s="59" t="str">
        <f t="shared" ref="F22:F25" si="9">IF($B22="N/A","N/A",IF(E22&gt;10,"No",IF(E22&lt;-10,"No","Yes")))</f>
        <v>N/A</v>
      </c>
      <c r="G22" s="57">
        <v>55.917682653</v>
      </c>
      <c r="H22" s="59" t="str">
        <f t="shared" ref="H22:H25" si="10">IF($B22="N/A","N/A",IF(G22&gt;10,"No",IF(G22&lt;-10,"No","Yes")))</f>
        <v>N/A</v>
      </c>
      <c r="I22" s="12">
        <v>-24.6</v>
      </c>
      <c r="J22" s="12">
        <v>-20.5</v>
      </c>
      <c r="K22" s="58" t="s">
        <v>217</v>
      </c>
      <c r="L22" s="11" t="str">
        <f t="shared" si="4"/>
        <v>N/A</v>
      </c>
    </row>
    <row r="23" spans="1:12" s="15" customFormat="1" ht="12.75" customHeight="1" x14ac:dyDescent="0.25">
      <c r="A23" s="4" t="s">
        <v>1666</v>
      </c>
      <c r="B23" s="58" t="s">
        <v>217</v>
      </c>
      <c r="C23" s="57">
        <v>27.156627685</v>
      </c>
      <c r="D23" s="59" t="str">
        <f t="shared" si="8"/>
        <v>N/A</v>
      </c>
      <c r="E23" s="57">
        <v>24.541735124999999</v>
      </c>
      <c r="F23" s="59" t="str">
        <f t="shared" si="9"/>
        <v>N/A</v>
      </c>
      <c r="G23" s="57">
        <v>15.001647545000001</v>
      </c>
      <c r="H23" s="59" t="str">
        <f t="shared" si="10"/>
        <v>N/A</v>
      </c>
      <c r="I23" s="12">
        <v>-9.6300000000000008</v>
      </c>
      <c r="J23" s="12">
        <v>-38.9</v>
      </c>
      <c r="K23" s="58" t="s">
        <v>217</v>
      </c>
      <c r="L23" s="11" t="str">
        <f t="shared" si="4"/>
        <v>N/A</v>
      </c>
    </row>
    <row r="24" spans="1:12" s="15" customFormat="1" ht="12.75" customHeight="1" x14ac:dyDescent="0.25">
      <c r="A24" s="4" t="s">
        <v>1667</v>
      </c>
      <c r="B24" s="58" t="s">
        <v>217</v>
      </c>
      <c r="C24" s="57">
        <v>5.8374516808000001</v>
      </c>
      <c r="D24" s="59" t="str">
        <f t="shared" si="8"/>
        <v>N/A</v>
      </c>
      <c r="E24" s="57">
        <v>3.3246351599000001</v>
      </c>
      <c r="F24" s="59" t="str">
        <f t="shared" si="9"/>
        <v>N/A</v>
      </c>
      <c r="G24" s="57">
        <v>2.9056705509</v>
      </c>
      <c r="H24" s="59" t="str">
        <f t="shared" si="10"/>
        <v>N/A</v>
      </c>
      <c r="I24" s="12">
        <v>-43</v>
      </c>
      <c r="J24" s="12">
        <v>-12.6</v>
      </c>
      <c r="K24" s="58" t="s">
        <v>217</v>
      </c>
      <c r="L24" s="11" t="str">
        <f t="shared" si="4"/>
        <v>N/A</v>
      </c>
    </row>
    <row r="25" spans="1:12" s="15" customFormat="1" ht="12.75" customHeight="1" x14ac:dyDescent="0.25">
      <c r="A25" s="4" t="s">
        <v>1668</v>
      </c>
      <c r="B25" s="58" t="s">
        <v>217</v>
      </c>
      <c r="C25" s="57">
        <v>1.6000391447</v>
      </c>
      <c r="D25" s="59" t="str">
        <f t="shared" si="8"/>
        <v>N/A</v>
      </c>
      <c r="E25" s="57">
        <v>28.797396990999999</v>
      </c>
      <c r="F25" s="59" t="str">
        <f t="shared" si="9"/>
        <v>N/A</v>
      </c>
      <c r="G25" s="57">
        <v>43.177665279000003</v>
      </c>
      <c r="H25" s="59" t="str">
        <f t="shared" si="10"/>
        <v>N/A</v>
      </c>
      <c r="I25" s="12">
        <v>1700</v>
      </c>
      <c r="J25" s="12">
        <v>49.94</v>
      </c>
      <c r="K25" s="58" t="s">
        <v>217</v>
      </c>
      <c r="L25" s="11" t="str">
        <f t="shared" si="4"/>
        <v>N/A</v>
      </c>
    </row>
    <row r="26" spans="1:12" x14ac:dyDescent="0.25">
      <c r="A26" s="2" t="s">
        <v>1669</v>
      </c>
      <c r="B26" s="41" t="s">
        <v>221</v>
      </c>
      <c r="C26" s="1">
        <v>143</v>
      </c>
      <c r="D26" s="11" t="str">
        <f>IF($B26="N/A","N/A",IF(C26&gt;0,"No",IF(C26&lt;0,"No","Yes")))</f>
        <v>No</v>
      </c>
      <c r="E26" s="1">
        <v>1570</v>
      </c>
      <c r="F26" s="11" t="str">
        <f>IF($B26="N/A","N/A",IF(E26&gt;0,"No",IF(E26&lt;0,"No","Yes")))</f>
        <v>No</v>
      </c>
      <c r="G26" s="1">
        <v>97</v>
      </c>
      <c r="H26" s="11" t="str">
        <f>IF($B26="N/A","N/A",IF(G26&gt;0,"No",IF(G26&lt;0,"No","Yes")))</f>
        <v>No</v>
      </c>
      <c r="I26" s="12">
        <v>997.9</v>
      </c>
      <c r="J26" s="12">
        <v>-93.8</v>
      </c>
      <c r="K26" s="41" t="s">
        <v>217</v>
      </c>
      <c r="L26" s="9" t="str">
        <f t="shared" ref="L26:L74" si="11">IF(J26="Div by 0", "N/A", IF(K26="N/A","N/A", IF(J26&gt;VALUE(MID(K26,1,2)), "No", IF(J26&lt;-1*VALUE(MID(K26,1,2)), "No", "Yes"))))</f>
        <v>N/A</v>
      </c>
    </row>
    <row r="27" spans="1:12" x14ac:dyDescent="0.25">
      <c r="A27" s="6" t="s">
        <v>149</v>
      </c>
      <c r="B27" s="41" t="s">
        <v>283</v>
      </c>
      <c r="C27" s="8">
        <v>2.3954643599999999E-2</v>
      </c>
      <c r="D27" s="11" t="str">
        <f>IF($B27="N/A","N/A",IF(C27&gt;=10,"No",IF(C27&lt;0,"No","Yes")))</f>
        <v>Yes</v>
      </c>
      <c r="E27" s="8">
        <v>0.24510339619999999</v>
      </c>
      <c r="F27" s="11" t="str">
        <f>IF($B27="N/A","N/A",IF(E27&gt;=10,"No",IF(E27&lt;0,"No","Yes")))</f>
        <v>Yes</v>
      </c>
      <c r="G27" s="8">
        <v>1.41970091E-2</v>
      </c>
      <c r="H27" s="11" t="str">
        <f>IF($B27="N/A","N/A",IF(G27&gt;=10,"No",IF(G27&lt;0,"No","Yes")))</f>
        <v>Yes</v>
      </c>
      <c r="I27" s="12">
        <v>923.2</v>
      </c>
      <c r="J27" s="12">
        <v>-94.2</v>
      </c>
      <c r="K27" s="41" t="s">
        <v>217</v>
      </c>
      <c r="L27" s="9" t="str">
        <f t="shared" si="11"/>
        <v>N/A</v>
      </c>
    </row>
    <row r="28" spans="1:12" x14ac:dyDescent="0.25">
      <c r="A28" s="2" t="s">
        <v>425</v>
      </c>
      <c r="B28" s="33" t="s">
        <v>217</v>
      </c>
      <c r="C28" s="13">
        <v>74.125874125999999</v>
      </c>
      <c r="D28" s="59" t="str">
        <f t="shared" ref="D28:D31" si="12">IF($B28="N/A","N/A",IF(C28&gt;10,"No",IF(C28&lt;-10,"No","Yes")))</f>
        <v>N/A</v>
      </c>
      <c r="E28" s="13">
        <v>61.369426752000003</v>
      </c>
      <c r="F28" s="11" t="str">
        <f t="shared" ref="F28:F31" si="13">IF($B28="N/A","N/A",IF(E28&gt;10,"No",IF(E28&lt;-10,"No","Yes")))</f>
        <v>N/A</v>
      </c>
      <c r="G28" s="13">
        <v>81.443298968999997</v>
      </c>
      <c r="H28" s="11" t="str">
        <f t="shared" ref="H28:H31" si="14">IF($B28="N/A","N/A",IF(G28&gt;10,"No",IF(G28&lt;-10,"No","Yes")))</f>
        <v>N/A</v>
      </c>
      <c r="I28" s="12">
        <v>-17.2</v>
      </c>
      <c r="J28" s="12">
        <v>32.71</v>
      </c>
      <c r="K28" s="41" t="s">
        <v>217</v>
      </c>
      <c r="L28" s="9" t="str">
        <f t="shared" si="11"/>
        <v>N/A</v>
      </c>
    </row>
    <row r="29" spans="1:12" x14ac:dyDescent="0.25">
      <c r="A29" s="2" t="s">
        <v>426</v>
      </c>
      <c r="B29" s="33" t="s">
        <v>217</v>
      </c>
      <c r="C29" s="13">
        <v>11.888111887999999</v>
      </c>
      <c r="D29" s="59" t="str">
        <f t="shared" si="12"/>
        <v>N/A</v>
      </c>
      <c r="E29" s="13">
        <v>1.847133758</v>
      </c>
      <c r="F29" s="11" t="str">
        <f t="shared" si="13"/>
        <v>N/A</v>
      </c>
      <c r="G29" s="13">
        <v>17.010309278000001</v>
      </c>
      <c r="H29" s="11" t="str">
        <f t="shared" si="14"/>
        <v>N/A</v>
      </c>
      <c r="I29" s="12">
        <v>-84.5</v>
      </c>
      <c r="J29" s="12">
        <v>820.9</v>
      </c>
      <c r="K29" s="41" t="s">
        <v>217</v>
      </c>
      <c r="L29" s="9" t="str">
        <f t="shared" si="11"/>
        <v>N/A</v>
      </c>
    </row>
    <row r="30" spans="1:12" x14ac:dyDescent="0.25">
      <c r="A30" s="2" t="s">
        <v>422</v>
      </c>
      <c r="B30" s="33" t="s">
        <v>217</v>
      </c>
      <c r="C30" s="13">
        <v>0</v>
      </c>
      <c r="D30" s="59" t="str">
        <f t="shared" si="12"/>
        <v>N/A</v>
      </c>
      <c r="E30" s="13">
        <v>0</v>
      </c>
      <c r="F30" s="11" t="str">
        <f t="shared" si="13"/>
        <v>N/A</v>
      </c>
      <c r="G30" s="13">
        <v>0</v>
      </c>
      <c r="H30" s="11" t="str">
        <f t="shared" si="14"/>
        <v>N/A</v>
      </c>
      <c r="I30" s="12" t="s">
        <v>1742</v>
      </c>
      <c r="J30" s="12" t="s">
        <v>1742</v>
      </c>
      <c r="K30" s="41" t="s">
        <v>217</v>
      </c>
      <c r="L30" s="9" t="str">
        <f t="shared" si="11"/>
        <v>N/A</v>
      </c>
    </row>
    <row r="31" spans="1:12" x14ac:dyDescent="0.25">
      <c r="A31" s="2" t="s">
        <v>423</v>
      </c>
      <c r="B31" s="33" t="s">
        <v>217</v>
      </c>
      <c r="C31" s="13">
        <v>9.4405594405999995</v>
      </c>
      <c r="D31" s="59" t="str">
        <f t="shared" si="12"/>
        <v>N/A</v>
      </c>
      <c r="E31" s="13">
        <v>9.7770700637000001</v>
      </c>
      <c r="F31" s="11" t="str">
        <f t="shared" si="13"/>
        <v>N/A</v>
      </c>
      <c r="G31" s="13">
        <v>8.7628865978999997</v>
      </c>
      <c r="H31" s="11" t="str">
        <f t="shared" si="14"/>
        <v>N/A</v>
      </c>
      <c r="I31" s="12">
        <v>3.5649999999999999</v>
      </c>
      <c r="J31" s="12">
        <v>-10.4</v>
      </c>
      <c r="K31" s="41" t="s">
        <v>217</v>
      </c>
      <c r="L31" s="9" t="str">
        <f t="shared" si="11"/>
        <v>N/A</v>
      </c>
    </row>
    <row r="32" spans="1:12" x14ac:dyDescent="0.25">
      <c r="A32" s="2" t="s">
        <v>948</v>
      </c>
      <c r="B32" s="33" t="s">
        <v>217</v>
      </c>
      <c r="C32" s="57">
        <v>14.583436284999999</v>
      </c>
      <c r="D32" s="59" t="str">
        <f>IF($B32="N/A","N/A",IF(C32&gt;10,"No",IF(C32&lt;-10,"No","Yes")))</f>
        <v>N/A</v>
      </c>
      <c r="E32" s="57">
        <v>14.10960337</v>
      </c>
      <c r="F32" s="59" t="str">
        <f>IF($B32="N/A","N/A",IF(E32&gt;10,"No",IF(E32&lt;-10,"No","Yes")))</f>
        <v>N/A</v>
      </c>
      <c r="G32" s="57">
        <v>14.061478903999999</v>
      </c>
      <c r="H32" s="59" t="str">
        <f>IF($B32="N/A","N/A",IF(G32&gt;10,"No",IF(G32&lt;-10,"No","Yes")))</f>
        <v>N/A</v>
      </c>
      <c r="I32" s="12">
        <v>-3.25</v>
      </c>
      <c r="J32" s="12">
        <v>-0.34100000000000003</v>
      </c>
      <c r="K32" s="58" t="s">
        <v>733</v>
      </c>
      <c r="L32" s="9" t="str">
        <f t="shared" si="11"/>
        <v>Yes</v>
      </c>
    </row>
    <row r="33" spans="1:12" x14ac:dyDescent="0.25">
      <c r="A33" s="2" t="s">
        <v>949</v>
      </c>
      <c r="B33" s="33" t="s">
        <v>217</v>
      </c>
      <c r="C33" s="57">
        <v>0</v>
      </c>
      <c r="D33" s="59" t="str">
        <f>IF($B33="N/A","N/A",IF(C33&gt;10,"No",IF(C33&lt;-10,"No","Yes")))</f>
        <v>N/A</v>
      </c>
      <c r="E33" s="57">
        <v>0</v>
      </c>
      <c r="F33" s="59" t="str">
        <f>IF($B33="N/A","N/A",IF(E33&gt;10,"No",IF(E33&lt;-10,"No","Yes")))</f>
        <v>N/A</v>
      </c>
      <c r="G33" s="57">
        <v>0</v>
      </c>
      <c r="H33" s="59" t="str">
        <f>IF($B33="N/A","N/A",IF(G33&gt;10,"No",IF(G33&lt;-10,"No","Yes")))</f>
        <v>N/A</v>
      </c>
      <c r="I33" s="12" t="s">
        <v>1742</v>
      </c>
      <c r="J33" s="12" t="s">
        <v>1742</v>
      </c>
      <c r="K33" s="58" t="s">
        <v>733</v>
      </c>
      <c r="L33" s="9" t="str">
        <f t="shared" si="11"/>
        <v>N/A</v>
      </c>
    </row>
    <row r="34" spans="1:12" x14ac:dyDescent="0.25">
      <c r="A34" s="2" t="s">
        <v>20</v>
      </c>
      <c r="B34" s="41" t="s">
        <v>284</v>
      </c>
      <c r="C34" s="13">
        <v>99.250621690000003</v>
      </c>
      <c r="D34" s="11" t="str">
        <f>IF($B34="N/A","N/A",IF(C34&gt;=98,"Yes","No"))</f>
        <v>Yes</v>
      </c>
      <c r="E34" s="13">
        <v>99.400199205000007</v>
      </c>
      <c r="F34" s="11" t="str">
        <f>IF($B34="N/A","N/A",IF(E34&gt;=98,"Yes","No"))</f>
        <v>Yes</v>
      </c>
      <c r="G34" s="13">
        <v>99.691105281000006</v>
      </c>
      <c r="H34" s="11" t="str">
        <f>IF($B34="N/A","N/A",IF(G34&gt;=98,"Yes","No"))</f>
        <v>Yes</v>
      </c>
      <c r="I34" s="12">
        <v>0.1507</v>
      </c>
      <c r="J34" s="12">
        <v>0.29270000000000002</v>
      </c>
      <c r="K34" s="41" t="s">
        <v>733</v>
      </c>
      <c r="L34" s="9" t="str">
        <f t="shared" si="11"/>
        <v>Yes</v>
      </c>
    </row>
    <row r="35" spans="1:12" x14ac:dyDescent="0.25">
      <c r="A35" s="2" t="s">
        <v>18</v>
      </c>
      <c r="B35" s="41" t="s">
        <v>281</v>
      </c>
      <c r="C35" s="13">
        <v>100</v>
      </c>
      <c r="D35" s="11" t="str">
        <f>IF($B35="N/A","N/A",IF(C35&gt;=95,"Yes","No"))</f>
        <v>Yes</v>
      </c>
      <c r="E35" s="13">
        <v>99.998594948999994</v>
      </c>
      <c r="F35" s="11" t="str">
        <f>IF($B35="N/A","N/A",IF(E35&gt;=95,"Yes","No"))</f>
        <v>Yes</v>
      </c>
      <c r="G35" s="13">
        <v>99.996999600999999</v>
      </c>
      <c r="H35" s="11" t="str">
        <f>IF($B35="N/A","N/A",IF(G35&gt;=95,"Yes","No"))</f>
        <v>Yes</v>
      </c>
      <c r="I35" s="12">
        <v>-1E-3</v>
      </c>
      <c r="J35" s="12">
        <v>-2E-3</v>
      </c>
      <c r="K35" s="41" t="s">
        <v>733</v>
      </c>
      <c r="L35" s="9" t="str">
        <f t="shared" si="11"/>
        <v>Yes</v>
      </c>
    </row>
    <row r="36" spans="1:12" x14ac:dyDescent="0.25">
      <c r="A36" s="2" t="s">
        <v>23</v>
      </c>
      <c r="B36" s="33" t="s">
        <v>217</v>
      </c>
      <c r="C36" s="13">
        <v>55.429202721000003</v>
      </c>
      <c r="D36" s="11" t="str">
        <f t="shared" ref="D36:D41" si="15">IF($B36="N/A","N/A",IF(C36&gt;10,"No",IF(C36&lt;-10,"No","Yes")))</f>
        <v>N/A</v>
      </c>
      <c r="E36" s="13">
        <v>53.618319370999998</v>
      </c>
      <c r="F36" s="11" t="str">
        <f t="shared" ref="F36:F41" si="16">IF($B36="N/A","N/A",IF(E36&gt;10,"No",IF(E36&lt;-10,"No","Yes")))</f>
        <v>N/A</v>
      </c>
      <c r="G36" s="13">
        <v>53.645228451000001</v>
      </c>
      <c r="H36" s="11" t="str">
        <f t="shared" ref="H36:H41" si="17">IF($B36="N/A","N/A",IF(G36&gt;10,"No",IF(G36&lt;-10,"No","Yes")))</f>
        <v>N/A</v>
      </c>
      <c r="I36" s="12">
        <v>-3.27</v>
      </c>
      <c r="J36" s="12">
        <v>5.0200000000000002E-2</v>
      </c>
      <c r="K36" s="41" t="s">
        <v>733</v>
      </c>
      <c r="L36" s="9" t="str">
        <f t="shared" si="11"/>
        <v>Yes</v>
      </c>
    </row>
    <row r="37" spans="1:12" x14ac:dyDescent="0.25">
      <c r="A37" s="2" t="s">
        <v>24</v>
      </c>
      <c r="B37" s="33" t="s">
        <v>217</v>
      </c>
      <c r="C37" s="13">
        <v>6.3323179132999998</v>
      </c>
      <c r="D37" s="11" t="str">
        <f t="shared" si="15"/>
        <v>N/A</v>
      </c>
      <c r="E37" s="13">
        <v>6.1074458353000001</v>
      </c>
      <c r="F37" s="11" t="str">
        <f t="shared" si="16"/>
        <v>N/A</v>
      </c>
      <c r="G37" s="13">
        <v>6.1786993636999998</v>
      </c>
      <c r="H37" s="11" t="str">
        <f t="shared" si="17"/>
        <v>N/A</v>
      </c>
      <c r="I37" s="12">
        <v>-3.55</v>
      </c>
      <c r="J37" s="12">
        <v>1.167</v>
      </c>
      <c r="K37" s="41" t="s">
        <v>733</v>
      </c>
      <c r="L37" s="9" t="str">
        <f t="shared" si="11"/>
        <v>Yes</v>
      </c>
    </row>
    <row r="38" spans="1:12" x14ac:dyDescent="0.25">
      <c r="A38" s="2" t="s">
        <v>25</v>
      </c>
      <c r="B38" s="33" t="s">
        <v>217</v>
      </c>
      <c r="C38" s="13">
        <v>2.9418145056</v>
      </c>
      <c r="D38" s="11" t="str">
        <f t="shared" si="15"/>
        <v>N/A</v>
      </c>
      <c r="E38" s="13">
        <v>2.5923977357000001</v>
      </c>
      <c r="F38" s="11" t="str">
        <f t="shared" si="16"/>
        <v>N/A</v>
      </c>
      <c r="G38" s="13">
        <v>2.8735039169999999</v>
      </c>
      <c r="H38" s="11" t="str">
        <f t="shared" si="17"/>
        <v>N/A</v>
      </c>
      <c r="I38" s="12">
        <v>-11.9</v>
      </c>
      <c r="J38" s="12">
        <v>10.84</v>
      </c>
      <c r="K38" s="41" t="s">
        <v>733</v>
      </c>
      <c r="L38" s="9" t="str">
        <f t="shared" si="11"/>
        <v>No</v>
      </c>
    </row>
    <row r="39" spans="1:12" x14ac:dyDescent="0.25">
      <c r="A39" s="2" t="s">
        <v>26</v>
      </c>
      <c r="B39" s="41" t="s">
        <v>217</v>
      </c>
      <c r="C39" s="13">
        <v>2.6626507739999998</v>
      </c>
      <c r="D39" s="11" t="str">
        <f t="shared" si="15"/>
        <v>N/A</v>
      </c>
      <c r="E39" s="13">
        <v>3.3879690138999998</v>
      </c>
      <c r="F39" s="11" t="str">
        <f t="shared" si="16"/>
        <v>N/A</v>
      </c>
      <c r="G39" s="13">
        <v>3.2647998331000001</v>
      </c>
      <c r="H39" s="11" t="str">
        <f t="shared" si="17"/>
        <v>N/A</v>
      </c>
      <c r="I39" s="12">
        <v>27.24</v>
      </c>
      <c r="J39" s="12">
        <v>-3.64</v>
      </c>
      <c r="K39" s="41" t="s">
        <v>217</v>
      </c>
      <c r="L39" s="9" t="str">
        <f t="shared" si="11"/>
        <v>N/A</v>
      </c>
    </row>
    <row r="40" spans="1:12" x14ac:dyDescent="0.25">
      <c r="A40" s="2" t="s">
        <v>60</v>
      </c>
      <c r="B40" s="41" t="s">
        <v>217</v>
      </c>
      <c r="C40" s="13">
        <v>1.948618127</v>
      </c>
      <c r="D40" s="11" t="str">
        <f t="shared" si="15"/>
        <v>N/A</v>
      </c>
      <c r="E40" s="13">
        <v>1.9627786295</v>
      </c>
      <c r="F40" s="11" t="str">
        <f t="shared" si="16"/>
        <v>N/A</v>
      </c>
      <c r="G40" s="13">
        <v>2.0955224536000001</v>
      </c>
      <c r="H40" s="11" t="str">
        <f t="shared" si="17"/>
        <v>N/A</v>
      </c>
      <c r="I40" s="12">
        <v>0.72670000000000001</v>
      </c>
      <c r="J40" s="12">
        <v>6.7629999999999999</v>
      </c>
      <c r="K40" s="41" t="s">
        <v>217</v>
      </c>
      <c r="L40" s="9" t="str">
        <f t="shared" si="11"/>
        <v>N/A</v>
      </c>
    </row>
    <row r="41" spans="1:12" x14ac:dyDescent="0.25">
      <c r="A41" s="2" t="s">
        <v>61</v>
      </c>
      <c r="B41" s="41" t="s">
        <v>217</v>
      </c>
      <c r="C41" s="13">
        <v>0</v>
      </c>
      <c r="D41" s="11" t="str">
        <f t="shared" si="15"/>
        <v>N/A</v>
      </c>
      <c r="E41" s="13">
        <v>7.8058400000000005E-5</v>
      </c>
      <c r="F41" s="11" t="str">
        <f t="shared" si="16"/>
        <v>N/A</v>
      </c>
      <c r="G41" s="13">
        <v>0.56363589790000002</v>
      </c>
      <c r="H41" s="11" t="str">
        <f t="shared" si="17"/>
        <v>N/A</v>
      </c>
      <c r="I41" s="12" t="s">
        <v>1742</v>
      </c>
      <c r="J41" s="12">
        <v>722000</v>
      </c>
      <c r="K41" s="41" t="s">
        <v>217</v>
      </c>
      <c r="L41" s="9" t="str">
        <f t="shared" si="11"/>
        <v>N/A</v>
      </c>
    </row>
    <row r="42" spans="1:12" x14ac:dyDescent="0.25">
      <c r="A42" s="2" t="s">
        <v>62</v>
      </c>
      <c r="B42" s="41" t="s">
        <v>282</v>
      </c>
      <c r="C42" s="13">
        <v>30.685395959000001</v>
      </c>
      <c r="D42" s="11" t="str">
        <f>IF($B42="N/A","N/A",IF(C42&gt;=5,"No",IF(C42&lt;0,"No","Yes")))</f>
        <v>No</v>
      </c>
      <c r="E42" s="13">
        <v>32.331167473000001</v>
      </c>
      <c r="F42" s="11" t="str">
        <f>IF($B42="N/A","N/A",IF(E42&gt;=5,"No",IF(E42&lt;0,"No","Yes")))</f>
        <v>No</v>
      </c>
      <c r="G42" s="13">
        <v>32.543350275000002</v>
      </c>
      <c r="H42" s="11" t="str">
        <f>IF($B42="N/A","N/A",IF(G42&gt;=5,"No",IF(G42&lt;0,"No","Yes")))</f>
        <v>No</v>
      </c>
      <c r="I42" s="12">
        <v>5.3630000000000004</v>
      </c>
      <c r="J42" s="12">
        <v>0.65629999999999999</v>
      </c>
      <c r="K42" s="41" t="s">
        <v>733</v>
      </c>
      <c r="L42" s="9" t="str">
        <f t="shared" si="11"/>
        <v>Yes</v>
      </c>
    </row>
    <row r="43" spans="1:12" x14ac:dyDescent="0.25">
      <c r="A43" s="2" t="s">
        <v>63</v>
      </c>
      <c r="B43" s="41" t="s">
        <v>217</v>
      </c>
      <c r="C43" s="13">
        <v>9.8921789764000003</v>
      </c>
      <c r="D43" s="11" t="str">
        <f>IF($B43="N/A","N/A",IF(C43&gt;10,"No",IF(C43&lt;-10,"No","Yes")))</f>
        <v>N/A</v>
      </c>
      <c r="E43" s="13">
        <v>0.80790450650000001</v>
      </c>
      <c r="F43" s="11" t="str">
        <f>IF($B43="N/A","N/A",IF(E43&gt;10,"No",IF(E43&lt;-10,"No","Yes")))</f>
        <v>N/A</v>
      </c>
      <c r="G43" s="13">
        <v>16.036619502000001</v>
      </c>
      <c r="H43" s="11" t="str">
        <f>IF($B43="N/A","N/A",IF(G43&gt;10,"No",IF(G43&lt;-10,"No","Yes")))</f>
        <v>N/A</v>
      </c>
      <c r="I43" s="12">
        <v>-91.8</v>
      </c>
      <c r="J43" s="12">
        <v>1885</v>
      </c>
      <c r="K43" s="41" t="s">
        <v>733</v>
      </c>
      <c r="L43" s="9" t="str">
        <f t="shared" si="11"/>
        <v>No</v>
      </c>
    </row>
    <row r="44" spans="1:12" x14ac:dyDescent="0.25">
      <c r="A44" s="2" t="s">
        <v>64</v>
      </c>
      <c r="B44" s="41" t="s">
        <v>217</v>
      </c>
      <c r="C44" s="13">
        <v>100</v>
      </c>
      <c r="D44" s="11" t="str">
        <f>IF($B44="N/A","N/A",IF(C44&gt;10,"No",IF(C44&lt;-10,"No","Yes")))</f>
        <v>N/A</v>
      </c>
      <c r="E44" s="13">
        <v>99.439613527000006</v>
      </c>
      <c r="F44" s="11" t="str">
        <f>IF($B44="N/A","N/A",IF(E44&gt;10,"No",IF(E44&lt;-10,"No","Yes")))</f>
        <v>N/A</v>
      </c>
      <c r="G44" s="13">
        <v>79.672626382000004</v>
      </c>
      <c r="H44" s="11" t="str">
        <f>IF($B44="N/A","N/A",IF(G44&gt;10,"No",IF(G44&lt;-10,"No","Yes")))</f>
        <v>N/A</v>
      </c>
      <c r="I44" s="12">
        <v>-0.56000000000000005</v>
      </c>
      <c r="J44" s="12">
        <v>-19.899999999999999</v>
      </c>
      <c r="K44" s="41" t="s">
        <v>733</v>
      </c>
      <c r="L44" s="9" t="str">
        <f t="shared" si="11"/>
        <v>No</v>
      </c>
    </row>
    <row r="45" spans="1:12" x14ac:dyDescent="0.25">
      <c r="A45" s="3" t="s">
        <v>19</v>
      </c>
      <c r="B45" s="33" t="s">
        <v>285</v>
      </c>
      <c r="C45" s="8">
        <v>3.9591330429</v>
      </c>
      <c r="D45" s="11" t="str">
        <f>IF($B45="N/A","N/A",IF(C45&gt;8,"No",IF(C45&lt;2,"No","Yes")))</f>
        <v>Yes</v>
      </c>
      <c r="E45" s="8">
        <v>3.7844276602</v>
      </c>
      <c r="F45" s="11" t="str">
        <f>IF($B45="N/A","N/A",IF(E45&gt;8,"No",IF(E45&lt;2,"No","Yes")))</f>
        <v>Yes</v>
      </c>
      <c r="G45" s="8">
        <v>3.4727055182000002</v>
      </c>
      <c r="H45" s="11" t="str">
        <f>IF($B45="N/A","N/A",IF(G45&gt;8,"No",IF(G45&lt;2,"No","Yes")))</f>
        <v>Yes</v>
      </c>
      <c r="I45" s="12">
        <v>-4.41</v>
      </c>
      <c r="J45" s="12">
        <v>-8.24</v>
      </c>
      <c r="K45" s="41" t="s">
        <v>733</v>
      </c>
      <c r="L45" s="9" t="str">
        <f t="shared" si="11"/>
        <v>Yes</v>
      </c>
    </row>
    <row r="46" spans="1:12" x14ac:dyDescent="0.25">
      <c r="A46" s="3" t="s">
        <v>174</v>
      </c>
      <c r="B46" s="33" t="s">
        <v>217</v>
      </c>
      <c r="C46" s="8">
        <v>17.950990139000002</v>
      </c>
      <c r="D46" s="11" t="str">
        <f t="shared" ref="D46:D53" si="18">IF($B46="N/A","N/A",IF(C46&gt;10,"No",IF(C46&lt;-10,"No","Yes")))</f>
        <v>N/A</v>
      </c>
      <c r="E46" s="8">
        <v>18.267072154000001</v>
      </c>
      <c r="F46" s="11" t="str">
        <f t="shared" ref="F46:F53" si="19">IF($B46="N/A","N/A",IF(E46&gt;10,"No",IF(E46&lt;-10,"No","Yes")))</f>
        <v>N/A</v>
      </c>
      <c r="G46" s="8">
        <v>18.043520419</v>
      </c>
      <c r="H46" s="11" t="str">
        <f t="shared" ref="H46:H53" si="20">IF($B46="N/A","N/A",IF(G46&gt;10,"No",IF(G46&lt;-10,"No","Yes")))</f>
        <v>N/A</v>
      </c>
      <c r="I46" s="12">
        <v>1.7609999999999999</v>
      </c>
      <c r="J46" s="12">
        <v>-1.22</v>
      </c>
      <c r="K46" s="41" t="s">
        <v>733</v>
      </c>
      <c r="L46" s="9" t="str">
        <f>IF(J46="Div by 0", "N/A", IF(OR(J46="N/A",K46="N/A"),"N/A", IF(J46&gt;VALUE(MID(K46,1,2)), "No", IF(J46&lt;-1*VALUE(MID(K46,1,2)), "No", "Yes"))))</f>
        <v>Yes</v>
      </c>
    </row>
    <row r="47" spans="1:12" x14ac:dyDescent="0.25">
      <c r="A47" s="3" t="s">
        <v>175</v>
      </c>
      <c r="B47" s="33" t="s">
        <v>217</v>
      </c>
      <c r="C47" s="8">
        <v>34.260584643999998</v>
      </c>
      <c r="D47" s="11" t="str">
        <f t="shared" si="18"/>
        <v>N/A</v>
      </c>
      <c r="E47" s="8">
        <v>34.597983595000002</v>
      </c>
      <c r="F47" s="11" t="str">
        <f t="shared" si="19"/>
        <v>N/A</v>
      </c>
      <c r="G47" s="8">
        <v>34.487389176999997</v>
      </c>
      <c r="H47" s="11" t="str">
        <f t="shared" si="20"/>
        <v>N/A</v>
      </c>
      <c r="I47" s="12">
        <v>0.98480000000000001</v>
      </c>
      <c r="J47" s="12">
        <v>-0.32</v>
      </c>
      <c r="K47" s="41" t="s">
        <v>733</v>
      </c>
      <c r="L47" s="9" t="str">
        <f>IF(J47="Div by 0", "N/A", IF(OR(J47="N/A",K47="N/A"),"N/A", IF(J47&gt;VALUE(MID(K47,1,2)), "No", IF(J47&lt;-1*VALUE(MID(K47,1,2)), "No", "Yes"))))</f>
        <v>Yes</v>
      </c>
    </row>
    <row r="48" spans="1:12" x14ac:dyDescent="0.25">
      <c r="A48" s="3" t="s">
        <v>176</v>
      </c>
      <c r="B48" s="33" t="s">
        <v>217</v>
      </c>
      <c r="C48" s="8">
        <v>3.8586240485999999</v>
      </c>
      <c r="D48" s="11" t="str">
        <f t="shared" si="18"/>
        <v>N/A</v>
      </c>
      <c r="E48" s="8">
        <v>3.8106552847000001</v>
      </c>
      <c r="F48" s="11" t="str">
        <f t="shared" si="19"/>
        <v>N/A</v>
      </c>
      <c r="G48" s="8">
        <v>3.8010662392999999</v>
      </c>
      <c r="H48" s="11" t="str">
        <f t="shared" si="20"/>
        <v>N/A</v>
      </c>
      <c r="I48" s="12">
        <v>-1.24</v>
      </c>
      <c r="J48" s="12">
        <v>-0.252</v>
      </c>
      <c r="K48" s="41" t="s">
        <v>733</v>
      </c>
      <c r="L48" s="9" t="str">
        <f t="shared" ref="L48:L57" si="21">IF(J48="Div by 0", "N/A", IF(OR(J48="N/A",K48="N/A"),"N/A", IF(J48&gt;VALUE(MID(K48,1,2)), "No", IF(J48&lt;-1*VALUE(MID(K48,1,2)), "No", "Yes"))))</f>
        <v>Yes</v>
      </c>
    </row>
    <row r="49" spans="1:12" x14ac:dyDescent="0.25">
      <c r="A49" s="3" t="s">
        <v>177</v>
      </c>
      <c r="B49" s="33" t="s">
        <v>217</v>
      </c>
      <c r="C49" s="8">
        <v>22.823331153000002</v>
      </c>
      <c r="D49" s="11" t="str">
        <f t="shared" si="18"/>
        <v>N/A</v>
      </c>
      <c r="E49" s="8">
        <v>22.865414818000001</v>
      </c>
      <c r="F49" s="11" t="str">
        <f t="shared" si="19"/>
        <v>N/A</v>
      </c>
      <c r="G49" s="8">
        <v>23.518150583000001</v>
      </c>
      <c r="H49" s="11" t="str">
        <f t="shared" si="20"/>
        <v>N/A</v>
      </c>
      <c r="I49" s="12">
        <v>0.18440000000000001</v>
      </c>
      <c r="J49" s="12">
        <v>2.855</v>
      </c>
      <c r="K49" s="41" t="s">
        <v>733</v>
      </c>
      <c r="L49" s="9" t="str">
        <f t="shared" si="21"/>
        <v>Yes</v>
      </c>
    </row>
    <row r="50" spans="1:12" x14ac:dyDescent="0.25">
      <c r="A50" s="3" t="s">
        <v>178</v>
      </c>
      <c r="B50" s="33" t="s">
        <v>217</v>
      </c>
      <c r="C50" s="8">
        <v>9.5850402412999998</v>
      </c>
      <c r="D50" s="11" t="str">
        <f t="shared" si="18"/>
        <v>N/A</v>
      </c>
      <c r="E50" s="8">
        <v>9.4676260565000003</v>
      </c>
      <c r="F50" s="11" t="str">
        <f t="shared" si="19"/>
        <v>N/A</v>
      </c>
      <c r="G50" s="8">
        <v>9.5966658982999995</v>
      </c>
      <c r="H50" s="11" t="str">
        <f t="shared" si="20"/>
        <v>N/A</v>
      </c>
      <c r="I50" s="12">
        <v>-1.22</v>
      </c>
      <c r="J50" s="12">
        <v>1.363</v>
      </c>
      <c r="K50" s="41" t="s">
        <v>733</v>
      </c>
      <c r="L50" s="9" t="str">
        <f t="shared" si="21"/>
        <v>Yes</v>
      </c>
    </row>
    <row r="51" spans="1:12" x14ac:dyDescent="0.25">
      <c r="A51" s="3" t="s">
        <v>179</v>
      </c>
      <c r="B51" s="33" t="s">
        <v>217</v>
      </c>
      <c r="C51" s="8">
        <v>3.4239226483</v>
      </c>
      <c r="D51" s="11" t="str">
        <f t="shared" si="18"/>
        <v>N/A</v>
      </c>
      <c r="E51" s="8">
        <v>3.3101447827000001</v>
      </c>
      <c r="F51" s="11" t="str">
        <f t="shared" si="19"/>
        <v>N/A</v>
      </c>
      <c r="G51" s="8">
        <v>3.2762891653000001</v>
      </c>
      <c r="H51" s="11" t="str">
        <f t="shared" si="20"/>
        <v>N/A</v>
      </c>
      <c r="I51" s="12">
        <v>-3.32</v>
      </c>
      <c r="J51" s="12">
        <v>-1.02</v>
      </c>
      <c r="K51" s="41" t="s">
        <v>733</v>
      </c>
      <c r="L51" s="9" t="str">
        <f t="shared" si="21"/>
        <v>Yes</v>
      </c>
    </row>
    <row r="52" spans="1:12" x14ac:dyDescent="0.25">
      <c r="A52" s="3" t="s">
        <v>180</v>
      </c>
      <c r="B52" s="33" t="s">
        <v>217</v>
      </c>
      <c r="C52" s="8">
        <v>2.5023389280999999</v>
      </c>
      <c r="D52" s="11" t="str">
        <f t="shared" si="18"/>
        <v>N/A</v>
      </c>
      <c r="E52" s="8">
        <v>2.3615009695000002</v>
      </c>
      <c r="F52" s="11" t="str">
        <f t="shared" si="19"/>
        <v>N/A</v>
      </c>
      <c r="G52" s="8">
        <v>2.2921583479000001</v>
      </c>
      <c r="H52" s="11" t="str">
        <f t="shared" si="20"/>
        <v>N/A</v>
      </c>
      <c r="I52" s="12">
        <v>-5.63</v>
      </c>
      <c r="J52" s="12">
        <v>-2.94</v>
      </c>
      <c r="K52" s="41" t="s">
        <v>733</v>
      </c>
      <c r="L52" s="9" t="str">
        <f t="shared" si="21"/>
        <v>Yes</v>
      </c>
    </row>
    <row r="53" spans="1:12" x14ac:dyDescent="0.25">
      <c r="A53" s="3" t="s">
        <v>950</v>
      </c>
      <c r="B53" s="33" t="s">
        <v>217</v>
      </c>
      <c r="C53" s="8">
        <v>1.6349463072999999</v>
      </c>
      <c r="D53" s="11" t="str">
        <f t="shared" si="18"/>
        <v>N/A</v>
      </c>
      <c r="E53" s="8">
        <v>1.5336915694</v>
      </c>
      <c r="F53" s="11" t="str">
        <f t="shared" si="19"/>
        <v>N/A</v>
      </c>
      <c r="G53" s="8">
        <v>1.5113228465999999</v>
      </c>
      <c r="H53" s="11" t="str">
        <f t="shared" si="20"/>
        <v>N/A</v>
      </c>
      <c r="I53" s="12">
        <v>-6.19</v>
      </c>
      <c r="J53" s="12">
        <v>-1.46</v>
      </c>
      <c r="K53" s="41" t="s">
        <v>733</v>
      </c>
      <c r="L53" s="9" t="str">
        <f t="shared" si="21"/>
        <v>Yes</v>
      </c>
    </row>
    <row r="54" spans="1:12" x14ac:dyDescent="0.25">
      <c r="A54" s="2" t="s">
        <v>212</v>
      </c>
      <c r="B54" s="33" t="s">
        <v>217</v>
      </c>
      <c r="C54" s="34" t="s">
        <v>217</v>
      </c>
      <c r="D54" s="9" t="str">
        <f t="shared" ref="D54:D57" si="22">IF($B54="N/A","N/A",IF(C54&lt;0,"No","Yes"))</f>
        <v>N/A</v>
      </c>
      <c r="E54" s="34">
        <v>725423</v>
      </c>
      <c r="F54" s="9" t="str">
        <f t="shared" ref="F54:F57" si="23">IF($B54="N/A","N/A",IF(E54&lt;0,"No","Yes"))</f>
        <v>N/A</v>
      </c>
      <c r="G54" s="34">
        <v>764621</v>
      </c>
      <c r="H54" s="9" t="str">
        <f t="shared" ref="H54:H57" si="24">IF($B54="N/A","N/A",IF(G54&lt;0,"No","Yes"))</f>
        <v>N/A</v>
      </c>
      <c r="I54" s="12" t="s">
        <v>217</v>
      </c>
      <c r="J54" s="12">
        <v>5.4029999999999996</v>
      </c>
      <c r="K54" s="41" t="s">
        <v>733</v>
      </c>
      <c r="L54" s="9" t="str">
        <f t="shared" si="21"/>
        <v>Yes</v>
      </c>
    </row>
    <row r="55" spans="1:12" x14ac:dyDescent="0.25">
      <c r="A55" s="2" t="s">
        <v>213</v>
      </c>
      <c r="B55" s="33" t="s">
        <v>217</v>
      </c>
      <c r="C55" s="34" t="s">
        <v>217</v>
      </c>
      <c r="D55" s="9" t="str">
        <f t="shared" si="22"/>
        <v>N/A</v>
      </c>
      <c r="E55" s="34">
        <v>48752</v>
      </c>
      <c r="F55" s="9" t="str">
        <f t="shared" si="23"/>
        <v>N/A</v>
      </c>
      <c r="G55" s="34">
        <v>51791</v>
      </c>
      <c r="H55" s="9" t="str">
        <f t="shared" si="24"/>
        <v>N/A</v>
      </c>
      <c r="I55" s="12" t="s">
        <v>217</v>
      </c>
      <c r="J55" s="12">
        <v>6.234</v>
      </c>
      <c r="K55" s="41" t="s">
        <v>733</v>
      </c>
      <c r="L55" s="9" t="str">
        <f t="shared" si="21"/>
        <v>Yes</v>
      </c>
    </row>
    <row r="56" spans="1:12" x14ac:dyDescent="0.25">
      <c r="A56" s="2" t="s">
        <v>214</v>
      </c>
      <c r="B56" s="33" t="s">
        <v>217</v>
      </c>
      <c r="C56" s="34" t="s">
        <v>217</v>
      </c>
      <c r="D56" s="9" t="str">
        <f t="shared" si="22"/>
        <v>N/A</v>
      </c>
      <c r="E56" s="34">
        <v>408469</v>
      </c>
      <c r="F56" s="9" t="str">
        <f t="shared" si="23"/>
        <v>N/A</v>
      </c>
      <c r="G56" s="34">
        <v>445369</v>
      </c>
      <c r="H56" s="9" t="str">
        <f t="shared" si="24"/>
        <v>N/A</v>
      </c>
      <c r="I56" s="12" t="s">
        <v>217</v>
      </c>
      <c r="J56" s="12">
        <v>9.0340000000000007</v>
      </c>
      <c r="K56" s="41" t="s">
        <v>733</v>
      </c>
      <c r="L56" s="9" t="str">
        <f t="shared" si="21"/>
        <v>Yes</v>
      </c>
    </row>
    <row r="57" spans="1:12" x14ac:dyDescent="0.25">
      <c r="A57" s="2" t="s">
        <v>951</v>
      </c>
      <c r="B57" s="33" t="s">
        <v>217</v>
      </c>
      <c r="C57" s="34" t="s">
        <v>217</v>
      </c>
      <c r="D57" s="9" t="str">
        <f t="shared" si="22"/>
        <v>N/A</v>
      </c>
      <c r="E57" s="34">
        <v>78180</v>
      </c>
      <c r="F57" s="9" t="str">
        <f t="shared" si="23"/>
        <v>N/A</v>
      </c>
      <c r="G57" s="34">
        <v>82507</v>
      </c>
      <c r="H57" s="9" t="str">
        <f t="shared" si="24"/>
        <v>N/A</v>
      </c>
      <c r="I57" s="12" t="s">
        <v>217</v>
      </c>
      <c r="J57" s="12">
        <v>5.5350000000000001</v>
      </c>
      <c r="K57" s="41" t="s">
        <v>733</v>
      </c>
      <c r="L57" s="9" t="str">
        <f t="shared" si="21"/>
        <v>Yes</v>
      </c>
    </row>
    <row r="58" spans="1:12" x14ac:dyDescent="0.25">
      <c r="A58" s="2" t="s">
        <v>952</v>
      </c>
      <c r="B58" s="33" t="s">
        <v>217</v>
      </c>
      <c r="C58" s="8">
        <v>99.998911152999995</v>
      </c>
      <c r="D58" s="11" t="str">
        <f>IF($B58="N/A","N/A",IF(C58&gt;10,"No",IF(C58&lt;-10,"No","Yes")))</f>
        <v>N/A</v>
      </c>
      <c r="E58" s="8">
        <v>99.998516890000005</v>
      </c>
      <c r="F58" s="11" t="str">
        <f>IF($B58="N/A","N/A",IF(E58&gt;10,"No",IF(E58&lt;-10,"No","Yes")))</f>
        <v>N/A</v>
      </c>
      <c r="G58" s="8">
        <v>99.999341376000004</v>
      </c>
      <c r="H58" s="11" t="str">
        <f>IF($B58="N/A","N/A",IF(G58&gt;10,"No",IF(G58&lt;-10,"No","Yes")))</f>
        <v>N/A</v>
      </c>
      <c r="I58" s="12">
        <v>0</v>
      </c>
      <c r="J58" s="12">
        <v>8.0000000000000004E-4</v>
      </c>
      <c r="K58" s="33" t="s">
        <v>217</v>
      </c>
      <c r="L58" s="9" t="str">
        <f t="shared" si="11"/>
        <v>N/A</v>
      </c>
    </row>
    <row r="59" spans="1:12" x14ac:dyDescent="0.25">
      <c r="A59" s="2" t="s">
        <v>1743</v>
      </c>
      <c r="B59" s="33" t="s">
        <v>217</v>
      </c>
      <c r="C59" s="8">
        <v>99.998324850000003</v>
      </c>
      <c r="D59" s="11" t="str">
        <f>IF($B59="N/A","N/A",IF(C59&gt;10,"No",IF(C59&lt;-10,"No","Yes")))</f>
        <v>N/A</v>
      </c>
      <c r="E59" s="8">
        <v>99.998673006999994</v>
      </c>
      <c r="F59" s="11" t="str">
        <f>IF($B59="N/A","N/A",IF(E59&gt;10,"No",IF(E59&lt;-10,"No","Yes")))</f>
        <v>N/A</v>
      </c>
      <c r="G59" s="8">
        <v>99.998902293</v>
      </c>
      <c r="H59" s="11" t="str">
        <f>IF($B59="N/A","N/A",IF(G59&gt;10,"No",IF(G59&lt;-10,"No","Yes")))</f>
        <v>N/A</v>
      </c>
      <c r="I59" s="12">
        <v>2.9999999999999997E-4</v>
      </c>
      <c r="J59" s="12">
        <v>2.0000000000000001E-4</v>
      </c>
      <c r="K59" s="33" t="s">
        <v>217</v>
      </c>
      <c r="L59" s="9" t="str">
        <f t="shared" si="11"/>
        <v>N/A</v>
      </c>
    </row>
    <row r="60" spans="1:12" x14ac:dyDescent="0.25">
      <c r="A60" s="2" t="s">
        <v>181</v>
      </c>
      <c r="B60" s="33" t="s">
        <v>217</v>
      </c>
      <c r="C60" s="8">
        <v>58.965946715000001</v>
      </c>
      <c r="D60" s="11" t="str">
        <f t="shared" ref="D60:D61" si="25">IF($B60="N/A","N/A",IF(C60&gt;10,"No",IF(C60&lt;-10,"No","Yes")))</f>
        <v>N/A</v>
      </c>
      <c r="E60" s="8">
        <v>58.571047200000002</v>
      </c>
      <c r="F60" s="11" t="str">
        <f t="shared" ref="F60:F61" si="26">IF($B60="N/A","N/A",IF(E60&gt;10,"No",IF(E60&lt;-10,"No","Yes")))</f>
        <v>N/A</v>
      </c>
      <c r="G60" s="8">
        <v>58.477041460000002</v>
      </c>
      <c r="H60" s="11" t="str">
        <f t="shared" ref="H60:H61" si="27">IF($B60="N/A","N/A",IF(G60&gt;10,"No",IF(G60&lt;-10,"No","Yes")))</f>
        <v>N/A</v>
      </c>
      <c r="I60" s="12">
        <v>-0.67</v>
      </c>
      <c r="J60" s="12">
        <v>-0.16</v>
      </c>
      <c r="K60" s="41" t="s">
        <v>733</v>
      </c>
      <c r="L60" s="9" t="str">
        <f>IF(J60="Div by 0", "N/A", IF(OR(J60="N/A",K60="N/A"),"N/A", IF(J60&gt;VALUE(MID(K60,1,2)), "No", IF(J60&lt;-1*VALUE(MID(K60,1,2)), "No", "Yes"))))</f>
        <v>Yes</v>
      </c>
    </row>
    <row r="61" spans="1:12" x14ac:dyDescent="0.25">
      <c r="A61" s="6" t="s">
        <v>182</v>
      </c>
      <c r="B61" s="33" t="s">
        <v>217</v>
      </c>
      <c r="C61" s="8">
        <v>41.032378135000002</v>
      </c>
      <c r="D61" s="11" t="str">
        <f t="shared" si="25"/>
        <v>N/A</v>
      </c>
      <c r="E61" s="8">
        <v>41.427625806999998</v>
      </c>
      <c r="F61" s="11" t="str">
        <f t="shared" si="26"/>
        <v>N/A</v>
      </c>
      <c r="G61" s="8">
        <v>41.521860832999998</v>
      </c>
      <c r="H61" s="11" t="str">
        <f t="shared" si="27"/>
        <v>N/A</v>
      </c>
      <c r="I61" s="12">
        <v>0.96330000000000005</v>
      </c>
      <c r="J61" s="12">
        <v>0.22750000000000001</v>
      </c>
      <c r="K61" s="41" t="s">
        <v>733</v>
      </c>
      <c r="L61" s="9" t="str">
        <f>IF(J61="Div by 0", "N/A", IF(OR(J61="N/A",K61="N/A"),"N/A", IF(J61&gt;VALUE(MID(K61,1,2)), "No", IF(J61&lt;-1*VALUE(MID(K61,1,2)), "No", "Yes"))))</f>
        <v>Yes</v>
      </c>
    </row>
    <row r="62" spans="1:12" x14ac:dyDescent="0.25">
      <c r="A62" s="7" t="s">
        <v>682</v>
      </c>
      <c r="B62" s="33" t="s">
        <v>286</v>
      </c>
      <c r="C62" s="8">
        <v>56.870334184000001</v>
      </c>
      <c r="D62" s="11" t="str">
        <f>IF($B62="N/A","N/A",IF(C62&gt;70,"No",IF(C62&lt;40,"No","Yes")))</f>
        <v>Yes</v>
      </c>
      <c r="E62" s="8">
        <v>58.278172058999999</v>
      </c>
      <c r="F62" s="11" t="str">
        <f>IF($B62="N/A","N/A",IF(E62&gt;70,"No",IF(E62&lt;40,"No","Yes")))</f>
        <v>Yes</v>
      </c>
      <c r="G62" s="8">
        <v>61.007694925000003</v>
      </c>
      <c r="H62" s="11" t="str">
        <f>IF($B62="N/A","N/A",IF(G62&gt;70,"No",IF(G62&lt;40,"No","Yes")))</f>
        <v>Yes</v>
      </c>
      <c r="I62" s="12">
        <v>2.476</v>
      </c>
      <c r="J62" s="12">
        <v>4.6840000000000002</v>
      </c>
      <c r="K62" s="41" t="s">
        <v>733</v>
      </c>
      <c r="L62" s="9" t="str">
        <f t="shared" si="11"/>
        <v>Yes</v>
      </c>
    </row>
    <row r="63" spans="1:12" x14ac:dyDescent="0.25">
      <c r="A63" s="2" t="s">
        <v>683</v>
      </c>
      <c r="B63" s="33" t="s">
        <v>217</v>
      </c>
      <c r="C63" s="8">
        <v>71.672963780000003</v>
      </c>
      <c r="D63" s="11" t="str">
        <f>IF($B63="N/A","N/A",IF(C63&gt;10,"No",IF(C63&lt;-10,"No","Yes")))</f>
        <v>N/A</v>
      </c>
      <c r="E63" s="8">
        <v>72.425929135000004</v>
      </c>
      <c r="F63" s="11" t="str">
        <f>IF($B63="N/A","N/A",IF(E63&gt;10,"No",IF(E63&lt;-10,"No","Yes")))</f>
        <v>N/A</v>
      </c>
      <c r="G63" s="8">
        <v>72.645554579999995</v>
      </c>
      <c r="H63" s="11" t="str">
        <f>IF($B63="N/A","N/A",IF(G63&gt;10,"No",IF(G63&lt;-10,"No","Yes")))</f>
        <v>N/A</v>
      </c>
      <c r="I63" s="12">
        <v>1.0509999999999999</v>
      </c>
      <c r="J63" s="12">
        <v>0.30320000000000003</v>
      </c>
      <c r="K63" s="33" t="s">
        <v>217</v>
      </c>
      <c r="L63" s="9" t="str">
        <f t="shared" si="11"/>
        <v>N/A</v>
      </c>
    </row>
    <row r="64" spans="1:12" x14ac:dyDescent="0.25">
      <c r="A64" s="2" t="s">
        <v>684</v>
      </c>
      <c r="B64" s="33" t="s">
        <v>217</v>
      </c>
      <c r="C64" s="8">
        <v>72.288193407999998</v>
      </c>
      <c r="D64" s="11" t="str">
        <f t="shared" ref="D64:D70" si="28">IF($B64="N/A","N/A",IF(C64&gt;10,"No",IF(C64&lt;-10,"No","Yes")))</f>
        <v>N/A</v>
      </c>
      <c r="E64" s="8">
        <v>71.805547825999994</v>
      </c>
      <c r="F64" s="11" t="str">
        <f t="shared" ref="F64:F70" si="29">IF($B64="N/A","N/A",IF(E64&gt;10,"No",IF(E64&lt;-10,"No","Yes")))</f>
        <v>N/A</v>
      </c>
      <c r="G64" s="8">
        <v>73.930591887000006</v>
      </c>
      <c r="H64" s="11" t="str">
        <f t="shared" ref="H64:H70" si="30">IF($B64="N/A","N/A",IF(G64&gt;10,"No",IF(G64&lt;-10,"No","Yes")))</f>
        <v>N/A</v>
      </c>
      <c r="I64" s="12">
        <v>-0.66800000000000004</v>
      </c>
      <c r="J64" s="12">
        <v>2.9590000000000001</v>
      </c>
      <c r="K64" s="33" t="s">
        <v>217</v>
      </c>
      <c r="L64" s="9" t="str">
        <f t="shared" si="11"/>
        <v>N/A</v>
      </c>
    </row>
    <row r="65" spans="1:12" x14ac:dyDescent="0.25">
      <c r="A65" s="2" t="s">
        <v>427</v>
      </c>
      <c r="B65" s="33" t="s">
        <v>217</v>
      </c>
      <c r="C65" s="8">
        <v>61.459621356</v>
      </c>
      <c r="D65" s="11" t="str">
        <f t="shared" si="28"/>
        <v>N/A</v>
      </c>
      <c r="E65" s="8">
        <v>63.344418118</v>
      </c>
      <c r="F65" s="11" t="str">
        <f t="shared" si="29"/>
        <v>N/A</v>
      </c>
      <c r="G65" s="8">
        <v>67.354691803999998</v>
      </c>
      <c r="H65" s="11" t="str">
        <f t="shared" si="30"/>
        <v>N/A</v>
      </c>
      <c r="I65" s="12">
        <v>3.0670000000000002</v>
      </c>
      <c r="J65" s="12">
        <v>6.3310000000000004</v>
      </c>
      <c r="K65" s="33" t="s">
        <v>217</v>
      </c>
      <c r="L65" s="9" t="str">
        <f t="shared" si="11"/>
        <v>N/A</v>
      </c>
    </row>
    <row r="66" spans="1:12" x14ac:dyDescent="0.25">
      <c r="A66" s="2" t="s">
        <v>685</v>
      </c>
      <c r="B66" s="33" t="s">
        <v>217</v>
      </c>
      <c r="C66" s="8">
        <v>29.146805020999999</v>
      </c>
      <c r="D66" s="11" t="str">
        <f t="shared" si="28"/>
        <v>N/A</v>
      </c>
      <c r="E66" s="8">
        <v>29.928538283000002</v>
      </c>
      <c r="F66" s="11" t="str">
        <f t="shared" si="29"/>
        <v>N/A</v>
      </c>
      <c r="G66" s="8">
        <v>31.411650585</v>
      </c>
      <c r="H66" s="11" t="str">
        <f t="shared" si="30"/>
        <v>N/A</v>
      </c>
      <c r="I66" s="12">
        <v>2.6819999999999999</v>
      </c>
      <c r="J66" s="12">
        <v>4.9560000000000004</v>
      </c>
      <c r="K66" s="33" t="s">
        <v>217</v>
      </c>
      <c r="L66" s="9" t="str">
        <f t="shared" si="11"/>
        <v>N/A</v>
      </c>
    </row>
    <row r="67" spans="1:12" x14ac:dyDescent="0.25">
      <c r="A67" s="2" t="s">
        <v>183</v>
      </c>
      <c r="B67" s="56" t="s">
        <v>221</v>
      </c>
      <c r="C67" s="34">
        <v>0</v>
      </c>
      <c r="D67" s="11" t="str">
        <f>IF(OR($B67="N/A",$C67="N/A"),"N/A",IF(C67&gt;0,"No",IF(C67&lt;0,"No","Yes")))</f>
        <v>Yes</v>
      </c>
      <c r="E67" s="34">
        <v>0</v>
      </c>
      <c r="F67" s="11" t="str">
        <f>IF(OR($B67="N/A",$E67="N/A"),"N/A",IF(E67&gt;0,"No",IF(E67&lt;0,"No","Yes")))</f>
        <v>Yes</v>
      </c>
      <c r="G67" s="34">
        <v>0</v>
      </c>
      <c r="H67" s="11" t="str">
        <f>IF($B67="N/A","N/A",IF(G67&gt;0,"No",IF(G67&lt;0,"No","Yes")))</f>
        <v>Yes</v>
      </c>
      <c r="I67" s="12" t="s">
        <v>1742</v>
      </c>
      <c r="J67" s="12" t="s">
        <v>1742</v>
      </c>
      <c r="K67" s="33" t="s">
        <v>217</v>
      </c>
      <c r="L67" s="9" t="str">
        <f>IF(J67="Div by 0", "N/A", IF(K67="N/A","N/A", IF(J67&gt;VALUE(MID(K67,1,2)), "No", IF(J67&lt;-1*VALUE(MID(K67,1,2)), "No", "Yes"))))</f>
        <v>N/A</v>
      </c>
    </row>
    <row r="68" spans="1:12" x14ac:dyDescent="0.25">
      <c r="A68" s="3" t="s">
        <v>150</v>
      </c>
      <c r="B68" s="33" t="s">
        <v>217</v>
      </c>
      <c r="C68" s="8">
        <v>0.97644487960000004</v>
      </c>
      <c r="D68" s="11" t="str">
        <f t="shared" si="28"/>
        <v>N/A</v>
      </c>
      <c r="E68" s="8">
        <v>0.64070339990000003</v>
      </c>
      <c r="F68" s="11" t="str">
        <f t="shared" si="29"/>
        <v>N/A</v>
      </c>
      <c r="G68" s="8">
        <v>0.64413440320000004</v>
      </c>
      <c r="H68" s="11" t="str">
        <f t="shared" si="30"/>
        <v>N/A</v>
      </c>
      <c r="I68" s="12">
        <v>-34.4</v>
      </c>
      <c r="J68" s="12">
        <v>0.53549999999999998</v>
      </c>
      <c r="K68" s="33" t="s">
        <v>217</v>
      </c>
      <c r="L68" s="9" t="str">
        <f t="shared" si="11"/>
        <v>N/A</v>
      </c>
    </row>
    <row r="69" spans="1:12" x14ac:dyDescent="0.25">
      <c r="A69" s="3" t="s">
        <v>151</v>
      </c>
      <c r="B69" s="33" t="s">
        <v>217</v>
      </c>
      <c r="C69" s="8">
        <v>0.99369892360000001</v>
      </c>
      <c r="D69" s="11" t="str">
        <f t="shared" si="28"/>
        <v>N/A</v>
      </c>
      <c r="E69" s="8">
        <v>0.90828761710000006</v>
      </c>
      <c r="F69" s="11" t="str">
        <f t="shared" si="29"/>
        <v>N/A</v>
      </c>
      <c r="G69" s="8">
        <v>0.96459163469999998</v>
      </c>
      <c r="H69" s="11" t="str">
        <f t="shared" si="30"/>
        <v>N/A</v>
      </c>
      <c r="I69" s="12">
        <v>-8.6</v>
      </c>
      <c r="J69" s="12">
        <v>6.1989999999999998</v>
      </c>
      <c r="K69" s="33" t="s">
        <v>217</v>
      </c>
      <c r="L69" s="9" t="str">
        <f t="shared" si="11"/>
        <v>N/A</v>
      </c>
    </row>
    <row r="70" spans="1:12" x14ac:dyDescent="0.25">
      <c r="A70" s="3" t="s">
        <v>152</v>
      </c>
      <c r="B70" s="33" t="s">
        <v>217</v>
      </c>
      <c r="C70" s="8">
        <v>1.0475549931000001</v>
      </c>
      <c r="D70" s="11" t="str">
        <f t="shared" si="28"/>
        <v>N/A</v>
      </c>
      <c r="E70" s="8">
        <v>0.94989274769999998</v>
      </c>
      <c r="F70" s="11" t="str">
        <f t="shared" si="29"/>
        <v>N/A</v>
      </c>
      <c r="G70" s="8">
        <v>1.0033040977000001</v>
      </c>
      <c r="H70" s="11" t="str">
        <f t="shared" si="30"/>
        <v>N/A</v>
      </c>
      <c r="I70" s="12">
        <v>-9.32</v>
      </c>
      <c r="J70" s="12">
        <v>5.6230000000000002</v>
      </c>
      <c r="K70" s="33" t="s">
        <v>217</v>
      </c>
      <c r="L70" s="9" t="str">
        <f t="shared" si="11"/>
        <v>N/A</v>
      </c>
    </row>
    <row r="71" spans="1:12" x14ac:dyDescent="0.25">
      <c r="A71" s="2" t="s">
        <v>953</v>
      </c>
      <c r="B71" s="41" t="s">
        <v>217</v>
      </c>
      <c r="C71" s="1">
        <v>2118</v>
      </c>
      <c r="D71" s="11" t="str">
        <f>IF($B71="N/A","N/A",IF(C71&gt;10,"No",IF(C71&lt;-10,"No","Yes")))</f>
        <v>N/A</v>
      </c>
      <c r="E71" s="1">
        <v>4747</v>
      </c>
      <c r="F71" s="11" t="str">
        <f>IF($B71="N/A","N/A",IF(E71&gt;10,"No",IF(E71&lt;-10,"No","Yes")))</f>
        <v>N/A</v>
      </c>
      <c r="G71" s="1">
        <v>5806</v>
      </c>
      <c r="H71" s="11" t="str">
        <f>IF($B71="N/A","N/A",IF(G71&gt;10,"No",IF(G71&lt;-10,"No","Yes")))</f>
        <v>N/A</v>
      </c>
      <c r="I71" s="12">
        <v>124.1</v>
      </c>
      <c r="J71" s="12">
        <v>22.31</v>
      </c>
      <c r="K71" s="33" t="s">
        <v>217</v>
      </c>
      <c r="L71" s="9" t="str">
        <f t="shared" si="11"/>
        <v>N/A</v>
      </c>
    </row>
    <row r="72" spans="1:12" x14ac:dyDescent="0.25">
      <c r="A72" s="3" t="s">
        <v>205</v>
      </c>
      <c r="B72" s="41" t="s">
        <v>221</v>
      </c>
      <c r="C72" s="1">
        <v>29</v>
      </c>
      <c r="D72" s="11" t="str">
        <f t="shared" ref="D72:D73" si="31">IF($B72="N/A","N/A",IF(C72&gt;0,"No",IF(C72&lt;0,"No","Yes")))</f>
        <v>No</v>
      </c>
      <c r="E72" s="1">
        <v>0</v>
      </c>
      <c r="F72" s="11" t="str">
        <f t="shared" ref="F72:F73" si="32">IF($B72="N/A","N/A",IF(E72&gt;0,"No",IF(E72&lt;0,"No","Yes")))</f>
        <v>Yes</v>
      </c>
      <c r="G72" s="1">
        <v>11</v>
      </c>
      <c r="H72" s="11" t="str">
        <f t="shared" ref="H72:H73" si="33">IF($B72="N/A","N/A",IF(G72&gt;0,"No",IF(G72&lt;0,"No","Yes")))</f>
        <v>No</v>
      </c>
      <c r="I72" s="12">
        <v>-100</v>
      </c>
      <c r="J72" s="12" t="s">
        <v>1742</v>
      </c>
      <c r="K72" s="33" t="s">
        <v>217</v>
      </c>
      <c r="L72" s="9" t="str">
        <f t="shared" si="11"/>
        <v>N/A</v>
      </c>
    </row>
    <row r="73" spans="1:12" x14ac:dyDescent="0.25">
      <c r="A73" s="3" t="s">
        <v>206</v>
      </c>
      <c r="B73" s="41" t="s">
        <v>221</v>
      </c>
      <c r="C73" s="1">
        <v>160</v>
      </c>
      <c r="D73" s="11" t="str">
        <f t="shared" si="31"/>
        <v>No</v>
      </c>
      <c r="E73" s="1">
        <v>110</v>
      </c>
      <c r="F73" s="11" t="str">
        <f t="shared" si="32"/>
        <v>No</v>
      </c>
      <c r="G73" s="1">
        <v>128</v>
      </c>
      <c r="H73" s="11" t="str">
        <f t="shared" si="33"/>
        <v>No</v>
      </c>
      <c r="I73" s="12">
        <v>-31.3</v>
      </c>
      <c r="J73" s="12">
        <v>16.36</v>
      </c>
      <c r="K73" s="33" t="s">
        <v>217</v>
      </c>
      <c r="L73" s="9" t="str">
        <f t="shared" si="11"/>
        <v>N/A</v>
      </c>
    </row>
    <row r="74" spans="1:12" x14ac:dyDescent="0.25">
      <c r="A74" s="3" t="s">
        <v>207</v>
      </c>
      <c r="B74" s="56" t="s">
        <v>217</v>
      </c>
      <c r="C74" s="13">
        <v>73.75</v>
      </c>
      <c r="D74" s="11" t="str">
        <f>IF($B74="N/A","N/A",IF(C74&gt;10,"No",IF(C74&lt;-10,"No","Yes")))</f>
        <v>N/A</v>
      </c>
      <c r="E74" s="13">
        <v>88.181818182000001</v>
      </c>
      <c r="F74" s="11" t="str">
        <f>IF($B74="N/A","N/A",IF(E74&gt;10,"No",IF(E74&lt;-10,"No","Yes")))</f>
        <v>N/A</v>
      </c>
      <c r="G74" s="13">
        <v>85.9375</v>
      </c>
      <c r="H74" s="11" t="str">
        <f>IF($B74="N/A","N/A",IF(G74&gt;10,"No",IF(G74&lt;-10,"No","Yes")))</f>
        <v>N/A</v>
      </c>
      <c r="I74" s="12">
        <v>19.57</v>
      </c>
      <c r="J74" s="12">
        <v>-2.5499999999999998</v>
      </c>
      <c r="K74" s="56" t="s">
        <v>217</v>
      </c>
      <c r="L74" s="9" t="str">
        <f t="shared" si="11"/>
        <v>N/A</v>
      </c>
    </row>
    <row r="75" spans="1:12" x14ac:dyDescent="0.25">
      <c r="A75" s="2" t="s">
        <v>65</v>
      </c>
      <c r="B75" s="41" t="s">
        <v>217</v>
      </c>
      <c r="C75" s="1">
        <v>156507</v>
      </c>
      <c r="D75" s="11" t="str">
        <f>IF($B75="N/A","N/A",IF(C75&gt;10,"No",IF(C75&lt;-10,"No","Yes")))</f>
        <v>N/A</v>
      </c>
      <c r="E75" s="1">
        <v>164251</v>
      </c>
      <c r="F75" s="11" t="str">
        <f>IF($B75="N/A","N/A",IF(E75&gt;10,"No",IF(E75&lt;-10,"No","Yes")))</f>
        <v>N/A</v>
      </c>
      <c r="G75" s="1">
        <v>173985</v>
      </c>
      <c r="H75" s="11" t="str">
        <f>IF($B75="N/A","N/A",IF(G75&gt;10,"No",IF(G75&lt;-10,"No","Yes")))</f>
        <v>N/A</v>
      </c>
      <c r="I75" s="12">
        <v>4.9480000000000004</v>
      </c>
      <c r="J75" s="12">
        <v>5.9260000000000002</v>
      </c>
      <c r="K75" s="41" t="s">
        <v>733</v>
      </c>
      <c r="L75" s="9" t="str">
        <f t="shared" ref="L75:L107" si="34">IF(J75="Div by 0", "N/A", IF(K75="N/A","N/A", IF(J75&gt;VALUE(MID(K75,1,2)), "No", IF(J75&lt;-1*VALUE(MID(K75,1,2)), "No", "Yes"))))</f>
        <v>Yes</v>
      </c>
    </row>
    <row r="76" spans="1:12" x14ac:dyDescent="0.25">
      <c r="A76" s="4" t="s">
        <v>66</v>
      </c>
      <c r="B76" s="41" t="s">
        <v>217</v>
      </c>
      <c r="C76" s="1">
        <v>136262.54</v>
      </c>
      <c r="D76" s="11" t="str">
        <f>IF($B76="N/A","N/A",IF(C76&gt;10,"No",IF(C76&lt;-10,"No","Yes")))</f>
        <v>N/A</v>
      </c>
      <c r="E76" s="1">
        <v>143055.09</v>
      </c>
      <c r="F76" s="11" t="str">
        <f>IF($B76="N/A","N/A",IF(E76&gt;10,"No",IF(E76&lt;-10,"No","Yes")))</f>
        <v>N/A</v>
      </c>
      <c r="G76" s="1">
        <v>153509.73000000001</v>
      </c>
      <c r="H76" s="11" t="str">
        <f>IF($B76="N/A","N/A",IF(G76&gt;10,"No",IF(G76&lt;-10,"No","Yes")))</f>
        <v>N/A</v>
      </c>
      <c r="I76" s="12">
        <v>4.9850000000000003</v>
      </c>
      <c r="J76" s="12">
        <v>7.3079999999999998</v>
      </c>
      <c r="K76" s="41" t="s">
        <v>734</v>
      </c>
      <c r="L76" s="9" t="str">
        <f t="shared" si="34"/>
        <v>Yes</v>
      </c>
    </row>
    <row r="77" spans="1:12" x14ac:dyDescent="0.25">
      <c r="A77" s="3" t="s">
        <v>67</v>
      </c>
      <c r="B77" s="33" t="s">
        <v>287</v>
      </c>
      <c r="C77" s="8">
        <v>92.799778454999995</v>
      </c>
      <c r="D77" s="11" t="str">
        <f>IF($B77="N/A","N/A",IF(C77&gt;=90,"Yes","No"))</f>
        <v>Yes</v>
      </c>
      <c r="E77" s="8">
        <v>96.077220578999999</v>
      </c>
      <c r="F77" s="11" t="str">
        <f>IF($B77="N/A","N/A",IF(E77&gt;=90,"Yes","No"))</f>
        <v>Yes</v>
      </c>
      <c r="G77" s="8">
        <v>96.866989167</v>
      </c>
      <c r="H77" s="11" t="str">
        <f>IF($B77="N/A","N/A",IF(G77&gt;=90,"Yes","No"))</f>
        <v>Yes</v>
      </c>
      <c r="I77" s="12">
        <v>3.532</v>
      </c>
      <c r="J77" s="12">
        <v>0.82199999999999995</v>
      </c>
      <c r="K77" s="41" t="s">
        <v>733</v>
      </c>
      <c r="L77" s="9" t="str">
        <f t="shared" si="34"/>
        <v>Yes</v>
      </c>
    </row>
    <row r="78" spans="1:12" x14ac:dyDescent="0.25">
      <c r="A78" s="2" t="s">
        <v>954</v>
      </c>
      <c r="B78" s="33" t="s">
        <v>287</v>
      </c>
      <c r="C78" s="8">
        <v>92.663955768999998</v>
      </c>
      <c r="D78" s="11" t="str">
        <f>IF($B78="N/A","N/A",IF(C78&gt;=90,"Yes","No"))</f>
        <v>Yes</v>
      </c>
      <c r="E78" s="8">
        <v>95.882786104000004</v>
      </c>
      <c r="F78" s="11" t="str">
        <f>IF($B78="N/A","N/A",IF(E78&gt;=90,"Yes","No"))</f>
        <v>Yes</v>
      </c>
      <c r="G78" s="8">
        <v>96.669938524000003</v>
      </c>
      <c r="H78" s="11" t="str">
        <f>IF($B78="N/A","N/A",IF(G78&gt;=90,"Yes","No"))</f>
        <v>Yes</v>
      </c>
      <c r="I78" s="12">
        <v>3.4740000000000002</v>
      </c>
      <c r="J78" s="12">
        <v>0.82099999999999995</v>
      </c>
      <c r="K78" s="41" t="s">
        <v>733</v>
      </c>
      <c r="L78" s="9" t="str">
        <f t="shared" si="34"/>
        <v>Yes</v>
      </c>
    </row>
    <row r="79" spans="1:12" x14ac:dyDescent="0.25">
      <c r="A79" s="6" t="s">
        <v>955</v>
      </c>
      <c r="B79" s="41" t="s">
        <v>288</v>
      </c>
      <c r="C79" s="13">
        <v>38.219524155000002</v>
      </c>
      <c r="D79" s="11" t="str">
        <f>IF($B79="N/A","N/A",IF(C79&gt;55,"No",IF(C79&lt;30,"No","Yes")))</f>
        <v>Yes</v>
      </c>
      <c r="E79" s="13">
        <v>37.705589817000003</v>
      </c>
      <c r="F79" s="11" t="str">
        <f>IF($B79="N/A","N/A",IF(E79&gt;55,"No",IF(E79&lt;30,"No","Yes")))</f>
        <v>Yes</v>
      </c>
      <c r="G79" s="13">
        <v>37.903314508000001</v>
      </c>
      <c r="H79" s="11" t="str">
        <f>IF($B79="N/A","N/A",IF(G79&gt;55,"No",IF(G79&lt;30,"No","Yes")))</f>
        <v>Yes</v>
      </c>
      <c r="I79" s="12">
        <v>-1.34</v>
      </c>
      <c r="J79" s="12">
        <v>0.52439999999999998</v>
      </c>
      <c r="K79" s="41" t="s">
        <v>733</v>
      </c>
      <c r="L79" s="9" t="str">
        <f t="shared" si="34"/>
        <v>Yes</v>
      </c>
    </row>
    <row r="80" spans="1:12" ht="25" x14ac:dyDescent="0.25">
      <c r="A80" s="2" t="s">
        <v>956</v>
      </c>
      <c r="B80" s="41" t="s">
        <v>282</v>
      </c>
      <c r="C80" s="13">
        <v>2.6791133942999998</v>
      </c>
      <c r="D80" s="11" t="str">
        <f>IF($B80="N/A","N/A",IF(C80&gt;=5,"No",IF(C80&lt;0,"No","Yes")))</f>
        <v>Yes</v>
      </c>
      <c r="E80" s="13">
        <v>1.6779197691000001</v>
      </c>
      <c r="F80" s="11" t="str">
        <f>IF($B80="N/A","N/A",IF(E80&gt;=5,"No",IF(E80&lt;0,"No","Yes")))</f>
        <v>Yes</v>
      </c>
      <c r="G80" s="13">
        <v>1.2541311033</v>
      </c>
      <c r="H80" s="11" t="str">
        <f>IF($B80="N/A","N/A",IF(G80&gt;=5,"No",IF(G80&lt;0,"No","Yes")))</f>
        <v>Yes</v>
      </c>
      <c r="I80" s="12">
        <v>-37.4</v>
      </c>
      <c r="J80" s="12">
        <v>-25.3</v>
      </c>
      <c r="K80" s="41" t="s">
        <v>217</v>
      </c>
      <c r="L80" s="9" t="str">
        <f t="shared" si="34"/>
        <v>N/A</v>
      </c>
    </row>
    <row r="81" spans="1:12" ht="25" x14ac:dyDescent="0.25">
      <c r="A81" s="2" t="s">
        <v>957</v>
      </c>
      <c r="B81" s="41" t="s">
        <v>217</v>
      </c>
      <c r="C81" s="13">
        <v>12.0895551</v>
      </c>
      <c r="D81" s="41" t="s">
        <v>217</v>
      </c>
      <c r="E81" s="13">
        <v>12.135085935999999</v>
      </c>
      <c r="F81" s="41" t="s">
        <v>217</v>
      </c>
      <c r="G81" s="13">
        <v>12.407966203999999</v>
      </c>
      <c r="H81" s="41" t="s">
        <v>217</v>
      </c>
      <c r="I81" s="12">
        <v>0.37659999999999999</v>
      </c>
      <c r="J81" s="12">
        <v>2.2490000000000001</v>
      </c>
      <c r="K81" s="41" t="s">
        <v>217</v>
      </c>
      <c r="L81" s="9" t="str">
        <f t="shared" si="34"/>
        <v>N/A</v>
      </c>
    </row>
    <row r="82" spans="1:12" ht="25" x14ac:dyDescent="0.25">
      <c r="A82" s="2" t="s">
        <v>958</v>
      </c>
      <c r="B82" s="41" t="s">
        <v>217</v>
      </c>
      <c r="C82" s="13">
        <v>66.431533414</v>
      </c>
      <c r="D82" s="41" t="s">
        <v>217</v>
      </c>
      <c r="E82" s="13">
        <v>71.701237739999996</v>
      </c>
      <c r="F82" s="41" t="s">
        <v>217</v>
      </c>
      <c r="G82" s="13">
        <v>67.353507485999998</v>
      </c>
      <c r="H82" s="41" t="s">
        <v>217</v>
      </c>
      <c r="I82" s="12">
        <v>7.9329999999999998</v>
      </c>
      <c r="J82" s="12">
        <v>-6.06</v>
      </c>
      <c r="K82" s="41" t="s">
        <v>217</v>
      </c>
      <c r="L82" s="9" t="str">
        <f t="shared" si="34"/>
        <v>N/A</v>
      </c>
    </row>
    <row r="83" spans="1:12" ht="25" x14ac:dyDescent="0.25">
      <c r="A83" s="2" t="s">
        <v>959</v>
      </c>
      <c r="B83" s="41" t="s">
        <v>217</v>
      </c>
      <c r="C83" s="13">
        <v>7.3773058074</v>
      </c>
      <c r="D83" s="41" t="s">
        <v>217</v>
      </c>
      <c r="E83" s="13">
        <v>7.509847733</v>
      </c>
      <c r="F83" s="41" t="s">
        <v>217</v>
      </c>
      <c r="G83" s="13">
        <v>8.0656378422999992</v>
      </c>
      <c r="H83" s="41" t="s">
        <v>217</v>
      </c>
      <c r="I83" s="12">
        <v>1.7969999999999999</v>
      </c>
      <c r="J83" s="12">
        <v>7.4009999999999998</v>
      </c>
      <c r="K83" s="41" t="s">
        <v>217</v>
      </c>
      <c r="L83" s="9" t="str">
        <f t="shared" si="34"/>
        <v>N/A</v>
      </c>
    </row>
    <row r="84" spans="1:12" ht="25" x14ac:dyDescent="0.25">
      <c r="A84" s="2" t="s">
        <v>960</v>
      </c>
      <c r="B84" s="41" t="s">
        <v>217</v>
      </c>
      <c r="C84" s="13">
        <v>1.0964365811000001</v>
      </c>
      <c r="D84" s="41" t="s">
        <v>217</v>
      </c>
      <c r="E84" s="13">
        <v>0.89497172010000003</v>
      </c>
      <c r="F84" s="41" t="s">
        <v>217</v>
      </c>
      <c r="G84" s="13">
        <v>0.94203523290000002</v>
      </c>
      <c r="H84" s="41" t="s">
        <v>217</v>
      </c>
      <c r="I84" s="12">
        <v>-18.399999999999999</v>
      </c>
      <c r="J84" s="12">
        <v>5.2590000000000003</v>
      </c>
      <c r="K84" s="41" t="s">
        <v>217</v>
      </c>
      <c r="L84" s="9" t="str">
        <f t="shared" si="34"/>
        <v>N/A</v>
      </c>
    </row>
    <row r="85" spans="1:12" x14ac:dyDescent="0.25">
      <c r="A85" s="2" t="s">
        <v>961</v>
      </c>
      <c r="B85" s="41" t="s">
        <v>217</v>
      </c>
      <c r="C85" s="13">
        <v>0</v>
      </c>
      <c r="D85" s="41" t="s">
        <v>217</v>
      </c>
      <c r="E85" s="13">
        <v>1.2176486E-3</v>
      </c>
      <c r="F85" s="41" t="s">
        <v>217</v>
      </c>
      <c r="G85" s="13">
        <v>5.7476219000000004E-3</v>
      </c>
      <c r="H85" s="41" t="s">
        <v>217</v>
      </c>
      <c r="I85" s="12" t="s">
        <v>1742</v>
      </c>
      <c r="J85" s="12">
        <v>372</v>
      </c>
      <c r="K85" s="41" t="s">
        <v>217</v>
      </c>
      <c r="L85" s="9" t="str">
        <f t="shared" si="34"/>
        <v>N/A</v>
      </c>
    </row>
    <row r="86" spans="1:12" x14ac:dyDescent="0.25">
      <c r="A86" s="2" t="s">
        <v>962</v>
      </c>
      <c r="B86" s="41" t="s">
        <v>217</v>
      </c>
      <c r="C86" s="13">
        <v>3.8579744037000001</v>
      </c>
      <c r="D86" s="41" t="s">
        <v>217</v>
      </c>
      <c r="E86" s="13">
        <v>4.0827757516999998</v>
      </c>
      <c r="F86" s="41" t="s">
        <v>217</v>
      </c>
      <c r="G86" s="13">
        <v>4.6400551771999998</v>
      </c>
      <c r="H86" s="41" t="s">
        <v>217</v>
      </c>
      <c r="I86" s="12">
        <v>5.827</v>
      </c>
      <c r="J86" s="12">
        <v>13.65</v>
      </c>
      <c r="K86" s="41" t="s">
        <v>217</v>
      </c>
      <c r="L86" s="9" t="str">
        <f t="shared" si="34"/>
        <v>N/A</v>
      </c>
    </row>
    <row r="87" spans="1:12" x14ac:dyDescent="0.25">
      <c r="A87" s="2" t="s">
        <v>963</v>
      </c>
      <c r="B87" s="41" t="s">
        <v>217</v>
      </c>
      <c r="C87" s="13">
        <v>0</v>
      </c>
      <c r="D87" s="41" t="s">
        <v>217</v>
      </c>
      <c r="E87" s="13">
        <v>0</v>
      </c>
      <c r="F87" s="41" t="s">
        <v>217</v>
      </c>
      <c r="G87" s="13">
        <v>0</v>
      </c>
      <c r="H87" s="41" t="s">
        <v>217</v>
      </c>
      <c r="I87" s="12" t="s">
        <v>1742</v>
      </c>
      <c r="J87" s="12" t="s">
        <v>1742</v>
      </c>
      <c r="K87" s="41" t="s">
        <v>217</v>
      </c>
      <c r="L87" s="9" t="str">
        <f t="shared" si="34"/>
        <v>N/A</v>
      </c>
    </row>
    <row r="88" spans="1:12" x14ac:dyDescent="0.25">
      <c r="A88" s="2" t="s">
        <v>964</v>
      </c>
      <c r="B88" s="41" t="s">
        <v>217</v>
      </c>
      <c r="C88" s="13">
        <v>6.4680812998999997</v>
      </c>
      <c r="D88" s="41" t="s">
        <v>217</v>
      </c>
      <c r="E88" s="13">
        <v>1.996943702</v>
      </c>
      <c r="F88" s="41" t="s">
        <v>217</v>
      </c>
      <c r="G88" s="13">
        <v>5.3309193320999997</v>
      </c>
      <c r="H88" s="41" t="s">
        <v>217</v>
      </c>
      <c r="I88" s="12">
        <v>-69.099999999999994</v>
      </c>
      <c r="J88" s="12">
        <v>167</v>
      </c>
      <c r="K88" s="41" t="s">
        <v>217</v>
      </c>
      <c r="L88" s="9" t="str">
        <f t="shared" si="34"/>
        <v>N/A</v>
      </c>
    </row>
    <row r="89" spans="1:12" ht="25" x14ac:dyDescent="0.25">
      <c r="A89" s="2" t="s">
        <v>965</v>
      </c>
      <c r="B89" s="41" t="s">
        <v>217</v>
      </c>
      <c r="C89" s="13">
        <v>0</v>
      </c>
      <c r="D89" s="41" t="s">
        <v>217</v>
      </c>
      <c r="E89" s="13">
        <v>0</v>
      </c>
      <c r="F89" s="41" t="s">
        <v>217</v>
      </c>
      <c r="G89" s="13">
        <v>0</v>
      </c>
      <c r="H89" s="41" t="s">
        <v>217</v>
      </c>
      <c r="I89" s="12" t="s">
        <v>1742</v>
      </c>
      <c r="J89" s="12" t="s">
        <v>1742</v>
      </c>
      <c r="K89" s="41" t="s">
        <v>217</v>
      </c>
      <c r="L89" s="9" t="str">
        <f t="shared" si="34"/>
        <v>N/A</v>
      </c>
    </row>
    <row r="90" spans="1:12" ht="25" x14ac:dyDescent="0.25">
      <c r="A90" s="2" t="s">
        <v>966</v>
      </c>
      <c r="B90" s="41" t="s">
        <v>217</v>
      </c>
      <c r="C90" s="13">
        <v>0</v>
      </c>
      <c r="D90" s="41" t="s">
        <v>217</v>
      </c>
      <c r="E90" s="13">
        <v>0</v>
      </c>
      <c r="F90" s="41" t="s">
        <v>217</v>
      </c>
      <c r="G90" s="13">
        <v>0</v>
      </c>
      <c r="H90" s="41" t="s">
        <v>217</v>
      </c>
      <c r="I90" s="12" t="s">
        <v>1742</v>
      </c>
      <c r="J90" s="12" t="s">
        <v>1742</v>
      </c>
      <c r="K90" s="41" t="s">
        <v>217</v>
      </c>
      <c r="L90" s="9" t="str">
        <f t="shared" si="34"/>
        <v>N/A</v>
      </c>
    </row>
    <row r="91" spans="1:12" x14ac:dyDescent="0.25">
      <c r="A91" s="2" t="s">
        <v>967</v>
      </c>
      <c r="B91" s="41" t="s">
        <v>217</v>
      </c>
      <c r="C91" s="13">
        <v>76.675164688999999</v>
      </c>
      <c r="D91" s="41" t="s">
        <v>217</v>
      </c>
      <c r="E91" s="13">
        <v>76.271072931000006</v>
      </c>
      <c r="F91" s="41" t="s">
        <v>217</v>
      </c>
      <c r="G91" s="13">
        <v>74.880593155</v>
      </c>
      <c r="H91" s="41" t="s">
        <v>217</v>
      </c>
      <c r="I91" s="12">
        <v>-0.52700000000000002</v>
      </c>
      <c r="J91" s="12">
        <v>-1.82</v>
      </c>
      <c r="K91" s="41" t="s">
        <v>217</v>
      </c>
      <c r="L91" s="9" t="str">
        <f t="shared" si="34"/>
        <v>N/A</v>
      </c>
    </row>
    <row r="92" spans="1:12" x14ac:dyDescent="0.25">
      <c r="A92" s="2" t="s">
        <v>968</v>
      </c>
      <c r="B92" s="41" t="s">
        <v>217</v>
      </c>
      <c r="C92" s="13">
        <v>23.324835311000001</v>
      </c>
      <c r="D92" s="41" t="s">
        <v>217</v>
      </c>
      <c r="E92" s="13">
        <v>23.728927069000001</v>
      </c>
      <c r="F92" s="41" t="s">
        <v>217</v>
      </c>
      <c r="G92" s="13">
        <v>25.119406845</v>
      </c>
      <c r="H92" s="41" t="s">
        <v>217</v>
      </c>
      <c r="I92" s="12">
        <v>1.732</v>
      </c>
      <c r="J92" s="12">
        <v>5.86</v>
      </c>
      <c r="K92" s="41" t="s">
        <v>217</v>
      </c>
      <c r="L92" s="9" t="str">
        <f t="shared" si="34"/>
        <v>N/A</v>
      </c>
    </row>
    <row r="93" spans="1:12" x14ac:dyDescent="0.25">
      <c r="A93" s="6" t="s">
        <v>68</v>
      </c>
      <c r="B93" s="41" t="s">
        <v>217</v>
      </c>
      <c r="C93" s="1">
        <v>960</v>
      </c>
      <c r="D93" s="11" t="str">
        <f>IF($B93="N/A","N/A",IF(C93&gt;10,"No",IF(C93&lt;-10,"No","Yes")))</f>
        <v>N/A</v>
      </c>
      <c r="E93" s="1">
        <v>1172</v>
      </c>
      <c r="F93" s="11" t="str">
        <f>IF($B93="N/A","N/A",IF(E93&gt;10,"No",IF(E93&lt;-10,"No","Yes")))</f>
        <v>N/A</v>
      </c>
      <c r="G93" s="1">
        <v>1307</v>
      </c>
      <c r="H93" s="11" t="str">
        <f>IF($B93="N/A","N/A",IF(G93&gt;10,"No",IF(G93&lt;-10,"No","Yes")))</f>
        <v>N/A</v>
      </c>
      <c r="I93" s="12">
        <v>22.08</v>
      </c>
      <c r="J93" s="12">
        <v>11.52</v>
      </c>
      <c r="K93" s="41" t="s">
        <v>733</v>
      </c>
      <c r="L93" s="9" t="str">
        <f t="shared" si="34"/>
        <v>No</v>
      </c>
    </row>
    <row r="94" spans="1:12" x14ac:dyDescent="0.25">
      <c r="A94" s="2" t="s">
        <v>109</v>
      </c>
      <c r="B94" s="41" t="s">
        <v>217</v>
      </c>
      <c r="C94" s="13">
        <v>0</v>
      </c>
      <c r="D94" s="11" t="str">
        <f>IF($B94="N/A","N/A",IF(C94&gt;10,"No",IF(C94&lt;-10,"No","Yes")))</f>
        <v>N/A</v>
      </c>
      <c r="E94" s="13">
        <v>0.34129692830000002</v>
      </c>
      <c r="F94" s="11" t="str">
        <f>IF($B94="N/A","N/A",IF(E94&gt;10,"No",IF(E94&lt;-10,"No","Yes")))</f>
        <v>N/A</v>
      </c>
      <c r="G94" s="13">
        <v>0.53557765879999997</v>
      </c>
      <c r="H94" s="11" t="str">
        <f>IF($B94="N/A","N/A",IF(G94&gt;10,"No",IF(G94&lt;-10,"No","Yes")))</f>
        <v>N/A</v>
      </c>
      <c r="I94" s="12" t="s">
        <v>1742</v>
      </c>
      <c r="J94" s="12">
        <v>56.92</v>
      </c>
      <c r="K94" s="41" t="s">
        <v>733</v>
      </c>
      <c r="L94" s="9" t="str">
        <f t="shared" si="34"/>
        <v>No</v>
      </c>
    </row>
    <row r="95" spans="1:12" x14ac:dyDescent="0.25">
      <c r="A95" s="2" t="s">
        <v>110</v>
      </c>
      <c r="B95" s="41" t="s">
        <v>217</v>
      </c>
      <c r="C95" s="13">
        <v>0.20833333330000001</v>
      </c>
      <c r="D95" s="11" t="str">
        <f>IF($B95="N/A","N/A",IF(C95&gt;10,"No",IF(C95&lt;-10,"No","Yes")))</f>
        <v>N/A</v>
      </c>
      <c r="E95" s="13">
        <v>2.1331058020000002</v>
      </c>
      <c r="F95" s="11" t="str">
        <f>IF($B95="N/A","N/A",IF(E95&gt;10,"No",IF(E95&lt;-10,"No","Yes")))</f>
        <v>N/A</v>
      </c>
      <c r="G95" s="13">
        <v>3.3664881408</v>
      </c>
      <c r="H95" s="11" t="str">
        <f>IF($B95="N/A","N/A",IF(G95&gt;10,"No",IF(G95&lt;-10,"No","Yes")))</f>
        <v>N/A</v>
      </c>
      <c r="I95" s="12">
        <v>923.9</v>
      </c>
      <c r="J95" s="12">
        <v>57.82</v>
      </c>
      <c r="K95" s="41" t="s">
        <v>733</v>
      </c>
      <c r="L95" s="9" t="str">
        <f t="shared" si="34"/>
        <v>No</v>
      </c>
    </row>
    <row r="96" spans="1:12" x14ac:dyDescent="0.25">
      <c r="A96" s="4" t="s">
        <v>7</v>
      </c>
      <c r="B96" s="41" t="s">
        <v>217</v>
      </c>
      <c r="C96" s="13">
        <v>1.7692499376999999</v>
      </c>
      <c r="D96" s="11" t="str">
        <f>IF($B96="N/A","N/A",IF(C96&gt;10,"No",IF(C96&lt;-10,"No","Yes")))</f>
        <v>N/A</v>
      </c>
      <c r="E96" s="13">
        <v>2.0474761189000001</v>
      </c>
      <c r="F96" s="11" t="str">
        <f>IF($B96="N/A","N/A",IF(E96&gt;10,"No",IF(E96&lt;-10,"No","Yes")))</f>
        <v>N/A</v>
      </c>
      <c r="G96" s="13">
        <v>2.2478949335</v>
      </c>
      <c r="H96" s="11" t="str">
        <f>IF($B96="N/A","N/A",IF(G96&gt;10,"No",IF(G96&lt;-10,"No","Yes")))</f>
        <v>N/A</v>
      </c>
      <c r="I96" s="12">
        <v>15.73</v>
      </c>
      <c r="J96" s="12">
        <v>9.7889999999999997</v>
      </c>
      <c r="K96" s="41" t="s">
        <v>734</v>
      </c>
      <c r="L96" s="9" t="str">
        <f t="shared" si="34"/>
        <v>Yes</v>
      </c>
    </row>
    <row r="97" spans="1:12" x14ac:dyDescent="0.25">
      <c r="A97" s="4" t="s">
        <v>184</v>
      </c>
      <c r="B97" s="41" t="s">
        <v>217</v>
      </c>
      <c r="C97" s="13">
        <v>59.994760618000001</v>
      </c>
      <c r="D97" s="11" t="str">
        <f t="shared" ref="D97:D98" si="35">IF($B97="N/A","N/A",IF(C97&gt;10,"No",IF(C97&lt;-10,"No","Yes")))</f>
        <v>N/A</v>
      </c>
      <c r="E97" s="13">
        <v>59.732360837999998</v>
      </c>
      <c r="F97" s="11" t="str">
        <f t="shared" ref="F97:F98" si="36">IF($B97="N/A","N/A",IF(E97&gt;10,"No",IF(E97&lt;-10,"No","Yes")))</f>
        <v>N/A</v>
      </c>
      <c r="G97" s="13">
        <v>59.555708825000004</v>
      </c>
      <c r="H97" s="11" t="str">
        <f t="shared" ref="H97:H98" si="37">IF($B97="N/A","N/A",IF(G97&gt;10,"No",IF(G97&lt;-10,"No","Yes")))</f>
        <v>N/A</v>
      </c>
      <c r="I97" s="12">
        <v>-0.437</v>
      </c>
      <c r="J97" s="12">
        <v>-0.29599999999999999</v>
      </c>
      <c r="K97" s="41" t="s">
        <v>733</v>
      </c>
      <c r="L97" s="9" t="str">
        <f>IF(J97="Div by 0", "N/A", IF(OR(J97="N/A",K97="N/A"),"N/A", IF(J97&gt;VALUE(MID(K97,1,2)), "No", IF(J97&lt;-1*VALUE(MID(K97,1,2)), "No", "Yes"))))</f>
        <v>Yes</v>
      </c>
    </row>
    <row r="98" spans="1:12" x14ac:dyDescent="0.25">
      <c r="A98" s="4" t="s">
        <v>185</v>
      </c>
      <c r="B98" s="41" t="s">
        <v>217</v>
      </c>
      <c r="C98" s="13">
        <v>40.005239381999999</v>
      </c>
      <c r="D98" s="11" t="str">
        <f t="shared" si="35"/>
        <v>N/A</v>
      </c>
      <c r="E98" s="13">
        <v>40.267639162000002</v>
      </c>
      <c r="F98" s="11" t="str">
        <f t="shared" si="36"/>
        <v>N/A</v>
      </c>
      <c r="G98" s="13">
        <v>40.444291174999996</v>
      </c>
      <c r="H98" s="11" t="str">
        <f t="shared" si="37"/>
        <v>N/A</v>
      </c>
      <c r="I98" s="12">
        <v>0.65590000000000004</v>
      </c>
      <c r="J98" s="12">
        <v>0.43869999999999998</v>
      </c>
      <c r="K98" s="41" t="s">
        <v>733</v>
      </c>
      <c r="L98" s="9" t="str">
        <f>IF(J98="Div by 0", "N/A", IF(OR(J98="N/A",K98="N/A"),"N/A", IF(J98&gt;VALUE(MID(K98,1,2)), "No", IF(J98&lt;-1*VALUE(MID(K98,1,2)), "No", "Yes"))))</f>
        <v>Yes</v>
      </c>
    </row>
    <row r="99" spans="1:12" x14ac:dyDescent="0.25">
      <c r="A99" s="2" t="s">
        <v>8</v>
      </c>
      <c r="B99" s="41" t="s">
        <v>289</v>
      </c>
      <c r="C99" s="13">
        <v>6.1875826639999998</v>
      </c>
      <c r="D99" s="11" t="str">
        <f>IF($B99="N/A","N/A",IF(C99&gt;10,"No",IF(C99&lt;5,"No","Yes")))</f>
        <v>Yes</v>
      </c>
      <c r="E99" s="13">
        <v>5.7125984012000002</v>
      </c>
      <c r="F99" s="11" t="str">
        <f>IF($B99="N/A","N/A",IF(E99&gt;10,"No",IF(E99&lt;5,"No","Yes")))</f>
        <v>Yes</v>
      </c>
      <c r="G99" s="13">
        <v>6.0660401759000004</v>
      </c>
      <c r="H99" s="11" t="str">
        <f t="shared" ref="H99:H102" si="38">IF($B99="N/A","N/A",IF(G99&gt;10,"No",IF(G99&lt;5,"No","Yes")))</f>
        <v>Yes</v>
      </c>
      <c r="I99" s="12">
        <v>-7.68</v>
      </c>
      <c r="J99" s="12">
        <v>6.1870000000000003</v>
      </c>
      <c r="K99" s="41" t="s">
        <v>734</v>
      </c>
      <c r="L99" s="9" t="str">
        <f t="shared" si="34"/>
        <v>Yes</v>
      </c>
    </row>
    <row r="100" spans="1:12" x14ac:dyDescent="0.25">
      <c r="A100" s="2" t="s">
        <v>153</v>
      </c>
      <c r="B100" s="41" t="s">
        <v>289</v>
      </c>
      <c r="C100" s="13">
        <v>5.8885545055000001</v>
      </c>
      <c r="D100" s="11" t="str">
        <f>IF($B100="N/A","N/A",IF(C100&gt;10,"No",IF(C100&lt;5,"No","Yes")))</f>
        <v>Yes</v>
      </c>
      <c r="E100" s="13">
        <v>3.9019549348</v>
      </c>
      <c r="F100" s="11" t="str">
        <f t="shared" ref="F100:F102" si="39">IF($B100="N/A","N/A",IF(E100&gt;10,"No",IF(E100&lt;5,"No","Yes")))</f>
        <v>No</v>
      </c>
      <c r="G100" s="13">
        <v>4.0785125153999999</v>
      </c>
      <c r="H100" s="11" t="str">
        <f t="shared" si="38"/>
        <v>No</v>
      </c>
      <c r="I100" s="12">
        <v>-33.700000000000003</v>
      </c>
      <c r="J100" s="12">
        <v>4.5250000000000004</v>
      </c>
      <c r="K100" s="41" t="s">
        <v>734</v>
      </c>
      <c r="L100" s="9" t="str">
        <f t="shared" si="34"/>
        <v>Yes</v>
      </c>
    </row>
    <row r="101" spans="1:12" x14ac:dyDescent="0.25">
      <c r="A101" s="2" t="s">
        <v>154</v>
      </c>
      <c r="B101" s="41" t="s">
        <v>289</v>
      </c>
      <c r="C101" s="13">
        <v>5.9179461621999998</v>
      </c>
      <c r="D101" s="11" t="str">
        <f>IF($B101="N/A","N/A",IF(C101&gt;10,"No",IF(C101&lt;5,"No","Yes")))</f>
        <v>Yes</v>
      </c>
      <c r="E101" s="13">
        <v>5.4958569506000003</v>
      </c>
      <c r="F101" s="11" t="str">
        <f t="shared" si="39"/>
        <v>Yes</v>
      </c>
      <c r="G101" s="13">
        <v>5.8625743599</v>
      </c>
      <c r="H101" s="11" t="str">
        <f t="shared" si="38"/>
        <v>Yes</v>
      </c>
      <c r="I101" s="12">
        <v>-7.13</v>
      </c>
      <c r="J101" s="12">
        <v>6.673</v>
      </c>
      <c r="K101" s="41" t="s">
        <v>734</v>
      </c>
      <c r="L101" s="9" t="str">
        <f t="shared" si="34"/>
        <v>Yes</v>
      </c>
    </row>
    <row r="102" spans="1:12" x14ac:dyDescent="0.25">
      <c r="A102" s="2" t="s">
        <v>155</v>
      </c>
      <c r="B102" s="41" t="s">
        <v>289</v>
      </c>
      <c r="C102" s="13">
        <v>6.1958890018000004</v>
      </c>
      <c r="D102" s="11" t="str">
        <f>IF($B102="N/A","N/A",IF(C102&gt;10,"No",IF(C102&lt;5,"No","Yes")))</f>
        <v>Yes</v>
      </c>
      <c r="E102" s="13">
        <v>5.7259925357999997</v>
      </c>
      <c r="F102" s="11" t="str">
        <f t="shared" si="39"/>
        <v>Yes</v>
      </c>
      <c r="G102" s="13">
        <v>6.0786849440999999</v>
      </c>
      <c r="H102" s="11" t="str">
        <f t="shared" si="38"/>
        <v>Yes</v>
      </c>
      <c r="I102" s="12">
        <v>-7.58</v>
      </c>
      <c r="J102" s="12">
        <v>6.1589999999999998</v>
      </c>
      <c r="K102" s="41" t="s">
        <v>734</v>
      </c>
      <c r="L102" s="9" t="str">
        <f t="shared" si="34"/>
        <v>Yes</v>
      </c>
    </row>
    <row r="103" spans="1:12" x14ac:dyDescent="0.25">
      <c r="A103" s="2" t="s">
        <v>969</v>
      </c>
      <c r="B103" s="41" t="s">
        <v>217</v>
      </c>
      <c r="C103" s="1">
        <v>1056</v>
      </c>
      <c r="D103" s="11" t="str">
        <f t="shared" ref="D103:D114" si="40">IF($B103="N/A","N/A",IF(C103&gt;10,"No",IF(C103&lt;-10,"No","Yes")))</f>
        <v>N/A</v>
      </c>
      <c r="E103" s="1">
        <v>3339</v>
      </c>
      <c r="F103" s="11" t="str">
        <f t="shared" ref="F103:F114" si="41">IF($B103="N/A","N/A",IF(E103&gt;10,"No",IF(E103&lt;-10,"No","Yes")))</f>
        <v>N/A</v>
      </c>
      <c r="G103" s="1">
        <v>3945</v>
      </c>
      <c r="H103" s="11" t="str">
        <f t="shared" ref="H103:H114" si="42">IF($B103="N/A","N/A",IF(G103&gt;10,"No",IF(G103&lt;-10,"No","Yes")))</f>
        <v>N/A</v>
      </c>
      <c r="I103" s="12">
        <v>216.2</v>
      </c>
      <c r="J103" s="12">
        <v>18.149999999999999</v>
      </c>
      <c r="K103" s="41" t="s">
        <v>733</v>
      </c>
      <c r="L103" s="9" t="str">
        <f t="shared" si="34"/>
        <v>No</v>
      </c>
    </row>
    <row r="104" spans="1:12" x14ac:dyDescent="0.25">
      <c r="A104" s="2" t="s">
        <v>970</v>
      </c>
      <c r="B104" s="41" t="s">
        <v>217</v>
      </c>
      <c r="C104" s="1">
        <v>650</v>
      </c>
      <c r="D104" s="11" t="str">
        <f t="shared" si="40"/>
        <v>N/A</v>
      </c>
      <c r="E104" s="1">
        <v>517</v>
      </c>
      <c r="F104" s="11" t="str">
        <f t="shared" si="41"/>
        <v>N/A</v>
      </c>
      <c r="G104" s="1">
        <v>532</v>
      </c>
      <c r="H104" s="11" t="str">
        <f t="shared" si="42"/>
        <v>N/A</v>
      </c>
      <c r="I104" s="12">
        <v>-20.5</v>
      </c>
      <c r="J104" s="12">
        <v>2.9009999999999998</v>
      </c>
      <c r="K104" s="41" t="s">
        <v>733</v>
      </c>
      <c r="L104" s="9" t="str">
        <f t="shared" si="34"/>
        <v>Yes</v>
      </c>
    </row>
    <row r="105" spans="1:12" x14ac:dyDescent="0.25">
      <c r="A105" s="2" t="s">
        <v>1</v>
      </c>
      <c r="B105" s="41" t="s">
        <v>217</v>
      </c>
      <c r="C105" s="13">
        <v>98.785357843</v>
      </c>
      <c r="D105" s="11" t="str">
        <f t="shared" si="40"/>
        <v>N/A</v>
      </c>
      <c r="E105" s="13">
        <v>96.334877718000001</v>
      </c>
      <c r="F105" s="11" t="str">
        <f t="shared" si="41"/>
        <v>N/A</v>
      </c>
      <c r="G105" s="13">
        <v>98.303302009000006</v>
      </c>
      <c r="H105" s="11" t="str">
        <f t="shared" si="42"/>
        <v>N/A</v>
      </c>
      <c r="I105" s="12">
        <v>-2.48</v>
      </c>
      <c r="J105" s="12">
        <v>2.0430000000000001</v>
      </c>
      <c r="K105" s="41" t="s">
        <v>734</v>
      </c>
      <c r="L105" s="9" t="str">
        <f t="shared" si="34"/>
        <v>Yes</v>
      </c>
    </row>
    <row r="106" spans="1:12" x14ac:dyDescent="0.25">
      <c r="A106" s="2" t="s">
        <v>69</v>
      </c>
      <c r="B106" s="41" t="s">
        <v>217</v>
      </c>
      <c r="C106" s="13">
        <v>99.054370464000002</v>
      </c>
      <c r="D106" s="11" t="str">
        <f t="shared" si="40"/>
        <v>N/A</v>
      </c>
      <c r="E106" s="13">
        <v>8.8870069707999999</v>
      </c>
      <c r="F106" s="11" t="str">
        <f t="shared" si="41"/>
        <v>N/A</v>
      </c>
      <c r="G106" s="13">
        <v>0</v>
      </c>
      <c r="H106" s="11" t="str">
        <f t="shared" si="42"/>
        <v>N/A</v>
      </c>
      <c r="I106" s="12">
        <v>-91</v>
      </c>
      <c r="J106" s="12">
        <v>-100</v>
      </c>
      <c r="K106" s="41" t="s">
        <v>734</v>
      </c>
      <c r="L106" s="9" t="str">
        <f t="shared" si="34"/>
        <v>No</v>
      </c>
    </row>
    <row r="107" spans="1:12" x14ac:dyDescent="0.25">
      <c r="A107" s="4" t="s">
        <v>70</v>
      </c>
      <c r="B107" s="41" t="s">
        <v>217</v>
      </c>
      <c r="C107" s="1">
        <v>148007</v>
      </c>
      <c r="D107" s="11" t="str">
        <f t="shared" si="40"/>
        <v>N/A</v>
      </c>
      <c r="E107" s="1">
        <v>155143</v>
      </c>
      <c r="F107" s="11" t="str">
        <f t="shared" si="41"/>
        <v>N/A</v>
      </c>
      <c r="G107" s="1">
        <v>164232</v>
      </c>
      <c r="H107" s="11" t="str">
        <f t="shared" si="42"/>
        <v>N/A</v>
      </c>
      <c r="I107" s="12">
        <v>4.8209999999999997</v>
      </c>
      <c r="J107" s="12">
        <v>5.8579999999999997</v>
      </c>
      <c r="K107" s="41" t="s">
        <v>733</v>
      </c>
      <c r="L107" s="9" t="str">
        <f t="shared" si="34"/>
        <v>Yes</v>
      </c>
    </row>
    <row r="108" spans="1:12" x14ac:dyDescent="0.25">
      <c r="A108" s="2" t="s">
        <v>688</v>
      </c>
      <c r="B108" s="41" t="s">
        <v>217</v>
      </c>
      <c r="C108" s="13">
        <v>1.7762673387000001</v>
      </c>
      <c r="D108" s="11" t="str">
        <f t="shared" si="40"/>
        <v>N/A</v>
      </c>
      <c r="E108" s="13">
        <v>1.8627975481000001</v>
      </c>
      <c r="F108" s="11" t="str">
        <f t="shared" si="41"/>
        <v>N/A</v>
      </c>
      <c r="G108" s="13">
        <v>1.6086998880000001</v>
      </c>
      <c r="H108" s="11" t="str">
        <f t="shared" si="42"/>
        <v>N/A</v>
      </c>
      <c r="I108" s="12">
        <v>4.8710000000000004</v>
      </c>
      <c r="J108" s="12">
        <v>-13.6</v>
      </c>
      <c r="K108" s="41" t="s">
        <v>734</v>
      </c>
      <c r="L108" s="9" t="str">
        <f t="shared" ref="L108:L114" si="43">IF(J108="Div by 0", "N/A", IF(K108="N/A","N/A", IF(J108&gt;VALUE(MID(K108,1,2)), "No", IF(J108&lt;-1*VALUE(MID(K108,1,2)), "No", "Yes"))))</f>
        <v>Yes</v>
      </c>
    </row>
    <row r="109" spans="1:12" x14ac:dyDescent="0.25">
      <c r="A109" s="2" t="s">
        <v>687</v>
      </c>
      <c r="B109" s="41" t="s">
        <v>217</v>
      </c>
      <c r="C109" s="13">
        <v>1.0323836035</v>
      </c>
      <c r="D109" s="11" t="str">
        <f t="shared" si="40"/>
        <v>N/A</v>
      </c>
      <c r="E109" s="13">
        <v>0.45119663789999997</v>
      </c>
      <c r="F109" s="11" t="str">
        <f t="shared" si="41"/>
        <v>N/A</v>
      </c>
      <c r="G109" s="13">
        <v>0.5498319451</v>
      </c>
      <c r="H109" s="11" t="str">
        <f t="shared" si="42"/>
        <v>N/A</v>
      </c>
      <c r="I109" s="12">
        <v>-56.3</v>
      </c>
      <c r="J109" s="12">
        <v>21.86</v>
      </c>
      <c r="K109" s="41" t="s">
        <v>734</v>
      </c>
      <c r="L109" s="9" t="str">
        <f t="shared" si="43"/>
        <v>No</v>
      </c>
    </row>
    <row r="110" spans="1:12" x14ac:dyDescent="0.25">
      <c r="A110" s="2" t="s">
        <v>686</v>
      </c>
      <c r="B110" s="41" t="s">
        <v>217</v>
      </c>
      <c r="C110" s="13">
        <v>97.191349058</v>
      </c>
      <c r="D110" s="11" t="str">
        <f t="shared" si="40"/>
        <v>N/A</v>
      </c>
      <c r="E110" s="13">
        <v>97.686005813999998</v>
      </c>
      <c r="F110" s="11" t="str">
        <f t="shared" si="41"/>
        <v>N/A</v>
      </c>
      <c r="G110" s="13">
        <v>97.841468167000002</v>
      </c>
      <c r="H110" s="11" t="str">
        <f t="shared" si="42"/>
        <v>N/A</v>
      </c>
      <c r="I110" s="12">
        <v>0.50900000000000001</v>
      </c>
      <c r="J110" s="12">
        <v>0.15909999999999999</v>
      </c>
      <c r="K110" s="41" t="s">
        <v>734</v>
      </c>
      <c r="L110" s="9" t="str">
        <f t="shared" si="43"/>
        <v>Yes</v>
      </c>
    </row>
    <row r="111" spans="1:12" ht="25" x14ac:dyDescent="0.25">
      <c r="A111" s="4" t="s">
        <v>971</v>
      </c>
      <c r="B111" s="41" t="s">
        <v>217</v>
      </c>
      <c r="C111" s="13">
        <v>43.904106526</v>
      </c>
      <c r="D111" s="11" t="str">
        <f t="shared" si="40"/>
        <v>N/A</v>
      </c>
      <c r="E111" s="13">
        <v>44.440520909999996</v>
      </c>
      <c r="F111" s="11" t="str">
        <f t="shared" si="41"/>
        <v>N/A</v>
      </c>
      <c r="G111" s="13">
        <v>44.209558295000001</v>
      </c>
      <c r="H111" s="11" t="str">
        <f t="shared" si="42"/>
        <v>N/A</v>
      </c>
      <c r="I111" s="12">
        <v>1.222</v>
      </c>
      <c r="J111" s="12">
        <v>-0.52</v>
      </c>
      <c r="K111" s="41" t="s">
        <v>734</v>
      </c>
      <c r="L111" s="9" t="str">
        <f t="shared" si="43"/>
        <v>Yes</v>
      </c>
    </row>
    <row r="112" spans="1:12" ht="25" x14ac:dyDescent="0.25">
      <c r="A112" s="4" t="s">
        <v>972</v>
      </c>
      <c r="B112" s="41" t="s">
        <v>217</v>
      </c>
      <c r="C112" s="13">
        <v>54.849942814000002</v>
      </c>
      <c r="D112" s="11" t="str">
        <f t="shared" si="40"/>
        <v>N/A</v>
      </c>
      <c r="E112" s="13">
        <v>54.319303992000002</v>
      </c>
      <c r="F112" s="11" t="str">
        <f t="shared" si="41"/>
        <v>N/A</v>
      </c>
      <c r="G112" s="13">
        <v>54.54378251</v>
      </c>
      <c r="H112" s="11" t="str">
        <f t="shared" si="42"/>
        <v>N/A</v>
      </c>
      <c r="I112" s="12">
        <v>-0.96699999999999997</v>
      </c>
      <c r="J112" s="12">
        <v>0.4133</v>
      </c>
      <c r="K112" s="41" t="s">
        <v>734</v>
      </c>
      <c r="L112" s="9" t="str">
        <f t="shared" si="43"/>
        <v>Yes</v>
      </c>
    </row>
    <row r="113" spans="1:12" ht="25" x14ac:dyDescent="0.25">
      <c r="A113" s="4" t="s">
        <v>973</v>
      </c>
      <c r="B113" s="41" t="s">
        <v>217</v>
      </c>
      <c r="C113" s="13">
        <v>0.51179819429999995</v>
      </c>
      <c r="D113" s="11" t="str">
        <f t="shared" si="40"/>
        <v>N/A</v>
      </c>
      <c r="E113" s="13">
        <v>0.50654181710000001</v>
      </c>
      <c r="F113" s="11" t="str">
        <f t="shared" si="41"/>
        <v>N/A</v>
      </c>
      <c r="G113" s="13">
        <v>0.49831882059999999</v>
      </c>
      <c r="H113" s="11" t="str">
        <f t="shared" si="42"/>
        <v>N/A</v>
      </c>
      <c r="I113" s="12">
        <v>-1.03</v>
      </c>
      <c r="J113" s="12">
        <v>-1.62</v>
      </c>
      <c r="K113" s="41" t="s">
        <v>734</v>
      </c>
      <c r="L113" s="9" t="str">
        <f t="shared" si="43"/>
        <v>Yes</v>
      </c>
    </row>
    <row r="114" spans="1:12" ht="25" x14ac:dyDescent="0.25">
      <c r="A114" s="4" t="s">
        <v>974</v>
      </c>
      <c r="B114" s="41" t="s">
        <v>217</v>
      </c>
      <c r="C114" s="13">
        <v>0.73415246599999995</v>
      </c>
      <c r="D114" s="11" t="str">
        <f t="shared" si="40"/>
        <v>N/A</v>
      </c>
      <c r="E114" s="13">
        <v>0.73363328080000001</v>
      </c>
      <c r="F114" s="11" t="str">
        <f t="shared" si="41"/>
        <v>N/A</v>
      </c>
      <c r="G114" s="13">
        <v>0.74834037419999999</v>
      </c>
      <c r="H114" s="11" t="str">
        <f t="shared" si="42"/>
        <v>N/A</v>
      </c>
      <c r="I114" s="12">
        <v>-7.0999999999999994E-2</v>
      </c>
      <c r="J114" s="12">
        <v>2.0049999999999999</v>
      </c>
      <c r="K114" s="41" t="s">
        <v>734</v>
      </c>
      <c r="L114" s="9" t="str">
        <f t="shared" si="43"/>
        <v>Yes</v>
      </c>
    </row>
    <row r="115" spans="1:12" x14ac:dyDescent="0.25">
      <c r="A115" s="2" t="s">
        <v>975</v>
      </c>
      <c r="B115" s="41" t="s">
        <v>290</v>
      </c>
      <c r="C115" s="13">
        <v>99.541289485999997</v>
      </c>
      <c r="D115" s="11" t="str">
        <f>IF($B115="N/A","N/A",IF(C115&gt;=99,"Yes","No"))</f>
        <v>Yes</v>
      </c>
      <c r="E115" s="13">
        <v>99.513774581999996</v>
      </c>
      <c r="F115" s="11" t="str">
        <f>IF($B115="N/A","N/A",IF(E115&gt;=99,"Yes","No"))</f>
        <v>Yes</v>
      </c>
      <c r="G115" s="13">
        <v>99.455494135999999</v>
      </c>
      <c r="H115" s="11" t="str">
        <f>IF($B115="N/A","N/A",IF(G115&gt;=99,"Yes","No"))</f>
        <v>Yes</v>
      </c>
      <c r="I115" s="12">
        <v>-2.8000000000000001E-2</v>
      </c>
      <c r="J115" s="12">
        <v>-5.8999999999999997E-2</v>
      </c>
      <c r="K115" s="41" t="s">
        <v>733</v>
      </c>
      <c r="L115" s="9" t="str">
        <f t="shared" ref="L115:L149" si="44">IF(J115="Div by 0", "N/A", IF(K115="N/A","N/A", IF(J115&gt;VALUE(MID(K115,1,2)), "No", IF(J115&lt;-1*VALUE(MID(K115,1,2)), "No", "Yes"))))</f>
        <v>Yes</v>
      </c>
    </row>
    <row r="116" spans="1:12" x14ac:dyDescent="0.25">
      <c r="A116" s="2" t="s">
        <v>976</v>
      </c>
      <c r="B116" s="41" t="s">
        <v>217</v>
      </c>
      <c r="C116" s="13">
        <v>0.20466464840000001</v>
      </c>
      <c r="D116" s="11" t="str">
        <f>IF($B116="N/A","N/A",IF(C116&gt;10,"No",IF(C116&lt;-10,"No","Yes")))</f>
        <v>N/A</v>
      </c>
      <c r="E116" s="13">
        <v>0.18263407919999999</v>
      </c>
      <c r="F116" s="11" t="str">
        <f>IF($B116="N/A","N/A",IF(E116&gt;10,"No",IF(E116&lt;-10,"No","Yes")))</f>
        <v>N/A</v>
      </c>
      <c r="G116" s="13">
        <v>0.20706706010000001</v>
      </c>
      <c r="H116" s="11" t="str">
        <f>IF($B116="N/A","N/A",IF(G116&gt;10,"No",IF(G116&lt;-10,"No","Yes")))</f>
        <v>N/A</v>
      </c>
      <c r="I116" s="12">
        <v>-10.8</v>
      </c>
      <c r="J116" s="12">
        <v>13.38</v>
      </c>
      <c r="K116" s="41" t="s">
        <v>733</v>
      </c>
      <c r="L116" s="9" t="str">
        <f t="shared" si="44"/>
        <v>No</v>
      </c>
    </row>
    <row r="117" spans="1:12" x14ac:dyDescent="0.25">
      <c r="A117" s="3" t="s">
        <v>977</v>
      </c>
      <c r="B117" s="41" t="s">
        <v>284</v>
      </c>
      <c r="C117" s="8">
        <v>99.969163789000007</v>
      </c>
      <c r="D117" s="11" t="str">
        <f>IF($B117="N/A","N/A",IF(C117&gt;=98,"Yes","No"))</f>
        <v>Yes</v>
      </c>
      <c r="E117" s="8">
        <v>99.831372712000004</v>
      </c>
      <c r="F117" s="11" t="str">
        <f>IF($B117="N/A","N/A",IF(E117&gt;=98,"Yes","No"))</f>
        <v>Yes</v>
      </c>
      <c r="G117" s="8">
        <v>99.728345923000006</v>
      </c>
      <c r="H117" s="11" t="str">
        <f>IF($B117="N/A","N/A",IF(G117&gt;=98,"Yes","No"))</f>
        <v>Yes</v>
      </c>
      <c r="I117" s="12">
        <v>-0.13800000000000001</v>
      </c>
      <c r="J117" s="12">
        <v>-0.10299999999999999</v>
      </c>
      <c r="K117" s="41" t="s">
        <v>733</v>
      </c>
      <c r="L117" s="9" t="str">
        <f t="shared" si="44"/>
        <v>Yes</v>
      </c>
    </row>
    <row r="118" spans="1:12" x14ac:dyDescent="0.25">
      <c r="A118" s="3" t="s">
        <v>978</v>
      </c>
      <c r="B118" s="41" t="s">
        <v>291</v>
      </c>
      <c r="C118" s="8">
        <v>85.716858513999995</v>
      </c>
      <c r="D118" s="11" t="str">
        <f>IF($B118="N/A","N/A",IF(C118&gt;=80,"Yes","No"))</f>
        <v>Yes</v>
      </c>
      <c r="E118" s="8">
        <v>89.405475637999999</v>
      </c>
      <c r="F118" s="11" t="str">
        <f>IF($B118="N/A","N/A",IF(E118&gt;=80,"Yes","No"))</f>
        <v>Yes</v>
      </c>
      <c r="G118" s="8">
        <v>90.955565766000007</v>
      </c>
      <c r="H118" s="11" t="str">
        <f>IF($B118="N/A","N/A",IF(G118&gt;=80,"Yes","No"))</f>
        <v>Yes</v>
      </c>
      <c r="I118" s="12">
        <v>4.3029999999999999</v>
      </c>
      <c r="J118" s="12">
        <v>1.734</v>
      </c>
      <c r="K118" s="41" t="s">
        <v>733</v>
      </c>
      <c r="L118" s="9" t="str">
        <f t="shared" si="44"/>
        <v>Yes</v>
      </c>
    </row>
    <row r="119" spans="1:12" ht="25" x14ac:dyDescent="0.25">
      <c r="A119" s="2" t="s">
        <v>979</v>
      </c>
      <c r="B119" s="41" t="s">
        <v>292</v>
      </c>
      <c r="C119" s="13">
        <v>100</v>
      </c>
      <c r="D119" s="11" t="str">
        <f>IF($B119="N/A","N/A",IF(C119&gt;=100,"Yes","No"))</f>
        <v>Yes</v>
      </c>
      <c r="E119" s="13">
        <v>100</v>
      </c>
      <c r="F119" s="11" t="str">
        <f t="shared" ref="F119:F120" si="45">IF($B119="N/A","N/A",IF(E119&gt;=100,"Yes","No"))</f>
        <v>Yes</v>
      </c>
      <c r="G119" s="13">
        <v>100</v>
      </c>
      <c r="H119" s="11" t="str">
        <f t="shared" ref="H119:H120" si="46">IF($B119="N/A","N/A",IF(G119&gt;=100,"Yes","No"))</f>
        <v>Yes</v>
      </c>
      <c r="I119" s="12">
        <v>0</v>
      </c>
      <c r="J119" s="12">
        <v>0</v>
      </c>
      <c r="K119" s="41" t="s">
        <v>732</v>
      </c>
      <c r="L119" s="9" t="str">
        <f t="shared" si="44"/>
        <v>Yes</v>
      </c>
    </row>
    <row r="120" spans="1:12" ht="25" x14ac:dyDescent="0.25">
      <c r="A120" s="3" t="s">
        <v>980</v>
      </c>
      <c r="B120" s="41" t="s">
        <v>292</v>
      </c>
      <c r="C120" s="13">
        <v>100</v>
      </c>
      <c r="D120" s="11" t="str">
        <f>IF($B120="N/A","N/A",IF(C120&gt;=100,"Yes","No"))</f>
        <v>Yes</v>
      </c>
      <c r="E120" s="13">
        <v>100</v>
      </c>
      <c r="F120" s="11" t="str">
        <f t="shared" si="45"/>
        <v>Yes</v>
      </c>
      <c r="G120" s="13">
        <v>100</v>
      </c>
      <c r="H120" s="11" t="str">
        <f t="shared" si="46"/>
        <v>Yes</v>
      </c>
      <c r="I120" s="12">
        <v>0</v>
      </c>
      <c r="J120" s="12">
        <v>0</v>
      </c>
      <c r="K120" s="41" t="s">
        <v>732</v>
      </c>
      <c r="L120" s="9" t="str">
        <f t="shared" si="44"/>
        <v>Yes</v>
      </c>
    </row>
    <row r="121" spans="1:12" ht="25" x14ac:dyDescent="0.25">
      <c r="A121" s="2" t="s">
        <v>981</v>
      </c>
      <c r="B121" s="41" t="s">
        <v>217</v>
      </c>
      <c r="C121" s="13">
        <v>89.848405921999998</v>
      </c>
      <c r="D121" s="34" t="s">
        <v>735</v>
      </c>
      <c r="E121" s="13">
        <v>89.743541815</v>
      </c>
      <c r="F121" s="34" t="s">
        <v>735</v>
      </c>
      <c r="G121" s="13">
        <v>89.718339874999998</v>
      </c>
      <c r="H121" s="11" t="str">
        <f>IF($B121="N/A","N/A",IF(G121&lt;100,"No",IF(G121=100,"No","Yes")))</f>
        <v>N/A</v>
      </c>
      <c r="I121" s="12">
        <v>-0.11700000000000001</v>
      </c>
      <c r="J121" s="12">
        <v>-2.8000000000000001E-2</v>
      </c>
      <c r="K121" s="41" t="s">
        <v>732</v>
      </c>
      <c r="L121" s="9" t="str">
        <f t="shared" si="44"/>
        <v>Yes</v>
      </c>
    </row>
    <row r="122" spans="1:12" ht="25" x14ac:dyDescent="0.25">
      <c r="A122" s="2" t="s">
        <v>982</v>
      </c>
      <c r="B122" s="33" t="s">
        <v>217</v>
      </c>
      <c r="C122" s="13">
        <v>100</v>
      </c>
      <c r="D122" s="11" t="str">
        <f>IF($B122="N/A","N/A",IF(C122&gt;10,"No",IF(C122&lt;-10,"No","Yes")))</f>
        <v>N/A</v>
      </c>
      <c r="E122" s="13">
        <v>100</v>
      </c>
      <c r="F122" s="11" t="str">
        <f>IF($B122="N/A","N/A",IF(E122&gt;10,"No",IF(E122&lt;-10,"No","Yes")))</f>
        <v>N/A</v>
      </c>
      <c r="G122" s="13">
        <v>100</v>
      </c>
      <c r="H122" s="11" t="str">
        <f>IF($B122="N/A","N/A",IF(G122&gt;10,"No",IF(G122&lt;-10,"No","Yes")))</f>
        <v>N/A</v>
      </c>
      <c r="I122" s="12">
        <v>0</v>
      </c>
      <c r="J122" s="12">
        <v>0</v>
      </c>
      <c r="K122" s="41" t="s">
        <v>732</v>
      </c>
      <c r="L122" s="9" t="str">
        <f>IF(J122="Div by 0", "N/A", IF(OR(J122="N/A",K122="N/A"),"N/A", IF(J122&gt;VALUE(MID(K122,1,2)), "No", IF(J122&lt;-1*VALUE(MID(K122,1,2)), "No", "Yes"))))</f>
        <v>Yes</v>
      </c>
    </row>
    <row r="123" spans="1:12" x14ac:dyDescent="0.25">
      <c r="A123" s="7" t="s">
        <v>100</v>
      </c>
      <c r="B123" s="33" t="s">
        <v>217</v>
      </c>
      <c r="C123" s="34">
        <v>90253</v>
      </c>
      <c r="D123" s="11" t="str">
        <f t="shared" ref="D123:D149" si="47">IF($B123="N/A","N/A",IF(C123&gt;10,"No",IF(C123&lt;-10,"No","Yes")))</f>
        <v>N/A</v>
      </c>
      <c r="E123" s="34">
        <v>92344</v>
      </c>
      <c r="F123" s="11" t="str">
        <f t="shared" ref="F123:F149" si="48">IF($B123="N/A","N/A",IF(E123&gt;10,"No",IF(E123&lt;-10,"No","Yes")))</f>
        <v>N/A</v>
      </c>
      <c r="G123" s="34">
        <v>96785</v>
      </c>
      <c r="H123" s="11" t="str">
        <f t="shared" ref="H123:H149" si="49">IF($B123="N/A","N/A",IF(G123&gt;10,"No",IF(G123&lt;-10,"No","Yes")))</f>
        <v>N/A</v>
      </c>
      <c r="I123" s="12">
        <v>2.3170000000000002</v>
      </c>
      <c r="J123" s="12">
        <v>4.8090000000000002</v>
      </c>
      <c r="K123" s="41" t="s">
        <v>733</v>
      </c>
      <c r="L123" s="9" t="str">
        <f t="shared" si="44"/>
        <v>Yes</v>
      </c>
    </row>
    <row r="124" spans="1:12" x14ac:dyDescent="0.25">
      <c r="A124" s="2" t="s">
        <v>983</v>
      </c>
      <c r="B124" s="33" t="s">
        <v>217</v>
      </c>
      <c r="C124" s="34">
        <v>32022</v>
      </c>
      <c r="D124" s="11" t="str">
        <f t="shared" si="47"/>
        <v>N/A</v>
      </c>
      <c r="E124" s="34">
        <v>32996</v>
      </c>
      <c r="F124" s="11" t="str">
        <f t="shared" si="48"/>
        <v>N/A</v>
      </c>
      <c r="G124" s="34">
        <v>33868</v>
      </c>
      <c r="H124" s="11" t="str">
        <f t="shared" si="49"/>
        <v>N/A</v>
      </c>
      <c r="I124" s="12">
        <v>3.0419999999999998</v>
      </c>
      <c r="J124" s="12">
        <v>2.6429999999999998</v>
      </c>
      <c r="K124" s="41" t="s">
        <v>733</v>
      </c>
      <c r="L124" s="9" t="str">
        <f t="shared" si="44"/>
        <v>Yes</v>
      </c>
    </row>
    <row r="125" spans="1:12" x14ac:dyDescent="0.25">
      <c r="A125" s="2" t="s">
        <v>984</v>
      </c>
      <c r="B125" s="33" t="s">
        <v>217</v>
      </c>
      <c r="C125" s="34">
        <v>6490</v>
      </c>
      <c r="D125" s="11" t="str">
        <f t="shared" si="47"/>
        <v>N/A</v>
      </c>
      <c r="E125" s="34">
        <v>6323</v>
      </c>
      <c r="F125" s="11" t="str">
        <f t="shared" si="48"/>
        <v>N/A</v>
      </c>
      <c r="G125" s="34">
        <v>6408</v>
      </c>
      <c r="H125" s="11" t="str">
        <f t="shared" si="49"/>
        <v>N/A</v>
      </c>
      <c r="I125" s="12">
        <v>-2.57</v>
      </c>
      <c r="J125" s="12">
        <v>1.3440000000000001</v>
      </c>
      <c r="K125" s="41" t="s">
        <v>733</v>
      </c>
      <c r="L125" s="9" t="str">
        <f t="shared" si="44"/>
        <v>Yes</v>
      </c>
    </row>
    <row r="126" spans="1:12" x14ac:dyDescent="0.25">
      <c r="A126" s="2" t="s">
        <v>985</v>
      </c>
      <c r="B126" s="33" t="s">
        <v>217</v>
      </c>
      <c r="C126" s="34">
        <v>17315</v>
      </c>
      <c r="D126" s="11" t="str">
        <f t="shared" si="47"/>
        <v>N/A</v>
      </c>
      <c r="E126" s="34">
        <v>17906</v>
      </c>
      <c r="F126" s="11" t="str">
        <f t="shared" si="48"/>
        <v>N/A</v>
      </c>
      <c r="G126" s="34">
        <v>19952</v>
      </c>
      <c r="H126" s="11" t="str">
        <f t="shared" si="49"/>
        <v>N/A</v>
      </c>
      <c r="I126" s="12">
        <v>3.4129999999999998</v>
      </c>
      <c r="J126" s="12">
        <v>11.43</v>
      </c>
      <c r="K126" s="41" t="s">
        <v>733</v>
      </c>
      <c r="L126" s="9" t="str">
        <f t="shared" si="44"/>
        <v>No</v>
      </c>
    </row>
    <row r="127" spans="1:12" x14ac:dyDescent="0.25">
      <c r="A127" s="2" t="s">
        <v>986</v>
      </c>
      <c r="B127" s="33" t="s">
        <v>217</v>
      </c>
      <c r="C127" s="34">
        <v>34426</v>
      </c>
      <c r="D127" s="11" t="str">
        <f t="shared" si="47"/>
        <v>N/A</v>
      </c>
      <c r="E127" s="34">
        <v>35119</v>
      </c>
      <c r="F127" s="11" t="str">
        <f t="shared" si="48"/>
        <v>N/A</v>
      </c>
      <c r="G127" s="34">
        <v>36557</v>
      </c>
      <c r="H127" s="11" t="str">
        <f t="shared" si="49"/>
        <v>N/A</v>
      </c>
      <c r="I127" s="12">
        <v>2.0129999999999999</v>
      </c>
      <c r="J127" s="12">
        <v>4.0949999999999998</v>
      </c>
      <c r="K127" s="41" t="s">
        <v>733</v>
      </c>
      <c r="L127" s="9" t="str">
        <f t="shared" si="44"/>
        <v>Yes</v>
      </c>
    </row>
    <row r="128" spans="1:12" x14ac:dyDescent="0.25">
      <c r="A128" s="2" t="s">
        <v>987</v>
      </c>
      <c r="B128" s="33" t="s">
        <v>217</v>
      </c>
      <c r="C128" s="34">
        <v>0</v>
      </c>
      <c r="D128" s="11" t="str">
        <f t="shared" si="47"/>
        <v>N/A</v>
      </c>
      <c r="E128" s="34">
        <v>0</v>
      </c>
      <c r="F128" s="11" t="str">
        <f t="shared" si="48"/>
        <v>N/A</v>
      </c>
      <c r="G128" s="34">
        <v>0</v>
      </c>
      <c r="H128" s="11" t="str">
        <f t="shared" si="49"/>
        <v>N/A</v>
      </c>
      <c r="I128" s="12" t="s">
        <v>1742</v>
      </c>
      <c r="J128" s="12" t="s">
        <v>1742</v>
      </c>
      <c r="K128" s="41" t="s">
        <v>733</v>
      </c>
      <c r="L128" s="9" t="str">
        <f t="shared" si="44"/>
        <v>N/A</v>
      </c>
    </row>
    <row r="129" spans="1:12" x14ac:dyDescent="0.25">
      <c r="A129" s="7" t="s">
        <v>101</v>
      </c>
      <c r="B129" s="33" t="s">
        <v>217</v>
      </c>
      <c r="C129" s="34">
        <v>187624</v>
      </c>
      <c r="D129" s="11" t="str">
        <f t="shared" si="47"/>
        <v>N/A</v>
      </c>
      <c r="E129" s="34">
        <v>197663</v>
      </c>
      <c r="F129" s="11" t="str">
        <f t="shared" si="48"/>
        <v>N/A</v>
      </c>
      <c r="G129" s="34">
        <v>209111</v>
      </c>
      <c r="H129" s="11" t="str">
        <f t="shared" si="49"/>
        <v>N/A</v>
      </c>
      <c r="I129" s="12">
        <v>5.351</v>
      </c>
      <c r="J129" s="12">
        <v>5.7919999999999998</v>
      </c>
      <c r="K129" s="41" t="s">
        <v>733</v>
      </c>
      <c r="L129" s="9" t="str">
        <f t="shared" si="44"/>
        <v>Yes</v>
      </c>
    </row>
    <row r="130" spans="1:12" x14ac:dyDescent="0.25">
      <c r="A130" s="2" t="s">
        <v>988</v>
      </c>
      <c r="B130" s="33" t="s">
        <v>217</v>
      </c>
      <c r="C130" s="34">
        <v>131274</v>
      </c>
      <c r="D130" s="11" t="str">
        <f t="shared" si="47"/>
        <v>N/A</v>
      </c>
      <c r="E130" s="34">
        <v>135382</v>
      </c>
      <c r="F130" s="11" t="str">
        <f t="shared" si="48"/>
        <v>N/A</v>
      </c>
      <c r="G130" s="34">
        <v>139691</v>
      </c>
      <c r="H130" s="11" t="str">
        <f t="shared" si="49"/>
        <v>N/A</v>
      </c>
      <c r="I130" s="12">
        <v>3.129</v>
      </c>
      <c r="J130" s="12">
        <v>3.1829999999999998</v>
      </c>
      <c r="K130" s="41" t="s">
        <v>733</v>
      </c>
      <c r="L130" s="9" t="str">
        <f t="shared" si="44"/>
        <v>Yes</v>
      </c>
    </row>
    <row r="131" spans="1:12" x14ac:dyDescent="0.25">
      <c r="A131" s="2" t="s">
        <v>989</v>
      </c>
      <c r="B131" s="33" t="s">
        <v>217</v>
      </c>
      <c r="C131" s="34">
        <v>10346</v>
      </c>
      <c r="D131" s="11" t="str">
        <f t="shared" si="47"/>
        <v>N/A</v>
      </c>
      <c r="E131" s="34">
        <v>9583</v>
      </c>
      <c r="F131" s="11" t="str">
        <f t="shared" si="48"/>
        <v>N/A</v>
      </c>
      <c r="G131" s="34">
        <v>10417</v>
      </c>
      <c r="H131" s="11" t="str">
        <f t="shared" si="49"/>
        <v>N/A</v>
      </c>
      <c r="I131" s="12">
        <v>-7.37</v>
      </c>
      <c r="J131" s="12">
        <v>8.7029999999999994</v>
      </c>
      <c r="K131" s="41" t="s">
        <v>733</v>
      </c>
      <c r="L131" s="9" t="str">
        <f t="shared" si="44"/>
        <v>Yes</v>
      </c>
    </row>
    <row r="132" spans="1:12" x14ac:dyDescent="0.25">
      <c r="A132" s="2" t="s">
        <v>990</v>
      </c>
      <c r="B132" s="33" t="s">
        <v>217</v>
      </c>
      <c r="C132" s="34">
        <v>20371</v>
      </c>
      <c r="D132" s="11" t="str">
        <f t="shared" si="47"/>
        <v>N/A</v>
      </c>
      <c r="E132" s="34">
        <v>22171</v>
      </c>
      <c r="F132" s="11" t="str">
        <f t="shared" si="48"/>
        <v>N/A</v>
      </c>
      <c r="G132" s="34">
        <v>25138</v>
      </c>
      <c r="H132" s="11" t="str">
        <f t="shared" si="49"/>
        <v>N/A</v>
      </c>
      <c r="I132" s="12">
        <v>8.8360000000000003</v>
      </c>
      <c r="J132" s="12">
        <v>13.38</v>
      </c>
      <c r="K132" s="41" t="s">
        <v>733</v>
      </c>
      <c r="L132" s="9" t="str">
        <f t="shared" si="44"/>
        <v>No</v>
      </c>
    </row>
    <row r="133" spans="1:12" x14ac:dyDescent="0.25">
      <c r="A133" s="2" t="s">
        <v>991</v>
      </c>
      <c r="B133" s="33" t="s">
        <v>217</v>
      </c>
      <c r="C133" s="34">
        <v>25633</v>
      </c>
      <c r="D133" s="11" t="str">
        <f t="shared" si="47"/>
        <v>N/A</v>
      </c>
      <c r="E133" s="34">
        <v>30527</v>
      </c>
      <c r="F133" s="11" t="str">
        <f t="shared" si="48"/>
        <v>N/A</v>
      </c>
      <c r="G133" s="34">
        <v>33865</v>
      </c>
      <c r="H133" s="11" t="str">
        <f t="shared" si="49"/>
        <v>N/A</v>
      </c>
      <c r="I133" s="12">
        <v>19.09</v>
      </c>
      <c r="J133" s="12">
        <v>10.93</v>
      </c>
      <c r="K133" s="41" t="s">
        <v>733</v>
      </c>
      <c r="L133" s="9" t="str">
        <f t="shared" si="44"/>
        <v>No</v>
      </c>
    </row>
    <row r="134" spans="1:12" x14ac:dyDescent="0.25">
      <c r="A134" s="2" t="s">
        <v>992</v>
      </c>
      <c r="B134" s="33" t="s">
        <v>217</v>
      </c>
      <c r="C134" s="34">
        <v>0</v>
      </c>
      <c r="D134" s="11" t="str">
        <f t="shared" si="47"/>
        <v>N/A</v>
      </c>
      <c r="E134" s="34">
        <v>0</v>
      </c>
      <c r="F134" s="11" t="str">
        <f t="shared" si="48"/>
        <v>N/A</v>
      </c>
      <c r="G134" s="34">
        <v>0</v>
      </c>
      <c r="H134" s="11" t="str">
        <f t="shared" si="49"/>
        <v>N/A</v>
      </c>
      <c r="I134" s="12" t="s">
        <v>1742</v>
      </c>
      <c r="J134" s="12" t="s">
        <v>1742</v>
      </c>
      <c r="K134" s="41" t="s">
        <v>733</v>
      </c>
      <c r="L134" s="9" t="str">
        <f t="shared" si="44"/>
        <v>N/A</v>
      </c>
    </row>
    <row r="135" spans="1:12" x14ac:dyDescent="0.25">
      <c r="A135" s="7" t="s">
        <v>104</v>
      </c>
      <c r="B135" s="33" t="s">
        <v>217</v>
      </c>
      <c r="C135" s="34">
        <v>655074</v>
      </c>
      <c r="D135" s="11" t="str">
        <f t="shared" si="47"/>
        <v>N/A</v>
      </c>
      <c r="E135" s="34">
        <v>721710</v>
      </c>
      <c r="F135" s="11" t="str">
        <f t="shared" si="48"/>
        <v>N/A</v>
      </c>
      <c r="G135" s="34">
        <v>766784</v>
      </c>
      <c r="H135" s="11" t="str">
        <f t="shared" si="49"/>
        <v>N/A</v>
      </c>
      <c r="I135" s="12">
        <v>10.17</v>
      </c>
      <c r="J135" s="12">
        <v>6.2450000000000001</v>
      </c>
      <c r="K135" s="41" t="s">
        <v>733</v>
      </c>
      <c r="L135" s="9" t="str">
        <f t="shared" si="44"/>
        <v>Yes</v>
      </c>
    </row>
    <row r="136" spans="1:12" x14ac:dyDescent="0.25">
      <c r="A136" s="2" t="s">
        <v>993</v>
      </c>
      <c r="B136" s="33" t="s">
        <v>217</v>
      </c>
      <c r="C136" s="34">
        <v>100380</v>
      </c>
      <c r="D136" s="11" t="str">
        <f t="shared" si="47"/>
        <v>N/A</v>
      </c>
      <c r="E136" s="34">
        <v>122878</v>
      </c>
      <c r="F136" s="11" t="str">
        <f t="shared" si="48"/>
        <v>N/A</v>
      </c>
      <c r="G136" s="34">
        <v>118615</v>
      </c>
      <c r="H136" s="11" t="str">
        <f t="shared" si="49"/>
        <v>N/A</v>
      </c>
      <c r="I136" s="12">
        <v>22.41</v>
      </c>
      <c r="J136" s="12">
        <v>-3.47</v>
      </c>
      <c r="K136" s="41" t="s">
        <v>733</v>
      </c>
      <c r="L136" s="9" t="str">
        <f t="shared" si="44"/>
        <v>Yes</v>
      </c>
    </row>
    <row r="137" spans="1:12" x14ac:dyDescent="0.25">
      <c r="A137" s="2" t="s">
        <v>994</v>
      </c>
      <c r="B137" s="33" t="s">
        <v>217</v>
      </c>
      <c r="C137" s="34">
        <v>0</v>
      </c>
      <c r="D137" s="11" t="str">
        <f t="shared" si="47"/>
        <v>N/A</v>
      </c>
      <c r="E137" s="34">
        <v>0</v>
      </c>
      <c r="F137" s="11" t="str">
        <f t="shared" si="48"/>
        <v>N/A</v>
      </c>
      <c r="G137" s="34">
        <v>0</v>
      </c>
      <c r="H137" s="11" t="str">
        <f t="shared" si="49"/>
        <v>N/A</v>
      </c>
      <c r="I137" s="12" t="s">
        <v>1742</v>
      </c>
      <c r="J137" s="12" t="s">
        <v>1742</v>
      </c>
      <c r="K137" s="41" t="s">
        <v>733</v>
      </c>
      <c r="L137" s="9" t="str">
        <f t="shared" si="44"/>
        <v>N/A</v>
      </c>
    </row>
    <row r="138" spans="1:12" x14ac:dyDescent="0.25">
      <c r="A138" s="2" t="s">
        <v>995</v>
      </c>
      <c r="B138" s="33" t="s">
        <v>217</v>
      </c>
      <c r="C138" s="34">
        <v>777</v>
      </c>
      <c r="D138" s="11" t="str">
        <f t="shared" si="47"/>
        <v>N/A</v>
      </c>
      <c r="E138" s="34">
        <v>459</v>
      </c>
      <c r="F138" s="11" t="str">
        <f t="shared" si="48"/>
        <v>N/A</v>
      </c>
      <c r="G138" s="34">
        <v>423</v>
      </c>
      <c r="H138" s="11" t="str">
        <f t="shared" si="49"/>
        <v>N/A</v>
      </c>
      <c r="I138" s="12">
        <v>-40.9</v>
      </c>
      <c r="J138" s="12">
        <v>-7.84</v>
      </c>
      <c r="K138" s="41" t="s">
        <v>733</v>
      </c>
      <c r="L138" s="9" t="str">
        <f t="shared" si="44"/>
        <v>Yes</v>
      </c>
    </row>
    <row r="139" spans="1:12" x14ac:dyDescent="0.25">
      <c r="A139" s="2" t="s">
        <v>996</v>
      </c>
      <c r="B139" s="33" t="s">
        <v>217</v>
      </c>
      <c r="C139" s="34">
        <v>347314</v>
      </c>
      <c r="D139" s="11" t="str">
        <f t="shared" si="47"/>
        <v>N/A</v>
      </c>
      <c r="E139" s="34">
        <v>447478</v>
      </c>
      <c r="F139" s="11" t="str">
        <f t="shared" si="48"/>
        <v>N/A</v>
      </c>
      <c r="G139" s="34">
        <v>497321</v>
      </c>
      <c r="H139" s="11" t="str">
        <f t="shared" si="49"/>
        <v>N/A</v>
      </c>
      <c r="I139" s="12">
        <v>28.84</v>
      </c>
      <c r="J139" s="12">
        <v>11.14</v>
      </c>
      <c r="K139" s="41" t="s">
        <v>733</v>
      </c>
      <c r="L139" s="9" t="str">
        <f t="shared" si="44"/>
        <v>No</v>
      </c>
    </row>
    <row r="140" spans="1:12" x14ac:dyDescent="0.25">
      <c r="A140" s="2" t="s">
        <v>997</v>
      </c>
      <c r="B140" s="33" t="s">
        <v>217</v>
      </c>
      <c r="C140" s="34">
        <v>184492</v>
      </c>
      <c r="D140" s="11" t="str">
        <f t="shared" si="47"/>
        <v>N/A</v>
      </c>
      <c r="E140" s="34">
        <v>128958</v>
      </c>
      <c r="F140" s="11" t="str">
        <f t="shared" si="48"/>
        <v>N/A</v>
      </c>
      <c r="G140" s="34">
        <v>127864</v>
      </c>
      <c r="H140" s="11" t="str">
        <f t="shared" si="49"/>
        <v>N/A</v>
      </c>
      <c r="I140" s="12">
        <v>-30.1</v>
      </c>
      <c r="J140" s="12">
        <v>-0.84799999999999998</v>
      </c>
      <c r="K140" s="41" t="s">
        <v>733</v>
      </c>
      <c r="L140" s="9" t="str">
        <f t="shared" si="44"/>
        <v>Yes</v>
      </c>
    </row>
    <row r="141" spans="1:12" x14ac:dyDescent="0.25">
      <c r="A141" s="2" t="s">
        <v>998</v>
      </c>
      <c r="B141" s="33" t="s">
        <v>217</v>
      </c>
      <c r="C141" s="34">
        <v>22111</v>
      </c>
      <c r="D141" s="11" t="str">
        <f t="shared" si="47"/>
        <v>N/A</v>
      </c>
      <c r="E141" s="34">
        <v>21937</v>
      </c>
      <c r="F141" s="11" t="str">
        <f t="shared" si="48"/>
        <v>N/A</v>
      </c>
      <c r="G141" s="34">
        <v>22561</v>
      </c>
      <c r="H141" s="11" t="str">
        <f t="shared" si="49"/>
        <v>N/A</v>
      </c>
      <c r="I141" s="12">
        <v>-0.78700000000000003</v>
      </c>
      <c r="J141" s="12">
        <v>2.8450000000000002</v>
      </c>
      <c r="K141" s="41" t="s">
        <v>733</v>
      </c>
      <c r="L141" s="9" t="str">
        <f t="shared" si="44"/>
        <v>Yes</v>
      </c>
    </row>
    <row r="142" spans="1:12" x14ac:dyDescent="0.25">
      <c r="A142" s="2" t="s">
        <v>999</v>
      </c>
      <c r="B142" s="33" t="s">
        <v>217</v>
      </c>
      <c r="C142" s="34">
        <v>0</v>
      </c>
      <c r="D142" s="11" t="str">
        <f t="shared" si="47"/>
        <v>N/A</v>
      </c>
      <c r="E142" s="34">
        <v>0</v>
      </c>
      <c r="F142" s="11" t="str">
        <f t="shared" si="48"/>
        <v>N/A</v>
      </c>
      <c r="G142" s="34">
        <v>0</v>
      </c>
      <c r="H142" s="11" t="str">
        <f t="shared" si="49"/>
        <v>N/A</v>
      </c>
      <c r="I142" s="12" t="s">
        <v>1742</v>
      </c>
      <c r="J142" s="12" t="s">
        <v>1742</v>
      </c>
      <c r="K142" s="41" t="s">
        <v>733</v>
      </c>
      <c r="L142" s="9" t="str">
        <f t="shared" si="44"/>
        <v>N/A</v>
      </c>
    </row>
    <row r="143" spans="1:12" x14ac:dyDescent="0.25">
      <c r="A143" s="7" t="s">
        <v>105</v>
      </c>
      <c r="B143" s="33" t="s">
        <v>217</v>
      </c>
      <c r="C143" s="34">
        <v>260972</v>
      </c>
      <c r="D143" s="11" t="str">
        <f t="shared" si="47"/>
        <v>N/A</v>
      </c>
      <c r="E143" s="34">
        <v>269375</v>
      </c>
      <c r="F143" s="11" t="str">
        <f t="shared" si="48"/>
        <v>N/A</v>
      </c>
      <c r="G143" s="34">
        <v>293805</v>
      </c>
      <c r="H143" s="11" t="str">
        <f t="shared" si="49"/>
        <v>N/A</v>
      </c>
      <c r="I143" s="12">
        <v>3.22</v>
      </c>
      <c r="J143" s="12">
        <v>9.0690000000000008</v>
      </c>
      <c r="K143" s="41" t="s">
        <v>733</v>
      </c>
      <c r="L143" s="9" t="str">
        <f t="shared" si="44"/>
        <v>Yes</v>
      </c>
    </row>
    <row r="144" spans="1:12" x14ac:dyDescent="0.25">
      <c r="A144" s="2" t="s">
        <v>1000</v>
      </c>
      <c r="B144" s="33" t="s">
        <v>217</v>
      </c>
      <c r="C144" s="34">
        <v>45245</v>
      </c>
      <c r="D144" s="11" t="str">
        <f t="shared" si="47"/>
        <v>N/A</v>
      </c>
      <c r="E144" s="34">
        <v>49482</v>
      </c>
      <c r="F144" s="11" t="str">
        <f t="shared" si="48"/>
        <v>N/A</v>
      </c>
      <c r="G144" s="34">
        <v>50564</v>
      </c>
      <c r="H144" s="11" t="str">
        <f t="shared" si="49"/>
        <v>N/A</v>
      </c>
      <c r="I144" s="12">
        <v>9.3650000000000002</v>
      </c>
      <c r="J144" s="12">
        <v>2.1869999999999998</v>
      </c>
      <c r="K144" s="41" t="s">
        <v>733</v>
      </c>
      <c r="L144" s="9" t="str">
        <f t="shared" si="44"/>
        <v>Yes</v>
      </c>
    </row>
    <row r="145" spans="1:12" x14ac:dyDescent="0.25">
      <c r="A145" s="2" t="s">
        <v>1001</v>
      </c>
      <c r="B145" s="33" t="s">
        <v>217</v>
      </c>
      <c r="C145" s="34">
        <v>0</v>
      </c>
      <c r="D145" s="11" t="str">
        <f t="shared" si="47"/>
        <v>N/A</v>
      </c>
      <c r="E145" s="34">
        <v>0</v>
      </c>
      <c r="F145" s="11" t="str">
        <f t="shared" si="48"/>
        <v>N/A</v>
      </c>
      <c r="G145" s="34">
        <v>0</v>
      </c>
      <c r="H145" s="11" t="str">
        <f t="shared" si="49"/>
        <v>N/A</v>
      </c>
      <c r="I145" s="12" t="s">
        <v>1742</v>
      </c>
      <c r="J145" s="12" t="s">
        <v>1742</v>
      </c>
      <c r="K145" s="41" t="s">
        <v>733</v>
      </c>
      <c r="L145" s="9" t="str">
        <f t="shared" si="44"/>
        <v>N/A</v>
      </c>
    </row>
    <row r="146" spans="1:12" x14ac:dyDescent="0.25">
      <c r="A146" s="2" t="s">
        <v>1002</v>
      </c>
      <c r="B146" s="33" t="s">
        <v>217</v>
      </c>
      <c r="C146" s="34">
        <v>214</v>
      </c>
      <c r="D146" s="11" t="str">
        <f t="shared" si="47"/>
        <v>N/A</v>
      </c>
      <c r="E146" s="34">
        <v>144</v>
      </c>
      <c r="F146" s="11" t="str">
        <f t="shared" si="48"/>
        <v>N/A</v>
      </c>
      <c r="G146" s="34">
        <v>179</v>
      </c>
      <c r="H146" s="11" t="str">
        <f t="shared" si="49"/>
        <v>N/A</v>
      </c>
      <c r="I146" s="12">
        <v>-32.700000000000003</v>
      </c>
      <c r="J146" s="12">
        <v>24.31</v>
      </c>
      <c r="K146" s="41" t="s">
        <v>733</v>
      </c>
      <c r="L146" s="9" t="str">
        <f t="shared" si="44"/>
        <v>No</v>
      </c>
    </row>
    <row r="147" spans="1:12" x14ac:dyDescent="0.25">
      <c r="A147" s="2" t="s">
        <v>1003</v>
      </c>
      <c r="B147" s="33" t="s">
        <v>217</v>
      </c>
      <c r="C147" s="34">
        <v>21976</v>
      </c>
      <c r="D147" s="11" t="str">
        <f t="shared" si="47"/>
        <v>N/A</v>
      </c>
      <c r="E147" s="34">
        <v>23745</v>
      </c>
      <c r="F147" s="11" t="str">
        <f t="shared" si="48"/>
        <v>N/A</v>
      </c>
      <c r="G147" s="34">
        <v>24487</v>
      </c>
      <c r="H147" s="11" t="str">
        <f t="shared" si="49"/>
        <v>N/A</v>
      </c>
      <c r="I147" s="12">
        <v>8.0500000000000007</v>
      </c>
      <c r="J147" s="12">
        <v>3.125</v>
      </c>
      <c r="K147" s="41" t="s">
        <v>733</v>
      </c>
      <c r="L147" s="9" t="str">
        <f t="shared" si="44"/>
        <v>Yes</v>
      </c>
    </row>
    <row r="148" spans="1:12" x14ac:dyDescent="0.25">
      <c r="A148" s="2" t="s">
        <v>1004</v>
      </c>
      <c r="B148" s="33" t="s">
        <v>217</v>
      </c>
      <c r="C148" s="34">
        <v>91772</v>
      </c>
      <c r="D148" s="11" t="str">
        <f t="shared" si="47"/>
        <v>N/A</v>
      </c>
      <c r="E148" s="34">
        <v>99982</v>
      </c>
      <c r="F148" s="11" t="str">
        <f t="shared" si="48"/>
        <v>N/A</v>
      </c>
      <c r="G148" s="34">
        <v>117536</v>
      </c>
      <c r="H148" s="11" t="str">
        <f t="shared" si="49"/>
        <v>N/A</v>
      </c>
      <c r="I148" s="12">
        <v>8.9459999999999997</v>
      </c>
      <c r="J148" s="12">
        <v>17.559999999999999</v>
      </c>
      <c r="K148" s="41" t="s">
        <v>733</v>
      </c>
      <c r="L148" s="9" t="str">
        <f t="shared" si="44"/>
        <v>No</v>
      </c>
    </row>
    <row r="149" spans="1:12" x14ac:dyDescent="0.25">
      <c r="A149" s="2" t="s">
        <v>1005</v>
      </c>
      <c r="B149" s="33" t="s">
        <v>217</v>
      </c>
      <c r="C149" s="34">
        <v>101765</v>
      </c>
      <c r="D149" s="11" t="str">
        <f t="shared" si="47"/>
        <v>N/A</v>
      </c>
      <c r="E149" s="34">
        <v>96022</v>
      </c>
      <c r="F149" s="11" t="str">
        <f t="shared" si="48"/>
        <v>N/A</v>
      </c>
      <c r="G149" s="34">
        <v>101039</v>
      </c>
      <c r="H149" s="11" t="str">
        <f t="shared" si="49"/>
        <v>N/A</v>
      </c>
      <c r="I149" s="12">
        <v>-5.64</v>
      </c>
      <c r="J149" s="12">
        <v>5.2249999999999996</v>
      </c>
      <c r="K149" s="41" t="s">
        <v>733</v>
      </c>
      <c r="L149" s="9" t="str">
        <f t="shared" si="44"/>
        <v>Yes</v>
      </c>
    </row>
    <row r="150" spans="1:12" ht="25" x14ac:dyDescent="0.25">
      <c r="A150" s="16" t="s">
        <v>1006</v>
      </c>
      <c r="B150" s="1" t="s">
        <v>217</v>
      </c>
      <c r="C150" s="1">
        <v>19189</v>
      </c>
      <c r="D150" s="11" t="str">
        <f t="shared" ref="D150:D155" si="50">IF($B150="N/A","N/A",IF(C150&gt;10,"No",IF(C150&lt;-10,"No","Yes")))</f>
        <v>N/A</v>
      </c>
      <c r="E150" s="1">
        <v>20228</v>
      </c>
      <c r="F150" s="11" t="str">
        <f t="shared" ref="F150:F155" si="51">IF($B150="N/A","N/A",IF(E150&gt;10,"No",IF(E150&lt;-10,"No","Yes")))</f>
        <v>N/A</v>
      </c>
      <c r="G150" s="1">
        <v>22011</v>
      </c>
      <c r="H150" s="11" t="str">
        <f t="shared" ref="H150:H155" si="52">IF($B150="N/A","N/A",IF(G150&gt;10,"No",IF(G150&lt;-10,"No","Yes")))</f>
        <v>N/A</v>
      </c>
      <c r="I150" s="12">
        <v>5.415</v>
      </c>
      <c r="J150" s="12">
        <v>8.8149999999999995</v>
      </c>
      <c r="K150" s="41" t="s">
        <v>732</v>
      </c>
      <c r="L150" s="9" t="str">
        <f t="shared" ref="L150:L155" si="53">IF(J150="Div by 0", "N/A", IF(K150="N/A","N/A", IF(J150&gt;VALUE(MID(K150,1,2)), "No", IF(J150&lt;-1*VALUE(MID(K150,1,2)), "No", "Yes"))))</f>
        <v>Yes</v>
      </c>
    </row>
    <row r="151" spans="1:12" x14ac:dyDescent="0.25">
      <c r="A151" s="6" t="s">
        <v>330</v>
      </c>
      <c r="B151" s="41" t="s">
        <v>217</v>
      </c>
      <c r="C151" s="13">
        <v>1.6072225763000001</v>
      </c>
      <c r="D151" s="11" t="str">
        <f t="shared" si="50"/>
        <v>N/A</v>
      </c>
      <c r="E151" s="13">
        <v>1.5789654450999999</v>
      </c>
      <c r="F151" s="11" t="str">
        <f t="shared" si="51"/>
        <v>N/A</v>
      </c>
      <c r="G151" s="13">
        <v>1.6107750908</v>
      </c>
      <c r="H151" s="11" t="str">
        <f t="shared" si="52"/>
        <v>N/A</v>
      </c>
      <c r="I151" s="12">
        <v>-1.76</v>
      </c>
      <c r="J151" s="12">
        <v>2.0150000000000001</v>
      </c>
      <c r="K151" s="41" t="s">
        <v>732</v>
      </c>
      <c r="L151" s="9" t="str">
        <f t="shared" si="53"/>
        <v>Yes</v>
      </c>
    </row>
    <row r="152" spans="1:12" x14ac:dyDescent="0.25">
      <c r="A152" s="2" t="s">
        <v>331</v>
      </c>
      <c r="B152" s="41" t="s">
        <v>217</v>
      </c>
      <c r="C152" s="13">
        <v>16.067055943</v>
      </c>
      <c r="D152" s="11" t="str">
        <f t="shared" si="50"/>
        <v>N/A</v>
      </c>
      <c r="E152" s="13">
        <v>15.270077103</v>
      </c>
      <c r="F152" s="11" t="str">
        <f t="shared" si="51"/>
        <v>N/A</v>
      </c>
      <c r="G152" s="13">
        <v>14.687193262999999</v>
      </c>
      <c r="H152" s="11" t="str">
        <f t="shared" si="52"/>
        <v>N/A</v>
      </c>
      <c r="I152" s="12">
        <v>-4.96</v>
      </c>
      <c r="J152" s="12">
        <v>-3.82</v>
      </c>
      <c r="K152" s="41" t="s">
        <v>732</v>
      </c>
      <c r="L152" s="9" t="str">
        <f t="shared" si="53"/>
        <v>Yes</v>
      </c>
    </row>
    <row r="153" spans="1:12" x14ac:dyDescent="0.25">
      <c r="A153" s="2" t="s">
        <v>332</v>
      </c>
      <c r="B153" s="41" t="s">
        <v>217</v>
      </c>
      <c r="C153" s="13">
        <v>2.4682343410000001</v>
      </c>
      <c r="D153" s="11" t="str">
        <f t="shared" si="50"/>
        <v>N/A</v>
      </c>
      <c r="E153" s="13">
        <v>2.8963437769999998</v>
      </c>
      <c r="F153" s="11" t="str">
        <f t="shared" si="51"/>
        <v>N/A</v>
      </c>
      <c r="G153" s="13">
        <v>3.3145076059999998</v>
      </c>
      <c r="H153" s="11" t="str">
        <f t="shared" si="52"/>
        <v>N/A</v>
      </c>
      <c r="I153" s="12">
        <v>17.34</v>
      </c>
      <c r="J153" s="12">
        <v>14.44</v>
      </c>
      <c r="K153" s="41" t="s">
        <v>732</v>
      </c>
      <c r="L153" s="9" t="str">
        <f t="shared" si="53"/>
        <v>Yes</v>
      </c>
    </row>
    <row r="154" spans="1:12" x14ac:dyDescent="0.25">
      <c r="A154" s="2" t="s">
        <v>333</v>
      </c>
      <c r="B154" s="41" t="s">
        <v>217</v>
      </c>
      <c r="C154" s="13">
        <v>3.0530899999999997E-4</v>
      </c>
      <c r="D154" s="11" t="str">
        <f t="shared" si="50"/>
        <v>N/A</v>
      </c>
      <c r="E154" s="13">
        <v>3.3254354200000003E-2</v>
      </c>
      <c r="F154" s="11" t="str">
        <f t="shared" si="51"/>
        <v>N/A</v>
      </c>
      <c r="G154" s="13">
        <v>7.0815249100000005E-2</v>
      </c>
      <c r="H154" s="11" t="str">
        <f t="shared" si="52"/>
        <v>N/A</v>
      </c>
      <c r="I154" s="12">
        <v>10792</v>
      </c>
      <c r="J154" s="12">
        <v>113</v>
      </c>
      <c r="K154" s="41" t="s">
        <v>732</v>
      </c>
      <c r="L154" s="9" t="str">
        <f t="shared" si="53"/>
        <v>No</v>
      </c>
    </row>
    <row r="155" spans="1:12" x14ac:dyDescent="0.25">
      <c r="A155" s="2" t="s">
        <v>334</v>
      </c>
      <c r="B155" s="41" t="s">
        <v>217</v>
      </c>
      <c r="C155" s="13">
        <v>2.1075057899999999E-2</v>
      </c>
      <c r="D155" s="11" t="str">
        <f t="shared" si="50"/>
        <v>N/A</v>
      </c>
      <c r="E155" s="13">
        <v>6.0139211099999999E-2</v>
      </c>
      <c r="F155" s="11" t="str">
        <f t="shared" si="51"/>
        <v>N/A</v>
      </c>
      <c r="G155" s="13">
        <v>0.10959650109999999</v>
      </c>
      <c r="H155" s="11" t="str">
        <f t="shared" si="52"/>
        <v>N/A</v>
      </c>
      <c r="I155" s="12">
        <v>185.4</v>
      </c>
      <c r="J155" s="12">
        <v>82.24</v>
      </c>
      <c r="K155" s="41" t="s">
        <v>732</v>
      </c>
      <c r="L155" s="9" t="str">
        <f t="shared" si="53"/>
        <v>No</v>
      </c>
    </row>
    <row r="156" spans="1:12" x14ac:dyDescent="0.25">
      <c r="A156" s="16" t="s">
        <v>1007</v>
      </c>
      <c r="B156" s="33" t="s">
        <v>217</v>
      </c>
      <c r="C156" s="34">
        <v>65023</v>
      </c>
      <c r="D156" s="11" t="str">
        <f t="shared" ref="D156:D162" si="54">IF($B156="N/A","N/A",IF(C156&gt;10,"No",IF(C156&lt;-10,"No","Yes")))</f>
        <v>N/A</v>
      </c>
      <c r="E156" s="34">
        <v>69879</v>
      </c>
      <c r="F156" s="11" t="str">
        <f t="shared" ref="F156:F162" si="55">IF($B156="N/A","N/A",IF(E156&gt;10,"No",IF(E156&lt;-10,"No","Yes")))</f>
        <v>N/A</v>
      </c>
      <c r="G156" s="34">
        <v>72394</v>
      </c>
      <c r="H156" s="11" t="str">
        <f t="shared" ref="H156:H162" si="56">IF($B156="N/A","N/A",IF(G156&gt;10,"No",IF(G156&lt;-10,"No","Yes")))</f>
        <v>N/A</v>
      </c>
      <c r="I156" s="12">
        <v>7.468</v>
      </c>
      <c r="J156" s="12">
        <v>3.5990000000000002</v>
      </c>
      <c r="K156" s="41" t="s">
        <v>732</v>
      </c>
      <c r="L156" s="9" t="str">
        <f t="shared" ref="L156:L163" si="57">IF(J156="Div by 0", "N/A", IF(K156="N/A","N/A", IF(J156&gt;VALUE(MID(K156,1,2)), "No", IF(J156&lt;-1*VALUE(MID(K156,1,2)), "No", "Yes"))))</f>
        <v>Yes</v>
      </c>
    </row>
    <row r="157" spans="1:12" x14ac:dyDescent="0.25">
      <c r="A157" s="6" t="s">
        <v>1008</v>
      </c>
      <c r="B157" s="33" t="s">
        <v>217</v>
      </c>
      <c r="C157" s="8">
        <v>5.4461636135999996</v>
      </c>
      <c r="D157" s="11" t="str">
        <f t="shared" si="54"/>
        <v>N/A</v>
      </c>
      <c r="E157" s="8">
        <v>5.4546433823999996</v>
      </c>
      <c r="F157" s="11" t="str">
        <f t="shared" si="55"/>
        <v>N/A</v>
      </c>
      <c r="G157" s="8">
        <v>5.2978261744999999</v>
      </c>
      <c r="H157" s="11" t="str">
        <f t="shared" si="56"/>
        <v>N/A</v>
      </c>
      <c r="I157" s="12">
        <v>0.15570000000000001</v>
      </c>
      <c r="J157" s="12">
        <v>-2.87</v>
      </c>
      <c r="K157" s="41" t="s">
        <v>732</v>
      </c>
      <c r="L157" s="9" t="str">
        <f t="shared" si="57"/>
        <v>Yes</v>
      </c>
    </row>
    <row r="158" spans="1:12" x14ac:dyDescent="0.25">
      <c r="A158" s="16" t="s">
        <v>1009</v>
      </c>
      <c r="B158" s="33" t="s">
        <v>217</v>
      </c>
      <c r="C158" s="8">
        <v>34.050945675000001</v>
      </c>
      <c r="D158" s="11" t="str">
        <f t="shared" si="54"/>
        <v>N/A</v>
      </c>
      <c r="E158" s="8">
        <v>35.289786016999997</v>
      </c>
      <c r="F158" s="11" t="str">
        <f t="shared" si="55"/>
        <v>N/A</v>
      </c>
      <c r="G158" s="8">
        <v>34.664462468000004</v>
      </c>
      <c r="H158" s="11" t="str">
        <f t="shared" si="56"/>
        <v>N/A</v>
      </c>
      <c r="I158" s="12">
        <v>3.6379999999999999</v>
      </c>
      <c r="J158" s="12">
        <v>-1.77</v>
      </c>
      <c r="K158" s="41" t="s">
        <v>732</v>
      </c>
      <c r="L158" s="9" t="str">
        <f t="shared" si="57"/>
        <v>Yes</v>
      </c>
    </row>
    <row r="159" spans="1:12" x14ac:dyDescent="0.25">
      <c r="A159" s="16" t="s">
        <v>1010</v>
      </c>
      <c r="B159" s="33" t="s">
        <v>217</v>
      </c>
      <c r="C159" s="8">
        <v>17.317080969999999</v>
      </c>
      <c r="D159" s="11" t="str">
        <f t="shared" si="54"/>
        <v>N/A</v>
      </c>
      <c r="E159" s="8">
        <v>18.009946222</v>
      </c>
      <c r="F159" s="11" t="str">
        <f t="shared" si="55"/>
        <v>N/A</v>
      </c>
      <c r="G159" s="8">
        <v>17.911539804</v>
      </c>
      <c r="H159" s="11" t="str">
        <f t="shared" si="56"/>
        <v>N/A</v>
      </c>
      <c r="I159" s="12">
        <v>4.0010000000000003</v>
      </c>
      <c r="J159" s="12">
        <v>-0.54600000000000004</v>
      </c>
      <c r="K159" s="41" t="s">
        <v>732</v>
      </c>
      <c r="L159" s="9" t="str">
        <f t="shared" si="57"/>
        <v>Yes</v>
      </c>
    </row>
    <row r="160" spans="1:12" x14ac:dyDescent="0.25">
      <c r="A160" s="16" t="s">
        <v>1011</v>
      </c>
      <c r="B160" s="33" t="s">
        <v>217</v>
      </c>
      <c r="C160" s="8">
        <v>0.21371631299999999</v>
      </c>
      <c r="D160" s="11" t="str">
        <f t="shared" si="54"/>
        <v>N/A</v>
      </c>
      <c r="E160" s="8">
        <v>0.18012775210000001</v>
      </c>
      <c r="F160" s="11" t="str">
        <f t="shared" si="55"/>
        <v>N/A</v>
      </c>
      <c r="G160" s="8">
        <v>0.1373268091</v>
      </c>
      <c r="H160" s="11" t="str">
        <f t="shared" si="56"/>
        <v>N/A</v>
      </c>
      <c r="I160" s="12">
        <v>-15.7</v>
      </c>
      <c r="J160" s="12">
        <v>-23.8</v>
      </c>
      <c r="K160" s="41" t="s">
        <v>732</v>
      </c>
      <c r="L160" s="9" t="str">
        <f t="shared" si="57"/>
        <v>Yes</v>
      </c>
    </row>
    <row r="161" spans="1:12" x14ac:dyDescent="0.25">
      <c r="A161" s="16" t="s">
        <v>1012</v>
      </c>
      <c r="B161" s="33" t="s">
        <v>217</v>
      </c>
      <c r="C161" s="8">
        <v>0.15327314810000001</v>
      </c>
      <c r="D161" s="11" t="str">
        <f t="shared" si="54"/>
        <v>N/A</v>
      </c>
      <c r="E161" s="8">
        <v>0.1455220418</v>
      </c>
      <c r="F161" s="11" t="str">
        <f t="shared" si="55"/>
        <v>N/A</v>
      </c>
      <c r="G161" s="8">
        <v>0.11436156629999999</v>
      </c>
      <c r="H161" s="11" t="str">
        <f t="shared" si="56"/>
        <v>N/A</v>
      </c>
      <c r="I161" s="12">
        <v>-5.0599999999999996</v>
      </c>
      <c r="J161" s="12">
        <v>-21.4</v>
      </c>
      <c r="K161" s="41" t="s">
        <v>732</v>
      </c>
      <c r="L161" s="9" t="str">
        <f t="shared" si="57"/>
        <v>Yes</v>
      </c>
    </row>
    <row r="162" spans="1:12" x14ac:dyDescent="0.25">
      <c r="A162" s="2" t="s">
        <v>1013</v>
      </c>
      <c r="B162" s="33" t="s">
        <v>217</v>
      </c>
      <c r="C162" s="34">
        <v>3728</v>
      </c>
      <c r="D162" s="11" t="str">
        <f t="shared" si="54"/>
        <v>N/A</v>
      </c>
      <c r="E162" s="34">
        <v>4511</v>
      </c>
      <c r="F162" s="11" t="str">
        <f t="shared" si="55"/>
        <v>N/A</v>
      </c>
      <c r="G162" s="34">
        <v>4687</v>
      </c>
      <c r="H162" s="11" t="str">
        <f t="shared" si="56"/>
        <v>N/A</v>
      </c>
      <c r="I162" s="12">
        <v>21</v>
      </c>
      <c r="J162" s="12">
        <v>3.9020000000000001</v>
      </c>
      <c r="K162" s="41" t="s">
        <v>732</v>
      </c>
      <c r="L162" s="9" t="str">
        <f t="shared" si="57"/>
        <v>Yes</v>
      </c>
    </row>
    <row r="163" spans="1:12" ht="25" x14ac:dyDescent="0.25">
      <c r="A163" s="16" t="s">
        <v>1014</v>
      </c>
      <c r="B163" s="33" t="s">
        <v>217</v>
      </c>
      <c r="C163" s="34">
        <v>65023</v>
      </c>
      <c r="D163" s="11" t="str">
        <f>IF($B163="N/A","N/A",IF(C163&gt;10,"No",IF(C163&lt;-10,"No","Yes")))</f>
        <v>N/A</v>
      </c>
      <c r="E163" s="34">
        <v>69879</v>
      </c>
      <c r="F163" s="11" t="str">
        <f>IF($B163="N/A","N/A",IF(E163&gt;10,"No",IF(E163&lt;-10,"No","Yes")))</f>
        <v>N/A</v>
      </c>
      <c r="G163" s="34">
        <v>72394</v>
      </c>
      <c r="H163" s="11" t="str">
        <f>IF($B163="N/A","N/A",IF(G163&gt;10,"No",IF(G163&lt;-10,"No","Yes")))</f>
        <v>N/A</v>
      </c>
      <c r="I163" s="12">
        <v>7.468</v>
      </c>
      <c r="J163" s="12">
        <v>3.5990000000000002</v>
      </c>
      <c r="K163" s="41" t="s">
        <v>732</v>
      </c>
      <c r="L163" s="9" t="str">
        <f t="shared" si="57"/>
        <v>Yes</v>
      </c>
    </row>
    <row r="164" spans="1:12" x14ac:dyDescent="0.25">
      <c r="A164" s="4" t="s">
        <v>1015</v>
      </c>
      <c r="B164" s="33" t="s">
        <v>217</v>
      </c>
      <c r="C164" s="34">
        <v>0</v>
      </c>
      <c r="D164" s="11" t="str">
        <f t="shared" ref="D164:D238" si="58">IF($B164="N/A","N/A",IF(C164&gt;10,"No",IF(C164&lt;-10,"No","Yes")))</f>
        <v>N/A</v>
      </c>
      <c r="E164" s="34">
        <v>0</v>
      </c>
      <c r="F164" s="11" t="str">
        <f t="shared" ref="F164:F238" si="59">IF($B164="N/A","N/A",IF(E164&gt;10,"No",IF(E164&lt;-10,"No","Yes")))</f>
        <v>N/A</v>
      </c>
      <c r="G164" s="34">
        <v>0</v>
      </c>
      <c r="H164" s="11" t="str">
        <f t="shared" ref="H164:H227" si="60">IF($B164="N/A","N/A",IF(G164&gt;10,"No",IF(G164&lt;-10,"No","Yes")))</f>
        <v>N/A</v>
      </c>
      <c r="I164" s="12" t="s">
        <v>1742</v>
      </c>
      <c r="J164" s="12" t="s">
        <v>1742</v>
      </c>
      <c r="K164" s="41" t="s">
        <v>732</v>
      </c>
      <c r="L164" s="9" t="str">
        <f t="shared" ref="L164:L227" si="61">IF(J164="Div by 0", "N/A", IF(K164="N/A","N/A", IF(J164&gt;VALUE(MID(K164,1,2)), "No", IF(J164&lt;-1*VALUE(MID(K164,1,2)), "No", "Yes"))))</f>
        <v>N/A</v>
      </c>
    </row>
    <row r="165" spans="1:12" x14ac:dyDescent="0.25">
      <c r="A165" s="50" t="s">
        <v>71</v>
      </c>
      <c r="B165" s="33" t="s">
        <v>217</v>
      </c>
      <c r="C165" s="8">
        <v>0</v>
      </c>
      <c r="D165" s="11" t="str">
        <f t="shared" si="58"/>
        <v>N/A</v>
      </c>
      <c r="E165" s="8">
        <v>0</v>
      </c>
      <c r="F165" s="11" t="str">
        <f t="shared" si="59"/>
        <v>N/A</v>
      </c>
      <c r="G165" s="8">
        <v>0</v>
      </c>
      <c r="H165" s="11" t="str">
        <f t="shared" si="60"/>
        <v>N/A</v>
      </c>
      <c r="I165" s="12" t="s">
        <v>1742</v>
      </c>
      <c r="J165" s="12" t="s">
        <v>1742</v>
      </c>
      <c r="K165" s="41" t="s">
        <v>732</v>
      </c>
      <c r="L165" s="9" t="str">
        <f t="shared" si="61"/>
        <v>N/A</v>
      </c>
    </row>
    <row r="166" spans="1:12" x14ac:dyDescent="0.25">
      <c r="A166" s="4" t="s">
        <v>111</v>
      </c>
      <c r="B166" s="33" t="s">
        <v>217</v>
      </c>
      <c r="C166" s="8">
        <v>0</v>
      </c>
      <c r="D166" s="11" t="str">
        <f t="shared" si="58"/>
        <v>N/A</v>
      </c>
      <c r="E166" s="8">
        <v>0</v>
      </c>
      <c r="F166" s="11" t="str">
        <f t="shared" si="59"/>
        <v>N/A</v>
      </c>
      <c r="G166" s="8">
        <v>0</v>
      </c>
      <c r="H166" s="11" t="str">
        <f t="shared" si="60"/>
        <v>N/A</v>
      </c>
      <c r="I166" s="12" t="s">
        <v>1742</v>
      </c>
      <c r="J166" s="12" t="s">
        <v>1742</v>
      </c>
      <c r="K166" s="41" t="s">
        <v>732</v>
      </c>
      <c r="L166" s="9" t="str">
        <f t="shared" si="61"/>
        <v>N/A</v>
      </c>
    </row>
    <row r="167" spans="1:12" x14ac:dyDescent="0.25">
      <c r="A167" s="4" t="s">
        <v>112</v>
      </c>
      <c r="B167" s="33" t="s">
        <v>217</v>
      </c>
      <c r="C167" s="8">
        <v>0</v>
      </c>
      <c r="D167" s="11" t="str">
        <f t="shared" si="58"/>
        <v>N/A</v>
      </c>
      <c r="E167" s="8">
        <v>0</v>
      </c>
      <c r="F167" s="11" t="str">
        <f t="shared" si="59"/>
        <v>N/A</v>
      </c>
      <c r="G167" s="8">
        <v>0</v>
      </c>
      <c r="H167" s="11" t="str">
        <f t="shared" si="60"/>
        <v>N/A</v>
      </c>
      <c r="I167" s="12" t="s">
        <v>1742</v>
      </c>
      <c r="J167" s="12" t="s">
        <v>1742</v>
      </c>
      <c r="K167" s="41" t="s">
        <v>732</v>
      </c>
      <c r="L167" s="9" t="str">
        <f t="shared" si="61"/>
        <v>N/A</v>
      </c>
    </row>
    <row r="168" spans="1:12" x14ac:dyDescent="0.25">
      <c r="A168" s="4" t="s">
        <v>113</v>
      </c>
      <c r="B168" s="33" t="s">
        <v>217</v>
      </c>
      <c r="C168" s="8">
        <v>0</v>
      </c>
      <c r="D168" s="11" t="str">
        <f t="shared" si="58"/>
        <v>N/A</v>
      </c>
      <c r="E168" s="8">
        <v>0</v>
      </c>
      <c r="F168" s="11" t="str">
        <f t="shared" si="59"/>
        <v>N/A</v>
      </c>
      <c r="G168" s="8">
        <v>0</v>
      </c>
      <c r="H168" s="11" t="str">
        <f t="shared" si="60"/>
        <v>N/A</v>
      </c>
      <c r="I168" s="12" t="s">
        <v>1742</v>
      </c>
      <c r="J168" s="12" t="s">
        <v>1742</v>
      </c>
      <c r="K168" s="41" t="s">
        <v>732</v>
      </c>
      <c r="L168" s="9" t="str">
        <f t="shared" si="61"/>
        <v>N/A</v>
      </c>
    </row>
    <row r="169" spans="1:12" x14ac:dyDescent="0.25">
      <c r="A169" s="4" t="s">
        <v>114</v>
      </c>
      <c r="B169" s="33" t="s">
        <v>217</v>
      </c>
      <c r="C169" s="8">
        <v>0</v>
      </c>
      <c r="D169" s="11" t="str">
        <f t="shared" si="58"/>
        <v>N/A</v>
      </c>
      <c r="E169" s="8">
        <v>0</v>
      </c>
      <c r="F169" s="11" t="str">
        <f t="shared" si="59"/>
        <v>N/A</v>
      </c>
      <c r="G169" s="8">
        <v>0</v>
      </c>
      <c r="H169" s="11" t="str">
        <f t="shared" si="60"/>
        <v>N/A</v>
      </c>
      <c r="I169" s="12" t="s">
        <v>1742</v>
      </c>
      <c r="J169" s="12" t="s">
        <v>1742</v>
      </c>
      <c r="K169" s="41" t="s">
        <v>732</v>
      </c>
      <c r="L169" s="9" t="str">
        <f t="shared" si="61"/>
        <v>N/A</v>
      </c>
    </row>
    <row r="170" spans="1:12" x14ac:dyDescent="0.25">
      <c r="A170" s="4" t="s">
        <v>428</v>
      </c>
      <c r="B170" s="33" t="s">
        <v>217</v>
      </c>
      <c r="C170" s="34">
        <v>0</v>
      </c>
      <c r="D170" s="11" t="str">
        <f>IF($B170="N/A","N/A",IF(C170&gt;10,"No",IF(C170&lt;-10,"No","Yes")))</f>
        <v>N/A</v>
      </c>
      <c r="E170" s="34">
        <v>0</v>
      </c>
      <c r="F170" s="11" t="str">
        <f>IF($B170="N/A","N/A",IF(E170&gt;10,"No",IF(E170&lt;-10,"No","Yes")))</f>
        <v>N/A</v>
      </c>
      <c r="G170" s="34">
        <v>0</v>
      </c>
      <c r="H170" s="11" t="str">
        <f>IF($B170="N/A","N/A",IF(G170&gt;10,"No",IF(G170&lt;-10,"No","Yes")))</f>
        <v>N/A</v>
      </c>
      <c r="I170" s="12" t="s">
        <v>1742</v>
      </c>
      <c r="J170" s="12" t="s">
        <v>1742</v>
      </c>
      <c r="K170" s="41" t="s">
        <v>732</v>
      </c>
      <c r="L170" s="9" t="str">
        <f t="shared" si="61"/>
        <v>N/A</v>
      </c>
    </row>
    <row r="171" spans="1:12" x14ac:dyDescent="0.25">
      <c r="A171" s="4" t="s">
        <v>429</v>
      </c>
      <c r="B171" s="33" t="s">
        <v>217</v>
      </c>
      <c r="C171" s="34">
        <v>0</v>
      </c>
      <c r="D171" s="11" t="str">
        <f>IF($B171="N/A","N/A",IF(C171&gt;10,"No",IF(C171&lt;-10,"No","Yes")))</f>
        <v>N/A</v>
      </c>
      <c r="E171" s="34">
        <v>0</v>
      </c>
      <c r="F171" s="11" t="str">
        <f>IF($B171="N/A","N/A",IF(E171&gt;10,"No",IF(E171&lt;-10,"No","Yes")))</f>
        <v>N/A</v>
      </c>
      <c r="G171" s="34">
        <v>0</v>
      </c>
      <c r="H171" s="11" t="str">
        <f>IF($B171="N/A","N/A",IF(G171&gt;10,"No",IF(G171&lt;-10,"No","Yes")))</f>
        <v>N/A</v>
      </c>
      <c r="I171" s="12" t="s">
        <v>1742</v>
      </c>
      <c r="J171" s="12" t="s">
        <v>1742</v>
      </c>
      <c r="K171" s="41" t="s">
        <v>732</v>
      </c>
      <c r="L171" s="9" t="str">
        <f t="shared" si="61"/>
        <v>N/A</v>
      </c>
    </row>
    <row r="172" spans="1:12" x14ac:dyDescent="0.25">
      <c r="A172" s="4" t="s">
        <v>430</v>
      </c>
      <c r="B172" s="33" t="s">
        <v>217</v>
      </c>
      <c r="C172" s="34">
        <v>0</v>
      </c>
      <c r="D172" s="11" t="str">
        <f>IF($B172="N/A","N/A",IF(C172&gt;10,"No",IF(C172&lt;-10,"No","Yes")))</f>
        <v>N/A</v>
      </c>
      <c r="E172" s="34">
        <v>0</v>
      </c>
      <c r="F172" s="11" t="str">
        <f>IF($B172="N/A","N/A",IF(E172&gt;10,"No",IF(E172&lt;-10,"No","Yes")))</f>
        <v>N/A</v>
      </c>
      <c r="G172" s="34">
        <v>0</v>
      </c>
      <c r="H172" s="11" t="str">
        <f>IF($B172="N/A","N/A",IF(G172&gt;10,"No",IF(G172&lt;-10,"No","Yes")))</f>
        <v>N/A</v>
      </c>
      <c r="I172" s="12" t="s">
        <v>1742</v>
      </c>
      <c r="J172" s="12" t="s">
        <v>1742</v>
      </c>
      <c r="K172" s="41" t="s">
        <v>732</v>
      </c>
      <c r="L172" s="9" t="str">
        <f t="shared" si="61"/>
        <v>N/A</v>
      </c>
    </row>
    <row r="173" spans="1:12" x14ac:dyDescent="0.25">
      <c r="A173" s="4" t="s">
        <v>431</v>
      </c>
      <c r="B173" s="33" t="s">
        <v>217</v>
      </c>
      <c r="C173" s="34">
        <v>0</v>
      </c>
      <c r="D173" s="11" t="str">
        <f>IF($B173="N/A","N/A",IF(C173&gt;10,"No",IF(C173&lt;-10,"No","Yes")))</f>
        <v>N/A</v>
      </c>
      <c r="E173" s="34">
        <v>0</v>
      </c>
      <c r="F173" s="11" t="str">
        <f>IF($B173="N/A","N/A",IF(E173&gt;10,"No",IF(E173&lt;-10,"No","Yes")))</f>
        <v>N/A</v>
      </c>
      <c r="G173" s="34">
        <v>0</v>
      </c>
      <c r="H173" s="11" t="str">
        <f>IF($B173="N/A","N/A",IF(G173&gt;10,"No",IF(G173&lt;-10,"No","Yes")))</f>
        <v>N/A</v>
      </c>
      <c r="I173" s="12" t="s">
        <v>1742</v>
      </c>
      <c r="J173" s="12" t="s">
        <v>1742</v>
      </c>
      <c r="K173" s="41" t="s">
        <v>732</v>
      </c>
      <c r="L173" s="9" t="str">
        <f t="shared" si="61"/>
        <v>N/A</v>
      </c>
    </row>
    <row r="174" spans="1:12" x14ac:dyDescent="0.25">
      <c r="A174" s="4" t="s">
        <v>432</v>
      </c>
      <c r="B174" s="33" t="s">
        <v>217</v>
      </c>
      <c r="C174" s="34">
        <v>0</v>
      </c>
      <c r="D174" s="11" t="str">
        <f>IF($B174="N/A","N/A",IF(C174&gt;10,"No",IF(C174&lt;-10,"No","Yes")))</f>
        <v>N/A</v>
      </c>
      <c r="E174" s="34">
        <v>0</v>
      </c>
      <c r="F174" s="11" t="str">
        <f>IF($B174="N/A","N/A",IF(E174&gt;10,"No",IF(E174&lt;-10,"No","Yes")))</f>
        <v>N/A</v>
      </c>
      <c r="G174" s="34">
        <v>0</v>
      </c>
      <c r="H174" s="11" t="str">
        <f>IF($B174="N/A","N/A",IF(G174&gt;10,"No",IF(G174&lt;-10,"No","Yes")))</f>
        <v>N/A</v>
      </c>
      <c r="I174" s="12" t="s">
        <v>1742</v>
      </c>
      <c r="J174" s="12" t="s">
        <v>1742</v>
      </c>
      <c r="K174" s="41" t="s">
        <v>732</v>
      </c>
      <c r="L174" s="9" t="str">
        <f t="shared" si="61"/>
        <v>N/A</v>
      </c>
    </row>
    <row r="175" spans="1:12" x14ac:dyDescent="0.25">
      <c r="A175" s="6" t="s">
        <v>1016</v>
      </c>
      <c r="B175" s="33" t="s">
        <v>217</v>
      </c>
      <c r="C175" s="34">
        <v>0</v>
      </c>
      <c r="D175" s="11" t="str">
        <f t="shared" si="58"/>
        <v>N/A</v>
      </c>
      <c r="E175" s="34">
        <v>0</v>
      </c>
      <c r="F175" s="11" t="str">
        <f t="shared" si="59"/>
        <v>N/A</v>
      </c>
      <c r="G175" s="34">
        <v>0</v>
      </c>
      <c r="H175" s="11" t="str">
        <f t="shared" si="60"/>
        <v>N/A</v>
      </c>
      <c r="I175" s="12" t="s">
        <v>1742</v>
      </c>
      <c r="J175" s="12" t="s">
        <v>1742</v>
      </c>
      <c r="K175" s="41" t="s">
        <v>732</v>
      </c>
      <c r="L175" s="9" t="str">
        <f t="shared" si="61"/>
        <v>N/A</v>
      </c>
    </row>
    <row r="176" spans="1:12" x14ac:dyDescent="0.25">
      <c r="A176" s="4" t="s">
        <v>1017</v>
      </c>
      <c r="B176" s="33" t="s">
        <v>217</v>
      </c>
      <c r="C176" s="34">
        <v>0</v>
      </c>
      <c r="D176" s="11" t="str">
        <f>IF($B176="N/A","N/A",IF(C176&gt;10,"No",IF(C176&lt;-10,"No","Yes")))</f>
        <v>N/A</v>
      </c>
      <c r="E176" s="34">
        <v>0</v>
      </c>
      <c r="F176" s="11" t="str">
        <f>IF($B176="N/A","N/A",IF(E176&gt;10,"No",IF(E176&lt;-10,"No","Yes")))</f>
        <v>N/A</v>
      </c>
      <c r="G176" s="34">
        <v>0</v>
      </c>
      <c r="H176" s="11" t="str">
        <f>IF($B176="N/A","N/A",IF(G176&gt;10,"No",IF(G176&lt;-10,"No","Yes")))</f>
        <v>N/A</v>
      </c>
      <c r="I176" s="12" t="s">
        <v>1742</v>
      </c>
      <c r="J176" s="12" t="s">
        <v>1742</v>
      </c>
      <c r="K176" s="41" t="s">
        <v>732</v>
      </c>
      <c r="L176" s="9" t="str">
        <f t="shared" si="61"/>
        <v>N/A</v>
      </c>
    </row>
    <row r="177" spans="1:12" x14ac:dyDescent="0.25">
      <c r="A177" s="4" t="s">
        <v>1018</v>
      </c>
      <c r="B177" s="33" t="s">
        <v>217</v>
      </c>
      <c r="C177" s="34">
        <v>0</v>
      </c>
      <c r="D177" s="11" t="str">
        <f>IF($B177="N/A","N/A",IF(C177&gt;10,"No",IF(C177&lt;-10,"No","Yes")))</f>
        <v>N/A</v>
      </c>
      <c r="E177" s="34">
        <v>0</v>
      </c>
      <c r="F177" s="11" t="str">
        <f>IF($B177="N/A","N/A",IF(E177&gt;10,"No",IF(E177&lt;-10,"No","Yes")))</f>
        <v>N/A</v>
      </c>
      <c r="G177" s="34">
        <v>0</v>
      </c>
      <c r="H177" s="11" t="str">
        <f>IF($B177="N/A","N/A",IF(G177&gt;10,"No",IF(G177&lt;-10,"No","Yes")))</f>
        <v>N/A</v>
      </c>
      <c r="I177" s="12" t="s">
        <v>1742</v>
      </c>
      <c r="J177" s="12" t="s">
        <v>1742</v>
      </c>
      <c r="K177" s="41" t="s">
        <v>732</v>
      </c>
      <c r="L177" s="9" t="str">
        <f t="shared" si="61"/>
        <v>N/A</v>
      </c>
    </row>
    <row r="178" spans="1:12" ht="25" x14ac:dyDescent="0.25">
      <c r="A178" s="4" t="s">
        <v>1019</v>
      </c>
      <c r="B178" s="33" t="s">
        <v>217</v>
      </c>
      <c r="C178" s="34">
        <v>0</v>
      </c>
      <c r="D178" s="11" t="str">
        <f>IF($B178="N/A","N/A",IF(C178&gt;10,"No",IF(C178&lt;-10,"No","Yes")))</f>
        <v>N/A</v>
      </c>
      <c r="E178" s="34">
        <v>0</v>
      </c>
      <c r="F178" s="11" t="str">
        <f>IF($B178="N/A","N/A",IF(E178&gt;10,"No",IF(E178&lt;-10,"No","Yes")))</f>
        <v>N/A</v>
      </c>
      <c r="G178" s="34">
        <v>0</v>
      </c>
      <c r="H178" s="11" t="str">
        <f>IF($B178="N/A","N/A",IF(G178&gt;10,"No",IF(G178&lt;-10,"No","Yes")))</f>
        <v>N/A</v>
      </c>
      <c r="I178" s="12" t="s">
        <v>1742</v>
      </c>
      <c r="J178" s="12" t="s">
        <v>1742</v>
      </c>
      <c r="K178" s="41" t="s">
        <v>732</v>
      </c>
      <c r="L178" s="9" t="str">
        <f t="shared" si="61"/>
        <v>N/A</v>
      </c>
    </row>
    <row r="179" spans="1:12" x14ac:dyDescent="0.25">
      <c r="A179" s="4" t="s">
        <v>1020</v>
      </c>
      <c r="B179" s="33" t="s">
        <v>217</v>
      </c>
      <c r="C179" s="34">
        <v>0</v>
      </c>
      <c r="D179" s="11" t="str">
        <f>IF($B179="N/A","N/A",IF(C179&gt;10,"No",IF(C179&lt;-10,"No","Yes")))</f>
        <v>N/A</v>
      </c>
      <c r="E179" s="34">
        <v>0</v>
      </c>
      <c r="F179" s="11" t="str">
        <f>IF($B179="N/A","N/A",IF(E179&gt;10,"No",IF(E179&lt;-10,"No","Yes")))</f>
        <v>N/A</v>
      </c>
      <c r="G179" s="34">
        <v>0</v>
      </c>
      <c r="H179" s="11" t="str">
        <f>IF($B179="N/A","N/A",IF(G179&gt;10,"No",IF(G179&lt;-10,"No","Yes")))</f>
        <v>N/A</v>
      </c>
      <c r="I179" s="12" t="s">
        <v>1742</v>
      </c>
      <c r="J179" s="12" t="s">
        <v>1742</v>
      </c>
      <c r="K179" s="41" t="s">
        <v>732</v>
      </c>
      <c r="L179" s="9" t="str">
        <f t="shared" si="61"/>
        <v>N/A</v>
      </c>
    </row>
    <row r="180" spans="1:12" ht="25" x14ac:dyDescent="0.25">
      <c r="A180" s="4" t="s">
        <v>1021</v>
      </c>
      <c r="B180" s="33" t="s">
        <v>217</v>
      </c>
      <c r="C180" s="34">
        <v>0</v>
      </c>
      <c r="D180" s="11" t="str">
        <f>IF($B180="N/A","N/A",IF(C180&gt;10,"No",IF(C180&lt;-10,"No","Yes")))</f>
        <v>N/A</v>
      </c>
      <c r="E180" s="34">
        <v>0</v>
      </c>
      <c r="F180" s="11" t="str">
        <f>IF($B180="N/A","N/A",IF(E180&gt;10,"No",IF(E180&lt;-10,"No","Yes")))</f>
        <v>N/A</v>
      </c>
      <c r="G180" s="34">
        <v>0</v>
      </c>
      <c r="H180" s="11" t="str">
        <f>IF($B180="N/A","N/A",IF(G180&gt;10,"No",IF(G180&lt;-10,"No","Yes")))</f>
        <v>N/A</v>
      </c>
      <c r="I180" s="12" t="s">
        <v>1742</v>
      </c>
      <c r="J180" s="12" t="s">
        <v>1742</v>
      </c>
      <c r="K180" s="41" t="s">
        <v>732</v>
      </c>
      <c r="L180" s="9" t="str">
        <f t="shared" si="61"/>
        <v>N/A</v>
      </c>
    </row>
    <row r="181" spans="1:12" x14ac:dyDescent="0.25">
      <c r="A181" s="6" t="s">
        <v>1022</v>
      </c>
      <c r="B181" s="33" t="s">
        <v>217</v>
      </c>
      <c r="C181" s="34">
        <v>0</v>
      </c>
      <c r="D181" s="11" t="str">
        <f t="shared" si="58"/>
        <v>N/A</v>
      </c>
      <c r="E181" s="34">
        <v>0</v>
      </c>
      <c r="F181" s="11" t="str">
        <f t="shared" si="59"/>
        <v>N/A</v>
      </c>
      <c r="G181" s="34">
        <v>0</v>
      </c>
      <c r="H181" s="11" t="str">
        <f t="shared" si="60"/>
        <v>N/A</v>
      </c>
      <c r="I181" s="12" t="s">
        <v>1742</v>
      </c>
      <c r="J181" s="12" t="s">
        <v>1742</v>
      </c>
      <c r="K181" s="41" t="s">
        <v>732</v>
      </c>
      <c r="L181" s="9" t="str">
        <f t="shared" si="61"/>
        <v>N/A</v>
      </c>
    </row>
    <row r="182" spans="1:12" x14ac:dyDescent="0.25">
      <c r="A182" s="4" t="s">
        <v>1023</v>
      </c>
      <c r="B182" s="33" t="s">
        <v>217</v>
      </c>
      <c r="C182" s="34">
        <v>0</v>
      </c>
      <c r="D182" s="11" t="str">
        <f t="shared" si="58"/>
        <v>N/A</v>
      </c>
      <c r="E182" s="34">
        <v>0</v>
      </c>
      <c r="F182" s="11" t="str">
        <f t="shared" si="59"/>
        <v>N/A</v>
      </c>
      <c r="G182" s="34">
        <v>0</v>
      </c>
      <c r="H182" s="11" t="str">
        <f t="shared" si="60"/>
        <v>N/A</v>
      </c>
      <c r="I182" s="12" t="s">
        <v>1742</v>
      </c>
      <c r="J182" s="12" t="s">
        <v>1742</v>
      </c>
      <c r="K182" s="41" t="s">
        <v>732</v>
      </c>
      <c r="L182" s="9" t="str">
        <f t="shared" si="61"/>
        <v>N/A</v>
      </c>
    </row>
    <row r="183" spans="1:12" x14ac:dyDescent="0.25">
      <c r="A183" s="4" t="s">
        <v>1024</v>
      </c>
      <c r="B183" s="33" t="s">
        <v>217</v>
      </c>
      <c r="C183" s="34">
        <v>0</v>
      </c>
      <c r="D183" s="11" t="str">
        <f t="shared" si="58"/>
        <v>N/A</v>
      </c>
      <c r="E183" s="34">
        <v>0</v>
      </c>
      <c r="F183" s="11" t="str">
        <f t="shared" si="59"/>
        <v>N/A</v>
      </c>
      <c r="G183" s="34">
        <v>0</v>
      </c>
      <c r="H183" s="11" t="str">
        <f t="shared" si="60"/>
        <v>N/A</v>
      </c>
      <c r="I183" s="12" t="s">
        <v>1742</v>
      </c>
      <c r="J183" s="12" t="s">
        <v>1742</v>
      </c>
      <c r="K183" s="41" t="s">
        <v>732</v>
      </c>
      <c r="L183" s="9" t="str">
        <f t="shared" si="61"/>
        <v>N/A</v>
      </c>
    </row>
    <row r="184" spans="1:12" x14ac:dyDescent="0.25">
      <c r="A184" s="4" t="s">
        <v>1025</v>
      </c>
      <c r="B184" s="33" t="s">
        <v>217</v>
      </c>
      <c r="C184" s="34">
        <v>0</v>
      </c>
      <c r="D184" s="11" t="str">
        <f t="shared" si="58"/>
        <v>N/A</v>
      </c>
      <c r="E184" s="34">
        <v>0</v>
      </c>
      <c r="F184" s="11" t="str">
        <f t="shared" si="59"/>
        <v>N/A</v>
      </c>
      <c r="G184" s="34">
        <v>0</v>
      </c>
      <c r="H184" s="11" t="str">
        <f t="shared" si="60"/>
        <v>N/A</v>
      </c>
      <c r="I184" s="12" t="s">
        <v>1742</v>
      </c>
      <c r="J184" s="12" t="s">
        <v>1742</v>
      </c>
      <c r="K184" s="41" t="s">
        <v>732</v>
      </c>
      <c r="L184" s="9" t="str">
        <f t="shared" si="61"/>
        <v>N/A</v>
      </c>
    </row>
    <row r="185" spans="1:12" x14ac:dyDescent="0.25">
      <c r="A185" s="4" t="s">
        <v>1026</v>
      </c>
      <c r="B185" s="33" t="s">
        <v>217</v>
      </c>
      <c r="C185" s="34">
        <v>0</v>
      </c>
      <c r="D185" s="11" t="str">
        <f t="shared" si="58"/>
        <v>N/A</v>
      </c>
      <c r="E185" s="34">
        <v>0</v>
      </c>
      <c r="F185" s="11" t="str">
        <f t="shared" si="59"/>
        <v>N/A</v>
      </c>
      <c r="G185" s="34">
        <v>0</v>
      </c>
      <c r="H185" s="11" t="str">
        <f t="shared" si="60"/>
        <v>N/A</v>
      </c>
      <c r="I185" s="12" t="s">
        <v>1742</v>
      </c>
      <c r="J185" s="12" t="s">
        <v>1742</v>
      </c>
      <c r="K185" s="41" t="s">
        <v>732</v>
      </c>
      <c r="L185" s="9" t="str">
        <f t="shared" si="61"/>
        <v>N/A</v>
      </c>
    </row>
    <row r="186" spans="1:12" x14ac:dyDescent="0.25">
      <c r="A186" s="4" t="s">
        <v>1027</v>
      </c>
      <c r="B186" s="33" t="s">
        <v>217</v>
      </c>
      <c r="C186" s="34">
        <v>0</v>
      </c>
      <c r="D186" s="11" t="str">
        <f t="shared" si="58"/>
        <v>N/A</v>
      </c>
      <c r="E186" s="34">
        <v>0</v>
      </c>
      <c r="F186" s="11" t="str">
        <f t="shared" si="59"/>
        <v>N/A</v>
      </c>
      <c r="G186" s="34">
        <v>0</v>
      </c>
      <c r="H186" s="11" t="str">
        <f t="shared" si="60"/>
        <v>N/A</v>
      </c>
      <c r="I186" s="12" t="s">
        <v>1742</v>
      </c>
      <c r="J186" s="12" t="s">
        <v>1742</v>
      </c>
      <c r="K186" s="41" t="s">
        <v>732</v>
      </c>
      <c r="L186" s="9" t="str">
        <f t="shared" si="61"/>
        <v>N/A</v>
      </c>
    </row>
    <row r="187" spans="1:12" x14ac:dyDescent="0.25">
      <c r="A187" s="6" t="s">
        <v>1028</v>
      </c>
      <c r="B187" s="41" t="s">
        <v>217</v>
      </c>
      <c r="C187" s="1">
        <v>0</v>
      </c>
      <c r="D187" s="11" t="str">
        <f t="shared" si="58"/>
        <v>N/A</v>
      </c>
      <c r="E187" s="1">
        <v>0</v>
      </c>
      <c r="F187" s="11" t="str">
        <f t="shared" si="59"/>
        <v>N/A</v>
      </c>
      <c r="G187" s="1">
        <v>0</v>
      </c>
      <c r="H187" s="11" t="str">
        <f t="shared" si="60"/>
        <v>N/A</v>
      </c>
      <c r="I187" s="12" t="s">
        <v>1742</v>
      </c>
      <c r="J187" s="12" t="s">
        <v>1742</v>
      </c>
      <c r="K187" s="41" t="s">
        <v>732</v>
      </c>
      <c r="L187" s="11" t="str">
        <f t="shared" si="61"/>
        <v>N/A</v>
      </c>
    </row>
    <row r="188" spans="1:12" x14ac:dyDescent="0.25">
      <c r="A188" s="4" t="s">
        <v>1029</v>
      </c>
      <c r="B188" s="33" t="s">
        <v>217</v>
      </c>
      <c r="C188" s="34">
        <v>0</v>
      </c>
      <c r="D188" s="11" t="str">
        <f t="shared" si="58"/>
        <v>N/A</v>
      </c>
      <c r="E188" s="34">
        <v>0</v>
      </c>
      <c r="F188" s="11" t="str">
        <f t="shared" si="59"/>
        <v>N/A</v>
      </c>
      <c r="G188" s="34">
        <v>0</v>
      </c>
      <c r="H188" s="11" t="str">
        <f t="shared" si="60"/>
        <v>N/A</v>
      </c>
      <c r="I188" s="12" t="s">
        <v>1742</v>
      </c>
      <c r="J188" s="12" t="s">
        <v>1742</v>
      </c>
      <c r="K188" s="41" t="s">
        <v>732</v>
      </c>
      <c r="L188" s="9" t="str">
        <f t="shared" si="61"/>
        <v>N/A</v>
      </c>
    </row>
    <row r="189" spans="1:12" x14ac:dyDescent="0.25">
      <c r="A189" s="4" t="s">
        <v>1030</v>
      </c>
      <c r="B189" s="33" t="s">
        <v>217</v>
      </c>
      <c r="C189" s="34">
        <v>0</v>
      </c>
      <c r="D189" s="11" t="str">
        <f t="shared" si="58"/>
        <v>N/A</v>
      </c>
      <c r="E189" s="34">
        <v>0</v>
      </c>
      <c r="F189" s="11" t="str">
        <f t="shared" si="59"/>
        <v>N/A</v>
      </c>
      <c r="G189" s="34">
        <v>0</v>
      </c>
      <c r="H189" s="11" t="str">
        <f t="shared" si="60"/>
        <v>N/A</v>
      </c>
      <c r="I189" s="12" t="s">
        <v>1742</v>
      </c>
      <c r="J189" s="12" t="s">
        <v>1742</v>
      </c>
      <c r="K189" s="41" t="s">
        <v>732</v>
      </c>
      <c r="L189" s="9" t="str">
        <f t="shared" si="61"/>
        <v>N/A</v>
      </c>
    </row>
    <row r="190" spans="1:12" x14ac:dyDescent="0.25">
      <c r="A190" s="4" t="s">
        <v>1031</v>
      </c>
      <c r="B190" s="33" t="s">
        <v>217</v>
      </c>
      <c r="C190" s="34">
        <v>0</v>
      </c>
      <c r="D190" s="11" t="str">
        <f t="shared" si="58"/>
        <v>N/A</v>
      </c>
      <c r="E190" s="34">
        <v>0</v>
      </c>
      <c r="F190" s="11" t="str">
        <f t="shared" si="59"/>
        <v>N/A</v>
      </c>
      <c r="G190" s="34">
        <v>0</v>
      </c>
      <c r="H190" s="11" t="str">
        <f t="shared" si="60"/>
        <v>N/A</v>
      </c>
      <c r="I190" s="12" t="s">
        <v>1742</v>
      </c>
      <c r="J190" s="12" t="s">
        <v>1742</v>
      </c>
      <c r="K190" s="41" t="s">
        <v>732</v>
      </c>
      <c r="L190" s="9" t="str">
        <f t="shared" si="61"/>
        <v>N/A</v>
      </c>
    </row>
    <row r="191" spans="1:12" x14ac:dyDescent="0.25">
      <c r="A191" s="4" t="s">
        <v>1032</v>
      </c>
      <c r="B191" s="33" t="s">
        <v>217</v>
      </c>
      <c r="C191" s="34">
        <v>0</v>
      </c>
      <c r="D191" s="11" t="str">
        <f t="shared" si="58"/>
        <v>N/A</v>
      </c>
      <c r="E191" s="34">
        <v>0</v>
      </c>
      <c r="F191" s="11" t="str">
        <f t="shared" si="59"/>
        <v>N/A</v>
      </c>
      <c r="G191" s="34">
        <v>0</v>
      </c>
      <c r="H191" s="11" t="str">
        <f t="shared" si="60"/>
        <v>N/A</v>
      </c>
      <c r="I191" s="12" t="s">
        <v>1742</v>
      </c>
      <c r="J191" s="12" t="s">
        <v>1742</v>
      </c>
      <c r="K191" s="41" t="s">
        <v>732</v>
      </c>
      <c r="L191" s="9" t="str">
        <f t="shared" si="61"/>
        <v>N/A</v>
      </c>
    </row>
    <row r="192" spans="1:12" ht="25" x14ac:dyDescent="0.25">
      <c r="A192" s="4" t="s">
        <v>1033</v>
      </c>
      <c r="B192" s="33" t="s">
        <v>217</v>
      </c>
      <c r="C192" s="34">
        <v>0</v>
      </c>
      <c r="D192" s="11" t="str">
        <f t="shared" si="58"/>
        <v>N/A</v>
      </c>
      <c r="E192" s="34">
        <v>0</v>
      </c>
      <c r="F192" s="11" t="str">
        <f t="shared" si="59"/>
        <v>N/A</v>
      </c>
      <c r="G192" s="34">
        <v>0</v>
      </c>
      <c r="H192" s="11" t="str">
        <f t="shared" si="60"/>
        <v>N/A</v>
      </c>
      <c r="I192" s="12" t="s">
        <v>1742</v>
      </c>
      <c r="J192" s="12" t="s">
        <v>1742</v>
      </c>
      <c r="K192" s="41" t="s">
        <v>732</v>
      </c>
      <c r="L192" s="9" t="str">
        <f t="shared" si="61"/>
        <v>N/A</v>
      </c>
    </row>
    <row r="193" spans="1:12" x14ac:dyDescent="0.25">
      <c r="A193" s="6" t="s">
        <v>1034</v>
      </c>
      <c r="B193" s="41" t="s">
        <v>217</v>
      </c>
      <c r="C193" s="1">
        <v>0</v>
      </c>
      <c r="D193" s="11" t="str">
        <f t="shared" si="58"/>
        <v>N/A</v>
      </c>
      <c r="E193" s="1">
        <v>0</v>
      </c>
      <c r="F193" s="11" t="str">
        <f t="shared" si="59"/>
        <v>N/A</v>
      </c>
      <c r="G193" s="1">
        <v>0</v>
      </c>
      <c r="H193" s="11" t="str">
        <f t="shared" si="60"/>
        <v>N/A</v>
      </c>
      <c r="I193" s="12" t="s">
        <v>1742</v>
      </c>
      <c r="J193" s="12" t="s">
        <v>1742</v>
      </c>
      <c r="K193" s="41" t="s">
        <v>732</v>
      </c>
      <c r="L193" s="11" t="str">
        <f t="shared" si="61"/>
        <v>N/A</v>
      </c>
    </row>
    <row r="194" spans="1:12" ht="25" x14ac:dyDescent="0.25">
      <c r="A194" s="4" t="s">
        <v>1035</v>
      </c>
      <c r="B194" s="33" t="s">
        <v>217</v>
      </c>
      <c r="C194" s="34">
        <v>0</v>
      </c>
      <c r="D194" s="11" t="str">
        <f t="shared" si="58"/>
        <v>N/A</v>
      </c>
      <c r="E194" s="34">
        <v>0</v>
      </c>
      <c r="F194" s="11" t="str">
        <f t="shared" si="59"/>
        <v>N/A</v>
      </c>
      <c r="G194" s="34">
        <v>0</v>
      </c>
      <c r="H194" s="11" t="str">
        <f t="shared" si="60"/>
        <v>N/A</v>
      </c>
      <c r="I194" s="12" t="s">
        <v>1742</v>
      </c>
      <c r="J194" s="12" t="s">
        <v>1742</v>
      </c>
      <c r="K194" s="41" t="s">
        <v>732</v>
      </c>
      <c r="L194" s="9" t="str">
        <f t="shared" si="61"/>
        <v>N/A</v>
      </c>
    </row>
    <row r="195" spans="1:12" ht="25" x14ac:dyDescent="0.25">
      <c r="A195" s="4" t="s">
        <v>1036</v>
      </c>
      <c r="B195" s="33" t="s">
        <v>217</v>
      </c>
      <c r="C195" s="34">
        <v>0</v>
      </c>
      <c r="D195" s="11" t="str">
        <f t="shared" si="58"/>
        <v>N/A</v>
      </c>
      <c r="E195" s="34">
        <v>0</v>
      </c>
      <c r="F195" s="11" t="str">
        <f t="shared" si="59"/>
        <v>N/A</v>
      </c>
      <c r="G195" s="34">
        <v>0</v>
      </c>
      <c r="H195" s="11" t="str">
        <f t="shared" si="60"/>
        <v>N/A</v>
      </c>
      <c r="I195" s="12" t="s">
        <v>1742</v>
      </c>
      <c r="J195" s="12" t="s">
        <v>1742</v>
      </c>
      <c r="K195" s="41" t="s">
        <v>732</v>
      </c>
      <c r="L195" s="9" t="str">
        <f t="shared" si="61"/>
        <v>N/A</v>
      </c>
    </row>
    <row r="196" spans="1:12" ht="25" x14ac:dyDescent="0.25">
      <c r="A196" s="4" t="s">
        <v>1037</v>
      </c>
      <c r="B196" s="33" t="s">
        <v>217</v>
      </c>
      <c r="C196" s="34">
        <v>0</v>
      </c>
      <c r="D196" s="11" t="str">
        <f t="shared" si="58"/>
        <v>N/A</v>
      </c>
      <c r="E196" s="34">
        <v>0</v>
      </c>
      <c r="F196" s="11" t="str">
        <f t="shared" si="59"/>
        <v>N/A</v>
      </c>
      <c r="G196" s="34">
        <v>0</v>
      </c>
      <c r="H196" s="11" t="str">
        <f t="shared" si="60"/>
        <v>N/A</v>
      </c>
      <c r="I196" s="12" t="s">
        <v>1742</v>
      </c>
      <c r="J196" s="12" t="s">
        <v>1742</v>
      </c>
      <c r="K196" s="41" t="s">
        <v>732</v>
      </c>
      <c r="L196" s="9" t="str">
        <f t="shared" si="61"/>
        <v>N/A</v>
      </c>
    </row>
    <row r="197" spans="1:12" ht="25" x14ac:dyDescent="0.25">
      <c r="A197" s="4" t="s">
        <v>1038</v>
      </c>
      <c r="B197" s="33" t="s">
        <v>217</v>
      </c>
      <c r="C197" s="34">
        <v>0</v>
      </c>
      <c r="D197" s="11" t="str">
        <f t="shared" si="58"/>
        <v>N/A</v>
      </c>
      <c r="E197" s="34">
        <v>0</v>
      </c>
      <c r="F197" s="11" t="str">
        <f t="shared" si="59"/>
        <v>N/A</v>
      </c>
      <c r="G197" s="34">
        <v>0</v>
      </c>
      <c r="H197" s="11" t="str">
        <f t="shared" si="60"/>
        <v>N/A</v>
      </c>
      <c r="I197" s="12" t="s">
        <v>1742</v>
      </c>
      <c r="J197" s="12" t="s">
        <v>1742</v>
      </c>
      <c r="K197" s="41" t="s">
        <v>732</v>
      </c>
      <c r="L197" s="9" t="str">
        <f t="shared" si="61"/>
        <v>N/A</v>
      </c>
    </row>
    <row r="198" spans="1:12" ht="25" x14ac:dyDescent="0.25">
      <c r="A198" s="4" t="s">
        <v>1039</v>
      </c>
      <c r="B198" s="33" t="s">
        <v>217</v>
      </c>
      <c r="C198" s="34">
        <v>0</v>
      </c>
      <c r="D198" s="11" t="str">
        <f t="shared" si="58"/>
        <v>N/A</v>
      </c>
      <c r="E198" s="34">
        <v>0</v>
      </c>
      <c r="F198" s="11" t="str">
        <f t="shared" si="59"/>
        <v>N/A</v>
      </c>
      <c r="G198" s="34">
        <v>0</v>
      </c>
      <c r="H198" s="11" t="str">
        <f t="shared" si="60"/>
        <v>N/A</v>
      </c>
      <c r="I198" s="12" t="s">
        <v>1742</v>
      </c>
      <c r="J198" s="12" t="s">
        <v>1742</v>
      </c>
      <c r="K198" s="41" t="s">
        <v>732</v>
      </c>
      <c r="L198" s="9" t="str">
        <f t="shared" si="61"/>
        <v>N/A</v>
      </c>
    </row>
    <row r="199" spans="1:12" x14ac:dyDescent="0.25">
      <c r="A199" s="6" t="s">
        <v>1040</v>
      </c>
      <c r="B199" s="41" t="s">
        <v>217</v>
      </c>
      <c r="C199" s="1">
        <v>0</v>
      </c>
      <c r="D199" s="11" t="str">
        <f t="shared" si="58"/>
        <v>N/A</v>
      </c>
      <c r="E199" s="1">
        <v>0</v>
      </c>
      <c r="F199" s="11" t="str">
        <f t="shared" si="59"/>
        <v>N/A</v>
      </c>
      <c r="G199" s="1">
        <v>0</v>
      </c>
      <c r="H199" s="11" t="str">
        <f t="shared" si="60"/>
        <v>N/A</v>
      </c>
      <c r="I199" s="12" t="s">
        <v>1742</v>
      </c>
      <c r="J199" s="12" t="s">
        <v>1742</v>
      </c>
      <c r="K199" s="41" t="s">
        <v>732</v>
      </c>
      <c r="L199" s="11" t="str">
        <f t="shared" si="61"/>
        <v>N/A</v>
      </c>
    </row>
    <row r="200" spans="1:12" x14ac:dyDescent="0.25">
      <c r="A200" s="4" t="s">
        <v>1041</v>
      </c>
      <c r="B200" s="33" t="s">
        <v>217</v>
      </c>
      <c r="C200" s="34">
        <v>0</v>
      </c>
      <c r="D200" s="11" t="str">
        <f t="shared" si="58"/>
        <v>N/A</v>
      </c>
      <c r="E200" s="34">
        <v>0</v>
      </c>
      <c r="F200" s="11" t="str">
        <f t="shared" si="59"/>
        <v>N/A</v>
      </c>
      <c r="G200" s="34">
        <v>0</v>
      </c>
      <c r="H200" s="11" t="str">
        <f t="shared" si="60"/>
        <v>N/A</v>
      </c>
      <c r="I200" s="12" t="s">
        <v>1742</v>
      </c>
      <c r="J200" s="12" t="s">
        <v>1742</v>
      </c>
      <c r="K200" s="41" t="s">
        <v>732</v>
      </c>
      <c r="L200" s="9" t="str">
        <f t="shared" si="61"/>
        <v>N/A</v>
      </c>
    </row>
    <row r="201" spans="1:12" x14ac:dyDescent="0.25">
      <c r="A201" s="4" t="s">
        <v>1042</v>
      </c>
      <c r="B201" s="33" t="s">
        <v>217</v>
      </c>
      <c r="C201" s="34">
        <v>0</v>
      </c>
      <c r="D201" s="11" t="str">
        <f t="shared" si="58"/>
        <v>N/A</v>
      </c>
      <c r="E201" s="34">
        <v>0</v>
      </c>
      <c r="F201" s="11" t="str">
        <f t="shared" si="59"/>
        <v>N/A</v>
      </c>
      <c r="G201" s="34">
        <v>0</v>
      </c>
      <c r="H201" s="11" t="str">
        <f t="shared" si="60"/>
        <v>N/A</v>
      </c>
      <c r="I201" s="12" t="s">
        <v>1742</v>
      </c>
      <c r="J201" s="12" t="s">
        <v>1742</v>
      </c>
      <c r="K201" s="41" t="s">
        <v>732</v>
      </c>
      <c r="L201" s="9" t="str">
        <f t="shared" si="61"/>
        <v>N/A</v>
      </c>
    </row>
    <row r="202" spans="1:12" ht="25" x14ac:dyDescent="0.25">
      <c r="A202" s="4" t="s">
        <v>1043</v>
      </c>
      <c r="B202" s="33" t="s">
        <v>217</v>
      </c>
      <c r="C202" s="34">
        <v>0</v>
      </c>
      <c r="D202" s="11" t="str">
        <f t="shared" si="58"/>
        <v>N/A</v>
      </c>
      <c r="E202" s="34">
        <v>0</v>
      </c>
      <c r="F202" s="11" t="str">
        <f t="shared" si="59"/>
        <v>N/A</v>
      </c>
      <c r="G202" s="34">
        <v>0</v>
      </c>
      <c r="H202" s="11" t="str">
        <f t="shared" si="60"/>
        <v>N/A</v>
      </c>
      <c r="I202" s="12" t="s">
        <v>1742</v>
      </c>
      <c r="J202" s="12" t="s">
        <v>1742</v>
      </c>
      <c r="K202" s="41" t="s">
        <v>732</v>
      </c>
      <c r="L202" s="9" t="str">
        <f t="shared" si="61"/>
        <v>N/A</v>
      </c>
    </row>
    <row r="203" spans="1:12" ht="25" x14ac:dyDescent="0.25">
      <c r="A203" s="4" t="s">
        <v>1044</v>
      </c>
      <c r="B203" s="33" t="s">
        <v>217</v>
      </c>
      <c r="C203" s="34">
        <v>0</v>
      </c>
      <c r="D203" s="11" t="str">
        <f t="shared" si="58"/>
        <v>N/A</v>
      </c>
      <c r="E203" s="34">
        <v>0</v>
      </c>
      <c r="F203" s="11" t="str">
        <f t="shared" si="59"/>
        <v>N/A</v>
      </c>
      <c r="G203" s="34">
        <v>0</v>
      </c>
      <c r="H203" s="11" t="str">
        <f t="shared" si="60"/>
        <v>N/A</v>
      </c>
      <c r="I203" s="12" t="s">
        <v>1742</v>
      </c>
      <c r="J203" s="12" t="s">
        <v>1742</v>
      </c>
      <c r="K203" s="41" t="s">
        <v>732</v>
      </c>
      <c r="L203" s="9" t="str">
        <f t="shared" si="61"/>
        <v>N/A</v>
      </c>
    </row>
    <row r="204" spans="1:12" ht="25" x14ac:dyDescent="0.25">
      <c r="A204" s="4" t="s">
        <v>1045</v>
      </c>
      <c r="B204" s="33" t="s">
        <v>217</v>
      </c>
      <c r="C204" s="34">
        <v>0</v>
      </c>
      <c r="D204" s="11" t="str">
        <f t="shared" si="58"/>
        <v>N/A</v>
      </c>
      <c r="E204" s="34">
        <v>0</v>
      </c>
      <c r="F204" s="11" t="str">
        <f t="shared" si="59"/>
        <v>N/A</v>
      </c>
      <c r="G204" s="34">
        <v>0</v>
      </c>
      <c r="H204" s="11" t="str">
        <f t="shared" si="60"/>
        <v>N/A</v>
      </c>
      <c r="I204" s="12" t="s">
        <v>1742</v>
      </c>
      <c r="J204" s="12" t="s">
        <v>1742</v>
      </c>
      <c r="K204" s="41" t="s">
        <v>732</v>
      </c>
      <c r="L204" s="9" t="str">
        <f t="shared" si="61"/>
        <v>N/A</v>
      </c>
    </row>
    <row r="205" spans="1:12" x14ac:dyDescent="0.25">
      <c r="A205" s="6" t="s">
        <v>1046</v>
      </c>
      <c r="B205" s="41" t="s">
        <v>217</v>
      </c>
      <c r="C205" s="1">
        <v>0</v>
      </c>
      <c r="D205" s="11" t="str">
        <f t="shared" si="58"/>
        <v>N/A</v>
      </c>
      <c r="E205" s="1">
        <v>0</v>
      </c>
      <c r="F205" s="11" t="str">
        <f t="shared" si="59"/>
        <v>N/A</v>
      </c>
      <c r="G205" s="1">
        <v>0</v>
      </c>
      <c r="H205" s="11" t="str">
        <f t="shared" si="60"/>
        <v>N/A</v>
      </c>
      <c r="I205" s="12" t="s">
        <v>1742</v>
      </c>
      <c r="J205" s="12" t="s">
        <v>1742</v>
      </c>
      <c r="K205" s="41" t="s">
        <v>732</v>
      </c>
      <c r="L205" s="11" t="str">
        <f t="shared" si="61"/>
        <v>N/A</v>
      </c>
    </row>
    <row r="206" spans="1:12" x14ac:dyDescent="0.25">
      <c r="A206" s="4" t="s">
        <v>1047</v>
      </c>
      <c r="B206" s="33" t="s">
        <v>217</v>
      </c>
      <c r="C206" s="34">
        <v>0</v>
      </c>
      <c r="D206" s="11" t="str">
        <f t="shared" si="58"/>
        <v>N/A</v>
      </c>
      <c r="E206" s="34">
        <v>0</v>
      </c>
      <c r="F206" s="11" t="str">
        <f t="shared" si="59"/>
        <v>N/A</v>
      </c>
      <c r="G206" s="34">
        <v>0</v>
      </c>
      <c r="H206" s="11" t="str">
        <f t="shared" si="60"/>
        <v>N/A</v>
      </c>
      <c r="I206" s="12" t="s">
        <v>1742</v>
      </c>
      <c r="J206" s="12" t="s">
        <v>1742</v>
      </c>
      <c r="K206" s="41" t="s">
        <v>732</v>
      </c>
      <c r="L206" s="9" t="str">
        <f t="shared" si="61"/>
        <v>N/A</v>
      </c>
    </row>
    <row r="207" spans="1:12" x14ac:dyDescent="0.25">
      <c r="A207" s="4" t="s">
        <v>1048</v>
      </c>
      <c r="B207" s="33" t="s">
        <v>217</v>
      </c>
      <c r="C207" s="34">
        <v>0</v>
      </c>
      <c r="D207" s="11" t="str">
        <f t="shared" si="58"/>
        <v>N/A</v>
      </c>
      <c r="E207" s="34">
        <v>0</v>
      </c>
      <c r="F207" s="11" t="str">
        <f t="shared" si="59"/>
        <v>N/A</v>
      </c>
      <c r="G207" s="34">
        <v>0</v>
      </c>
      <c r="H207" s="11" t="str">
        <f t="shared" si="60"/>
        <v>N/A</v>
      </c>
      <c r="I207" s="12" t="s">
        <v>1742</v>
      </c>
      <c r="J207" s="12" t="s">
        <v>1742</v>
      </c>
      <c r="K207" s="41" t="s">
        <v>732</v>
      </c>
      <c r="L207" s="9" t="str">
        <f t="shared" si="61"/>
        <v>N/A</v>
      </c>
    </row>
    <row r="208" spans="1:12" x14ac:dyDescent="0.25">
      <c r="A208" s="4" t="s">
        <v>1049</v>
      </c>
      <c r="B208" s="33" t="s">
        <v>217</v>
      </c>
      <c r="C208" s="34">
        <v>0</v>
      </c>
      <c r="D208" s="11" t="str">
        <f t="shared" si="58"/>
        <v>N/A</v>
      </c>
      <c r="E208" s="34">
        <v>0</v>
      </c>
      <c r="F208" s="11" t="str">
        <f t="shared" si="59"/>
        <v>N/A</v>
      </c>
      <c r="G208" s="34">
        <v>0</v>
      </c>
      <c r="H208" s="11" t="str">
        <f t="shared" si="60"/>
        <v>N/A</v>
      </c>
      <c r="I208" s="12" t="s">
        <v>1742</v>
      </c>
      <c r="J208" s="12" t="s">
        <v>1742</v>
      </c>
      <c r="K208" s="41" t="s">
        <v>732</v>
      </c>
      <c r="L208" s="9" t="str">
        <f t="shared" si="61"/>
        <v>N/A</v>
      </c>
    </row>
    <row r="209" spans="1:12" x14ac:dyDescent="0.25">
      <c r="A209" s="4" t="s">
        <v>1050</v>
      </c>
      <c r="B209" s="33" t="s">
        <v>217</v>
      </c>
      <c r="C209" s="34">
        <v>0</v>
      </c>
      <c r="D209" s="11" t="str">
        <f t="shared" si="58"/>
        <v>N/A</v>
      </c>
      <c r="E209" s="34">
        <v>0</v>
      </c>
      <c r="F209" s="11" t="str">
        <f t="shared" si="59"/>
        <v>N/A</v>
      </c>
      <c r="G209" s="34">
        <v>0</v>
      </c>
      <c r="H209" s="11" t="str">
        <f t="shared" si="60"/>
        <v>N/A</v>
      </c>
      <c r="I209" s="12" t="s">
        <v>1742</v>
      </c>
      <c r="J209" s="12" t="s">
        <v>1742</v>
      </c>
      <c r="K209" s="41" t="s">
        <v>732</v>
      </c>
      <c r="L209" s="9" t="str">
        <f t="shared" si="61"/>
        <v>N/A</v>
      </c>
    </row>
    <row r="210" spans="1:12" ht="25" x14ac:dyDescent="0.25">
      <c r="A210" s="4" t="s">
        <v>1051</v>
      </c>
      <c r="B210" s="33" t="s">
        <v>217</v>
      </c>
      <c r="C210" s="34">
        <v>0</v>
      </c>
      <c r="D210" s="11" t="str">
        <f t="shared" si="58"/>
        <v>N/A</v>
      </c>
      <c r="E210" s="34">
        <v>0</v>
      </c>
      <c r="F210" s="11" t="str">
        <f t="shared" si="59"/>
        <v>N/A</v>
      </c>
      <c r="G210" s="34">
        <v>0</v>
      </c>
      <c r="H210" s="11" t="str">
        <f t="shared" si="60"/>
        <v>N/A</v>
      </c>
      <c r="I210" s="12" t="s">
        <v>1742</v>
      </c>
      <c r="J210" s="12" t="s">
        <v>1742</v>
      </c>
      <c r="K210" s="41" t="s">
        <v>732</v>
      </c>
      <c r="L210" s="9" t="str">
        <f t="shared" si="61"/>
        <v>N/A</v>
      </c>
    </row>
    <row r="211" spans="1:12" x14ac:dyDescent="0.25">
      <c r="A211" s="6" t="s">
        <v>1052</v>
      </c>
      <c r="B211" s="33" t="s">
        <v>217</v>
      </c>
      <c r="C211" s="34">
        <v>0</v>
      </c>
      <c r="D211" s="11" t="str">
        <f t="shared" si="58"/>
        <v>N/A</v>
      </c>
      <c r="E211" s="34">
        <v>0</v>
      </c>
      <c r="F211" s="11" t="str">
        <f t="shared" si="59"/>
        <v>N/A</v>
      </c>
      <c r="G211" s="34">
        <v>0</v>
      </c>
      <c r="H211" s="11" t="str">
        <f t="shared" si="60"/>
        <v>N/A</v>
      </c>
      <c r="I211" s="12" t="s">
        <v>1742</v>
      </c>
      <c r="J211" s="12" t="s">
        <v>1742</v>
      </c>
      <c r="K211" s="41" t="s">
        <v>732</v>
      </c>
      <c r="L211" s="9" t="str">
        <f t="shared" si="61"/>
        <v>N/A</v>
      </c>
    </row>
    <row r="212" spans="1:12" x14ac:dyDescent="0.25">
      <c r="A212" s="4" t="s">
        <v>1053</v>
      </c>
      <c r="B212" s="33" t="s">
        <v>217</v>
      </c>
      <c r="C212" s="34">
        <v>0</v>
      </c>
      <c r="D212" s="11" t="str">
        <f t="shared" si="58"/>
        <v>N/A</v>
      </c>
      <c r="E212" s="34">
        <v>0</v>
      </c>
      <c r="F212" s="11" t="str">
        <f t="shared" si="59"/>
        <v>N/A</v>
      </c>
      <c r="G212" s="34">
        <v>0</v>
      </c>
      <c r="H212" s="11" t="str">
        <f t="shared" si="60"/>
        <v>N/A</v>
      </c>
      <c r="I212" s="12" t="s">
        <v>1742</v>
      </c>
      <c r="J212" s="12" t="s">
        <v>1742</v>
      </c>
      <c r="K212" s="41" t="s">
        <v>732</v>
      </c>
      <c r="L212" s="9" t="str">
        <f t="shared" si="61"/>
        <v>N/A</v>
      </c>
    </row>
    <row r="213" spans="1:12" x14ac:dyDescent="0.25">
      <c r="A213" s="4" t="s">
        <v>1054</v>
      </c>
      <c r="B213" s="33" t="s">
        <v>217</v>
      </c>
      <c r="C213" s="34">
        <v>0</v>
      </c>
      <c r="D213" s="11" t="str">
        <f t="shared" si="58"/>
        <v>N/A</v>
      </c>
      <c r="E213" s="34">
        <v>0</v>
      </c>
      <c r="F213" s="11" t="str">
        <f t="shared" si="59"/>
        <v>N/A</v>
      </c>
      <c r="G213" s="34">
        <v>0</v>
      </c>
      <c r="H213" s="11" t="str">
        <f t="shared" si="60"/>
        <v>N/A</v>
      </c>
      <c r="I213" s="12" t="s">
        <v>1742</v>
      </c>
      <c r="J213" s="12" t="s">
        <v>1742</v>
      </c>
      <c r="K213" s="41" t="s">
        <v>732</v>
      </c>
      <c r="L213" s="9" t="str">
        <f t="shared" si="61"/>
        <v>N/A</v>
      </c>
    </row>
    <row r="214" spans="1:12" ht="25" x14ac:dyDescent="0.25">
      <c r="A214" s="4" t="s">
        <v>1055</v>
      </c>
      <c r="B214" s="33" t="s">
        <v>217</v>
      </c>
      <c r="C214" s="34">
        <v>0</v>
      </c>
      <c r="D214" s="11" t="str">
        <f t="shared" si="58"/>
        <v>N/A</v>
      </c>
      <c r="E214" s="34">
        <v>0</v>
      </c>
      <c r="F214" s="11" t="str">
        <f t="shared" si="59"/>
        <v>N/A</v>
      </c>
      <c r="G214" s="34">
        <v>0</v>
      </c>
      <c r="H214" s="11" t="str">
        <f t="shared" si="60"/>
        <v>N/A</v>
      </c>
      <c r="I214" s="12" t="s">
        <v>1742</v>
      </c>
      <c r="J214" s="12" t="s">
        <v>1742</v>
      </c>
      <c r="K214" s="41" t="s">
        <v>732</v>
      </c>
      <c r="L214" s="9" t="str">
        <f t="shared" si="61"/>
        <v>N/A</v>
      </c>
    </row>
    <row r="215" spans="1:12" ht="25" x14ac:dyDescent="0.25">
      <c r="A215" s="4" t="s">
        <v>1056</v>
      </c>
      <c r="B215" s="33" t="s">
        <v>217</v>
      </c>
      <c r="C215" s="34">
        <v>0</v>
      </c>
      <c r="D215" s="11" t="str">
        <f t="shared" si="58"/>
        <v>N/A</v>
      </c>
      <c r="E215" s="34">
        <v>0</v>
      </c>
      <c r="F215" s="11" t="str">
        <f t="shared" si="59"/>
        <v>N/A</v>
      </c>
      <c r="G215" s="34">
        <v>0</v>
      </c>
      <c r="H215" s="11" t="str">
        <f t="shared" si="60"/>
        <v>N/A</v>
      </c>
      <c r="I215" s="12" t="s">
        <v>1742</v>
      </c>
      <c r="J215" s="12" t="s">
        <v>1742</v>
      </c>
      <c r="K215" s="41" t="s">
        <v>732</v>
      </c>
      <c r="L215" s="9" t="str">
        <f t="shared" si="61"/>
        <v>N/A</v>
      </c>
    </row>
    <row r="216" spans="1:12" ht="25" x14ac:dyDescent="0.25">
      <c r="A216" s="4" t="s">
        <v>1057</v>
      </c>
      <c r="B216" s="33" t="s">
        <v>217</v>
      </c>
      <c r="C216" s="34">
        <v>0</v>
      </c>
      <c r="D216" s="11" t="str">
        <f t="shared" si="58"/>
        <v>N/A</v>
      </c>
      <c r="E216" s="34">
        <v>0</v>
      </c>
      <c r="F216" s="11" t="str">
        <f t="shared" si="59"/>
        <v>N/A</v>
      </c>
      <c r="G216" s="34">
        <v>0</v>
      </c>
      <c r="H216" s="11" t="str">
        <f t="shared" si="60"/>
        <v>N/A</v>
      </c>
      <c r="I216" s="12" t="s">
        <v>1742</v>
      </c>
      <c r="J216" s="12" t="s">
        <v>1742</v>
      </c>
      <c r="K216" s="41" t="s">
        <v>732</v>
      </c>
      <c r="L216" s="9" t="str">
        <f t="shared" si="61"/>
        <v>N/A</v>
      </c>
    </row>
    <row r="217" spans="1:12" x14ac:dyDescent="0.25">
      <c r="A217" s="6" t="s">
        <v>1058</v>
      </c>
      <c r="B217" s="33" t="s">
        <v>217</v>
      </c>
      <c r="C217" s="34">
        <v>0</v>
      </c>
      <c r="D217" s="11" t="str">
        <f t="shared" si="58"/>
        <v>N/A</v>
      </c>
      <c r="E217" s="34">
        <v>0</v>
      </c>
      <c r="F217" s="11" t="str">
        <f t="shared" si="59"/>
        <v>N/A</v>
      </c>
      <c r="G217" s="34">
        <v>0</v>
      </c>
      <c r="H217" s="11" t="str">
        <f t="shared" si="60"/>
        <v>N/A</v>
      </c>
      <c r="I217" s="12" t="s">
        <v>1742</v>
      </c>
      <c r="J217" s="12" t="s">
        <v>1742</v>
      </c>
      <c r="K217" s="41" t="s">
        <v>732</v>
      </c>
      <c r="L217" s="9" t="str">
        <f t="shared" si="61"/>
        <v>N/A</v>
      </c>
    </row>
    <row r="218" spans="1:12" ht="25" x14ac:dyDescent="0.25">
      <c r="A218" s="4" t="s">
        <v>1059</v>
      </c>
      <c r="B218" s="33" t="s">
        <v>217</v>
      </c>
      <c r="C218" s="34">
        <v>0</v>
      </c>
      <c r="D218" s="11" t="str">
        <f t="shared" si="58"/>
        <v>N/A</v>
      </c>
      <c r="E218" s="34">
        <v>0</v>
      </c>
      <c r="F218" s="11" t="str">
        <f t="shared" si="59"/>
        <v>N/A</v>
      </c>
      <c r="G218" s="34">
        <v>0</v>
      </c>
      <c r="H218" s="11" t="str">
        <f t="shared" si="60"/>
        <v>N/A</v>
      </c>
      <c r="I218" s="12" t="s">
        <v>1742</v>
      </c>
      <c r="J218" s="12" t="s">
        <v>1742</v>
      </c>
      <c r="K218" s="41" t="s">
        <v>732</v>
      </c>
      <c r="L218" s="9" t="str">
        <f t="shared" si="61"/>
        <v>N/A</v>
      </c>
    </row>
    <row r="219" spans="1:12" ht="25" x14ac:dyDescent="0.25">
      <c r="A219" s="4" t="s">
        <v>1060</v>
      </c>
      <c r="B219" s="33" t="s">
        <v>217</v>
      </c>
      <c r="C219" s="34">
        <v>0</v>
      </c>
      <c r="D219" s="11" t="str">
        <f t="shared" si="58"/>
        <v>N/A</v>
      </c>
      <c r="E219" s="34">
        <v>0</v>
      </c>
      <c r="F219" s="11" t="str">
        <f t="shared" si="59"/>
        <v>N/A</v>
      </c>
      <c r="G219" s="34">
        <v>0</v>
      </c>
      <c r="H219" s="11" t="str">
        <f t="shared" si="60"/>
        <v>N/A</v>
      </c>
      <c r="I219" s="12" t="s">
        <v>1742</v>
      </c>
      <c r="J219" s="12" t="s">
        <v>1742</v>
      </c>
      <c r="K219" s="41" t="s">
        <v>732</v>
      </c>
      <c r="L219" s="9" t="str">
        <f t="shared" si="61"/>
        <v>N/A</v>
      </c>
    </row>
    <row r="220" spans="1:12" ht="25" x14ac:dyDescent="0.25">
      <c r="A220" s="4" t="s">
        <v>1061</v>
      </c>
      <c r="B220" s="33" t="s">
        <v>217</v>
      </c>
      <c r="C220" s="34">
        <v>0</v>
      </c>
      <c r="D220" s="11" t="str">
        <f t="shared" si="58"/>
        <v>N/A</v>
      </c>
      <c r="E220" s="34">
        <v>0</v>
      </c>
      <c r="F220" s="11" t="str">
        <f t="shared" si="59"/>
        <v>N/A</v>
      </c>
      <c r="G220" s="34">
        <v>0</v>
      </c>
      <c r="H220" s="11" t="str">
        <f t="shared" si="60"/>
        <v>N/A</v>
      </c>
      <c r="I220" s="12" t="s">
        <v>1742</v>
      </c>
      <c r="J220" s="12" t="s">
        <v>1742</v>
      </c>
      <c r="K220" s="41" t="s">
        <v>732</v>
      </c>
      <c r="L220" s="9" t="str">
        <f t="shared" si="61"/>
        <v>N/A</v>
      </c>
    </row>
    <row r="221" spans="1:12" ht="25" x14ac:dyDescent="0.25">
      <c r="A221" s="4" t="s">
        <v>1062</v>
      </c>
      <c r="B221" s="33" t="s">
        <v>217</v>
      </c>
      <c r="C221" s="34">
        <v>0</v>
      </c>
      <c r="D221" s="11" t="str">
        <f t="shared" si="58"/>
        <v>N/A</v>
      </c>
      <c r="E221" s="34">
        <v>0</v>
      </c>
      <c r="F221" s="11" t="str">
        <f t="shared" si="59"/>
        <v>N/A</v>
      </c>
      <c r="G221" s="34">
        <v>0</v>
      </c>
      <c r="H221" s="11" t="str">
        <f t="shared" si="60"/>
        <v>N/A</v>
      </c>
      <c r="I221" s="12" t="s">
        <v>1742</v>
      </c>
      <c r="J221" s="12" t="s">
        <v>1742</v>
      </c>
      <c r="K221" s="41" t="s">
        <v>732</v>
      </c>
      <c r="L221" s="9" t="str">
        <f t="shared" si="61"/>
        <v>N/A</v>
      </c>
    </row>
    <row r="222" spans="1:12" ht="25" x14ac:dyDescent="0.25">
      <c r="A222" s="4" t="s">
        <v>1063</v>
      </c>
      <c r="B222" s="33" t="s">
        <v>217</v>
      </c>
      <c r="C222" s="34">
        <v>0</v>
      </c>
      <c r="D222" s="11" t="str">
        <f t="shared" si="58"/>
        <v>N/A</v>
      </c>
      <c r="E222" s="34">
        <v>0</v>
      </c>
      <c r="F222" s="11" t="str">
        <f t="shared" si="59"/>
        <v>N/A</v>
      </c>
      <c r="G222" s="34">
        <v>0</v>
      </c>
      <c r="H222" s="11" t="str">
        <f t="shared" si="60"/>
        <v>N/A</v>
      </c>
      <c r="I222" s="12" t="s">
        <v>1742</v>
      </c>
      <c r="J222" s="12" t="s">
        <v>1742</v>
      </c>
      <c r="K222" s="41" t="s">
        <v>732</v>
      </c>
      <c r="L222" s="9" t="str">
        <f t="shared" si="61"/>
        <v>N/A</v>
      </c>
    </row>
    <row r="223" spans="1:12" x14ac:dyDescent="0.25">
      <c r="A223" s="6" t="s">
        <v>1064</v>
      </c>
      <c r="B223" s="33" t="s">
        <v>217</v>
      </c>
      <c r="C223" s="34">
        <v>0</v>
      </c>
      <c r="D223" s="11" t="str">
        <f t="shared" si="58"/>
        <v>N/A</v>
      </c>
      <c r="E223" s="34">
        <v>0</v>
      </c>
      <c r="F223" s="11" t="str">
        <f t="shared" si="59"/>
        <v>N/A</v>
      </c>
      <c r="G223" s="34">
        <v>0</v>
      </c>
      <c r="H223" s="11" t="str">
        <f t="shared" si="60"/>
        <v>N/A</v>
      </c>
      <c r="I223" s="12" t="s">
        <v>1742</v>
      </c>
      <c r="J223" s="12" t="s">
        <v>1742</v>
      </c>
      <c r="K223" s="41" t="s">
        <v>732</v>
      </c>
      <c r="L223" s="9" t="str">
        <f t="shared" si="61"/>
        <v>N/A</v>
      </c>
    </row>
    <row r="224" spans="1:12" ht="25" x14ac:dyDescent="0.25">
      <c r="A224" s="16" t="s">
        <v>1065</v>
      </c>
      <c r="B224" s="33" t="s">
        <v>217</v>
      </c>
      <c r="C224" s="34">
        <v>0</v>
      </c>
      <c r="D224" s="11" t="str">
        <f t="shared" si="58"/>
        <v>N/A</v>
      </c>
      <c r="E224" s="34">
        <v>0</v>
      </c>
      <c r="F224" s="11" t="str">
        <f t="shared" si="59"/>
        <v>N/A</v>
      </c>
      <c r="G224" s="34">
        <v>0</v>
      </c>
      <c r="H224" s="11" t="str">
        <f t="shared" si="60"/>
        <v>N/A</v>
      </c>
      <c r="I224" s="12" t="s">
        <v>1742</v>
      </c>
      <c r="J224" s="12" t="s">
        <v>1742</v>
      </c>
      <c r="K224" s="41" t="s">
        <v>732</v>
      </c>
      <c r="L224" s="9" t="str">
        <f t="shared" si="61"/>
        <v>N/A</v>
      </c>
    </row>
    <row r="225" spans="1:12" ht="25" x14ac:dyDescent="0.25">
      <c r="A225" s="16" t="s">
        <v>1066</v>
      </c>
      <c r="B225" s="33" t="s">
        <v>217</v>
      </c>
      <c r="C225" s="34">
        <v>0</v>
      </c>
      <c r="D225" s="11" t="str">
        <f t="shared" si="58"/>
        <v>N/A</v>
      </c>
      <c r="E225" s="34">
        <v>0</v>
      </c>
      <c r="F225" s="11" t="str">
        <f t="shared" si="59"/>
        <v>N/A</v>
      </c>
      <c r="G225" s="34">
        <v>0</v>
      </c>
      <c r="H225" s="11" t="str">
        <f t="shared" si="60"/>
        <v>N/A</v>
      </c>
      <c r="I225" s="12" t="s">
        <v>1742</v>
      </c>
      <c r="J225" s="12" t="s">
        <v>1742</v>
      </c>
      <c r="K225" s="41" t="s">
        <v>732</v>
      </c>
      <c r="L225" s="9" t="str">
        <f t="shared" si="61"/>
        <v>N/A</v>
      </c>
    </row>
    <row r="226" spans="1:12" ht="25" x14ac:dyDescent="0.25">
      <c r="A226" s="16" t="s">
        <v>1067</v>
      </c>
      <c r="B226" s="33" t="s">
        <v>217</v>
      </c>
      <c r="C226" s="34">
        <v>0</v>
      </c>
      <c r="D226" s="11" t="str">
        <f t="shared" si="58"/>
        <v>N/A</v>
      </c>
      <c r="E226" s="34">
        <v>0</v>
      </c>
      <c r="F226" s="11" t="str">
        <f t="shared" si="59"/>
        <v>N/A</v>
      </c>
      <c r="G226" s="34">
        <v>0</v>
      </c>
      <c r="H226" s="11" t="str">
        <f t="shared" si="60"/>
        <v>N/A</v>
      </c>
      <c r="I226" s="12" t="s">
        <v>1742</v>
      </c>
      <c r="J226" s="12" t="s">
        <v>1742</v>
      </c>
      <c r="K226" s="41" t="s">
        <v>732</v>
      </c>
      <c r="L226" s="9" t="str">
        <f t="shared" si="61"/>
        <v>N/A</v>
      </c>
    </row>
    <row r="227" spans="1:12" ht="25" x14ac:dyDescent="0.25">
      <c r="A227" s="16" t="s">
        <v>1068</v>
      </c>
      <c r="B227" s="33" t="s">
        <v>217</v>
      </c>
      <c r="C227" s="34">
        <v>0</v>
      </c>
      <c r="D227" s="11" t="str">
        <f t="shared" si="58"/>
        <v>N/A</v>
      </c>
      <c r="E227" s="34">
        <v>0</v>
      </c>
      <c r="F227" s="11" t="str">
        <f t="shared" si="59"/>
        <v>N/A</v>
      </c>
      <c r="G227" s="34">
        <v>0</v>
      </c>
      <c r="H227" s="11" t="str">
        <f t="shared" si="60"/>
        <v>N/A</v>
      </c>
      <c r="I227" s="12" t="s">
        <v>1742</v>
      </c>
      <c r="J227" s="12" t="s">
        <v>1742</v>
      </c>
      <c r="K227" s="41" t="s">
        <v>732</v>
      </c>
      <c r="L227" s="9" t="str">
        <f t="shared" si="61"/>
        <v>N/A</v>
      </c>
    </row>
    <row r="228" spans="1:12" ht="25" x14ac:dyDescent="0.25">
      <c r="A228" s="16" t="s">
        <v>1069</v>
      </c>
      <c r="B228" s="33" t="s">
        <v>217</v>
      </c>
      <c r="C228" s="34">
        <v>0</v>
      </c>
      <c r="D228" s="11" t="str">
        <f t="shared" si="58"/>
        <v>N/A</v>
      </c>
      <c r="E228" s="34">
        <v>0</v>
      </c>
      <c r="F228" s="11" t="str">
        <f t="shared" si="59"/>
        <v>N/A</v>
      </c>
      <c r="G228" s="34">
        <v>0</v>
      </c>
      <c r="H228" s="11" t="str">
        <f t="shared" ref="H228:H234" si="62">IF($B228="N/A","N/A",IF(G228&gt;10,"No",IF(G228&lt;-10,"No","Yes")))</f>
        <v>N/A</v>
      </c>
      <c r="I228" s="12" t="s">
        <v>1742</v>
      </c>
      <c r="J228" s="12" t="s">
        <v>1742</v>
      </c>
      <c r="K228" s="41" t="s">
        <v>732</v>
      </c>
      <c r="L228" s="9" t="str">
        <f t="shared" ref="L228:L239" si="63">IF(J228="Div by 0", "N/A", IF(K228="N/A","N/A", IF(J228&gt;VALUE(MID(K228,1,2)), "No", IF(J228&lt;-1*VALUE(MID(K228,1,2)), "No", "Yes"))))</f>
        <v>N/A</v>
      </c>
    </row>
    <row r="229" spans="1:12" x14ac:dyDescent="0.25">
      <c r="A229" s="6" t="s">
        <v>1070</v>
      </c>
      <c r="B229" s="33" t="s">
        <v>217</v>
      </c>
      <c r="C229" s="34">
        <v>0</v>
      </c>
      <c r="D229" s="11" t="str">
        <f t="shared" si="58"/>
        <v>N/A</v>
      </c>
      <c r="E229" s="34">
        <v>0</v>
      </c>
      <c r="F229" s="11" t="str">
        <f t="shared" si="59"/>
        <v>N/A</v>
      </c>
      <c r="G229" s="34">
        <v>0</v>
      </c>
      <c r="H229" s="11" t="str">
        <f t="shared" si="62"/>
        <v>N/A</v>
      </c>
      <c r="I229" s="12" t="s">
        <v>1742</v>
      </c>
      <c r="J229" s="12" t="s">
        <v>1742</v>
      </c>
      <c r="K229" s="41" t="s">
        <v>732</v>
      </c>
      <c r="L229" s="9" t="str">
        <f t="shared" si="63"/>
        <v>N/A</v>
      </c>
    </row>
    <row r="230" spans="1:12" ht="25" x14ac:dyDescent="0.25">
      <c r="A230" s="16" t="s">
        <v>1071</v>
      </c>
      <c r="B230" s="33" t="s">
        <v>217</v>
      </c>
      <c r="C230" s="34">
        <v>0</v>
      </c>
      <c r="D230" s="11" t="str">
        <f t="shared" si="58"/>
        <v>N/A</v>
      </c>
      <c r="E230" s="34">
        <v>0</v>
      </c>
      <c r="F230" s="11" t="str">
        <f t="shared" si="59"/>
        <v>N/A</v>
      </c>
      <c r="G230" s="34">
        <v>0</v>
      </c>
      <c r="H230" s="11" t="str">
        <f t="shared" si="62"/>
        <v>N/A</v>
      </c>
      <c r="I230" s="12" t="s">
        <v>1742</v>
      </c>
      <c r="J230" s="12" t="s">
        <v>1742</v>
      </c>
      <c r="K230" s="41" t="s">
        <v>732</v>
      </c>
      <c r="L230" s="9" t="str">
        <f t="shared" si="63"/>
        <v>N/A</v>
      </c>
    </row>
    <row r="231" spans="1:12" ht="25" x14ac:dyDescent="0.25">
      <c r="A231" s="16" t="s">
        <v>1072</v>
      </c>
      <c r="B231" s="33" t="s">
        <v>217</v>
      </c>
      <c r="C231" s="34">
        <v>0</v>
      </c>
      <c r="D231" s="11" t="str">
        <f t="shared" si="58"/>
        <v>N/A</v>
      </c>
      <c r="E231" s="34">
        <v>0</v>
      </c>
      <c r="F231" s="11" t="str">
        <f t="shared" si="59"/>
        <v>N/A</v>
      </c>
      <c r="G231" s="34">
        <v>0</v>
      </c>
      <c r="H231" s="11" t="str">
        <f t="shared" si="62"/>
        <v>N/A</v>
      </c>
      <c r="I231" s="12" t="s">
        <v>1742</v>
      </c>
      <c r="J231" s="12" t="s">
        <v>1742</v>
      </c>
      <c r="K231" s="41" t="s">
        <v>732</v>
      </c>
      <c r="L231" s="9" t="str">
        <f t="shared" si="63"/>
        <v>N/A</v>
      </c>
    </row>
    <row r="232" spans="1:12" ht="25" x14ac:dyDescent="0.25">
      <c r="A232" s="16" t="s">
        <v>1073</v>
      </c>
      <c r="B232" s="33" t="s">
        <v>217</v>
      </c>
      <c r="C232" s="34">
        <v>0</v>
      </c>
      <c r="D232" s="11" t="str">
        <f t="shared" si="58"/>
        <v>N/A</v>
      </c>
      <c r="E232" s="34">
        <v>0</v>
      </c>
      <c r="F232" s="11" t="str">
        <f t="shared" si="59"/>
        <v>N/A</v>
      </c>
      <c r="G232" s="34">
        <v>0</v>
      </c>
      <c r="H232" s="11" t="str">
        <f t="shared" si="62"/>
        <v>N/A</v>
      </c>
      <c r="I232" s="12" t="s">
        <v>1742</v>
      </c>
      <c r="J232" s="12" t="s">
        <v>1742</v>
      </c>
      <c r="K232" s="41" t="s">
        <v>732</v>
      </c>
      <c r="L232" s="9" t="str">
        <f t="shared" si="63"/>
        <v>N/A</v>
      </c>
    </row>
    <row r="233" spans="1:12" ht="25" x14ac:dyDescent="0.25">
      <c r="A233" s="16" t="s">
        <v>1074</v>
      </c>
      <c r="B233" s="33" t="s">
        <v>217</v>
      </c>
      <c r="C233" s="34">
        <v>0</v>
      </c>
      <c r="D233" s="11" t="str">
        <f t="shared" si="58"/>
        <v>N/A</v>
      </c>
      <c r="E233" s="34">
        <v>0</v>
      </c>
      <c r="F233" s="11" t="str">
        <f t="shared" si="59"/>
        <v>N/A</v>
      </c>
      <c r="G233" s="34">
        <v>0</v>
      </c>
      <c r="H233" s="11" t="str">
        <f t="shared" si="62"/>
        <v>N/A</v>
      </c>
      <c r="I233" s="12" t="s">
        <v>1742</v>
      </c>
      <c r="J233" s="12" t="s">
        <v>1742</v>
      </c>
      <c r="K233" s="41" t="s">
        <v>732</v>
      </c>
      <c r="L233" s="9" t="str">
        <f t="shared" si="63"/>
        <v>N/A</v>
      </c>
    </row>
    <row r="234" spans="1:12" ht="25" x14ac:dyDescent="0.25">
      <c r="A234" s="16" t="s">
        <v>1075</v>
      </c>
      <c r="B234" s="33" t="s">
        <v>217</v>
      </c>
      <c r="C234" s="34">
        <v>0</v>
      </c>
      <c r="D234" s="11" t="str">
        <f t="shared" si="58"/>
        <v>N/A</v>
      </c>
      <c r="E234" s="34">
        <v>0</v>
      </c>
      <c r="F234" s="11" t="str">
        <f t="shared" si="59"/>
        <v>N/A</v>
      </c>
      <c r="G234" s="34">
        <v>0</v>
      </c>
      <c r="H234" s="11" t="str">
        <f t="shared" si="62"/>
        <v>N/A</v>
      </c>
      <c r="I234" s="12" t="s">
        <v>1742</v>
      </c>
      <c r="J234" s="12" t="s">
        <v>1742</v>
      </c>
      <c r="K234" s="41" t="s">
        <v>732</v>
      </c>
      <c r="L234" s="9" t="str">
        <f t="shared" si="63"/>
        <v>N/A</v>
      </c>
    </row>
    <row r="235" spans="1:12" x14ac:dyDescent="0.25">
      <c r="A235" s="16" t="s">
        <v>1076</v>
      </c>
      <c r="B235" s="33" t="s">
        <v>293</v>
      </c>
      <c r="C235" s="8" t="s">
        <v>1742</v>
      </c>
      <c r="D235" s="11" t="str">
        <f>IF($B235="N/A","N/A",IF(C235&lt;15,"Yes","No"))</f>
        <v>No</v>
      </c>
      <c r="E235" s="8" t="s">
        <v>1742</v>
      </c>
      <c r="F235" s="11" t="str">
        <f>IF($B235="N/A","N/A",IF(E235&lt;15,"Yes","No"))</f>
        <v>No</v>
      </c>
      <c r="G235" s="8" t="s">
        <v>1742</v>
      </c>
      <c r="H235" s="11" t="str">
        <f>IF($B235="N/A","N/A",IF(G235&lt;15,"Yes","No"))</f>
        <v>No</v>
      </c>
      <c r="I235" s="12" t="s">
        <v>1742</v>
      </c>
      <c r="J235" s="12" t="s">
        <v>1742</v>
      </c>
      <c r="K235" s="41" t="s">
        <v>732</v>
      </c>
      <c r="L235" s="9" t="str">
        <f t="shared" si="63"/>
        <v>N/A</v>
      </c>
    </row>
    <row r="236" spans="1:12" x14ac:dyDescent="0.25">
      <c r="A236" s="16" t="s">
        <v>1077</v>
      </c>
      <c r="B236" s="33" t="s">
        <v>217</v>
      </c>
      <c r="C236" s="34" t="s">
        <v>217</v>
      </c>
      <c r="D236" s="11" t="str">
        <f t="shared" ref="D236" si="64">IF($B236="N/A","N/A",IF(C236&gt;10,"No",IF(C236&lt;-10,"No","Yes")))</f>
        <v>N/A</v>
      </c>
      <c r="E236" s="34" t="s">
        <v>217</v>
      </c>
      <c r="F236" s="11" t="str">
        <f t="shared" ref="F236" si="65">IF($B236="N/A","N/A",IF(E236&gt;10,"No",IF(E236&lt;-10,"No","Yes")))</f>
        <v>N/A</v>
      </c>
      <c r="G236" s="34">
        <v>52469</v>
      </c>
      <c r="H236" s="11" t="str">
        <f t="shared" ref="H236" si="66">IF($B236="N/A","N/A",IF(G236&gt;10,"No",IF(G236&lt;-10,"No","Yes")))</f>
        <v>N/A</v>
      </c>
      <c r="I236" s="12" t="s">
        <v>217</v>
      </c>
      <c r="J236" s="12" t="s">
        <v>217</v>
      </c>
      <c r="K236" s="41" t="s">
        <v>732</v>
      </c>
      <c r="L236" s="9" t="str">
        <f t="shared" si="63"/>
        <v>No</v>
      </c>
    </row>
    <row r="237" spans="1:12" x14ac:dyDescent="0.25">
      <c r="A237" s="16" t="s">
        <v>1078</v>
      </c>
      <c r="B237" s="33" t="s">
        <v>283</v>
      </c>
      <c r="C237" s="8">
        <v>100</v>
      </c>
      <c r="D237" s="11" t="str">
        <f>IF($B237="N/A","N/A",IF(C237&lt;10,"Yes","No"))</f>
        <v>No</v>
      </c>
      <c r="E237" s="8">
        <v>100</v>
      </c>
      <c r="F237" s="11" t="str">
        <f>IF($B237="N/A","N/A",IF(E237&lt;10,"Yes","No"))</f>
        <v>No</v>
      </c>
      <c r="G237" s="8">
        <v>100</v>
      </c>
      <c r="H237" s="11" t="str">
        <f>IF($B237="N/A","N/A",IF(G237&lt;10,"Yes","No"))</f>
        <v>No</v>
      </c>
      <c r="I237" s="12">
        <v>0</v>
      </c>
      <c r="J237" s="12">
        <v>0</v>
      </c>
      <c r="K237" s="41" t="s">
        <v>732</v>
      </c>
      <c r="L237" s="9" t="str">
        <f t="shared" si="63"/>
        <v>Yes</v>
      </c>
    </row>
    <row r="238" spans="1:12" x14ac:dyDescent="0.25">
      <c r="A238" s="2" t="s">
        <v>72</v>
      </c>
      <c r="B238" s="33" t="s">
        <v>217</v>
      </c>
      <c r="C238" s="8" t="s">
        <v>1742</v>
      </c>
      <c r="D238" s="11" t="str">
        <f t="shared" si="58"/>
        <v>N/A</v>
      </c>
      <c r="E238" s="8" t="s">
        <v>1742</v>
      </c>
      <c r="F238" s="11" t="str">
        <f t="shared" si="59"/>
        <v>N/A</v>
      </c>
      <c r="G238" s="8" t="s">
        <v>1742</v>
      </c>
      <c r="H238" s="11" t="str">
        <f>IF($B238="N/A","N/A",IF(G238&gt;10,"No",IF(G238&lt;-10,"No","Yes")))</f>
        <v>N/A</v>
      </c>
      <c r="I238" s="12" t="s">
        <v>1742</v>
      </c>
      <c r="J238" s="12" t="s">
        <v>1742</v>
      </c>
      <c r="K238" s="41" t="s">
        <v>732</v>
      </c>
      <c r="L238" s="9" t="str">
        <f t="shared" si="63"/>
        <v>N/A</v>
      </c>
    </row>
    <row r="239" spans="1:12" ht="25" x14ac:dyDescent="0.25">
      <c r="A239" s="16" t="s">
        <v>1079</v>
      </c>
      <c r="B239" s="33" t="s">
        <v>293</v>
      </c>
      <c r="C239" s="9" t="s">
        <v>1742</v>
      </c>
      <c r="D239" s="11" t="str">
        <f>IF($B239="N/A","N/A",IF(C239&lt;15,"Yes","No"))</f>
        <v>No</v>
      </c>
      <c r="E239" s="9" t="s">
        <v>1742</v>
      </c>
      <c r="F239" s="11" t="str">
        <f>IF($B239="N/A","N/A",IF(E239&lt;15,"Yes","No"))</f>
        <v>No</v>
      </c>
      <c r="G239" s="9" t="s">
        <v>1742</v>
      </c>
      <c r="H239" s="11" t="str">
        <f>IF($B239="N/A","N/A",IF(G239&lt;15,"Yes","No"))</f>
        <v>No</v>
      </c>
      <c r="I239" s="12" t="s">
        <v>1742</v>
      </c>
      <c r="J239" s="12" t="s">
        <v>1742</v>
      </c>
      <c r="K239" s="41" t="s">
        <v>732</v>
      </c>
      <c r="L239" s="9" t="str">
        <f t="shared" si="63"/>
        <v>N/A</v>
      </c>
    </row>
    <row r="240" spans="1:12" ht="25" x14ac:dyDescent="0.25">
      <c r="A240" s="16" t="s">
        <v>156</v>
      </c>
      <c r="B240" s="33" t="s">
        <v>217</v>
      </c>
      <c r="C240" s="34">
        <v>0</v>
      </c>
      <c r="D240" s="11" t="str">
        <f>IF($B240="N/A","N/A",IF(C240&gt;10,"No",IF(C240&lt;-10,"No","Yes")))</f>
        <v>N/A</v>
      </c>
      <c r="E240" s="34">
        <v>0</v>
      </c>
      <c r="F240" s="11" t="str">
        <f>IF($B240="N/A","N/A",IF(E240&gt;10,"No",IF(E240&lt;-10,"No","Yes")))</f>
        <v>N/A</v>
      </c>
      <c r="G240" s="34">
        <v>0</v>
      </c>
      <c r="H240" s="11" t="str">
        <f>IF($B240="N/A","N/A",IF(G240&gt;10,"No",IF(G240&lt;-10,"No","Yes")))</f>
        <v>N/A</v>
      </c>
      <c r="I240" s="12" t="s">
        <v>1742</v>
      </c>
      <c r="J240" s="12" t="s">
        <v>1742</v>
      </c>
      <c r="K240" s="41" t="s">
        <v>732</v>
      </c>
      <c r="L240" s="9" t="str">
        <f>IF(J240="Div by 0", "N/A", IF(K240="N/A","N/A", IF(J240&gt;VALUE(MID(K240,1,2)), "No", IF(J240&lt;-1*VALUE(MID(K240,1,2)), "No", "Yes"))))</f>
        <v>N/A</v>
      </c>
    </row>
    <row r="241" spans="1:12" x14ac:dyDescent="0.25">
      <c r="A241" s="16" t="s">
        <v>1080</v>
      </c>
      <c r="B241" s="33" t="s">
        <v>217</v>
      </c>
      <c r="C241" s="34">
        <v>43826</v>
      </c>
      <c r="D241" s="11" t="str">
        <f t="shared" ref="D241" si="67">IF($B241="N/A","N/A",IF(C241&gt;10,"No",IF(C241&lt;-10,"No","Yes")))</f>
        <v>N/A</v>
      </c>
      <c r="E241" s="34">
        <v>50866</v>
      </c>
      <c r="F241" s="11" t="str">
        <f t="shared" ref="F241" si="68">IF($B241="N/A","N/A",IF(E241&gt;10,"No",IF(E241&lt;-10,"No","Yes")))</f>
        <v>N/A</v>
      </c>
      <c r="G241" s="34">
        <v>52469</v>
      </c>
      <c r="H241" s="11" t="str">
        <f>IF($B241="N/A","N/A",IF(G241&gt;10,"No",IF(G241&lt;-10,"No","Yes")))</f>
        <v>N/A</v>
      </c>
      <c r="I241" s="12">
        <v>16.059999999999999</v>
      </c>
      <c r="J241" s="12">
        <v>3.1509999999999998</v>
      </c>
      <c r="K241" s="41" t="s">
        <v>732</v>
      </c>
      <c r="L241" s="9" t="str">
        <f>IF(J241="Div by 0", "N/A", IF(OR(J241="N/A",K241="N/A"),"N/A", IF(J241&gt;VALUE(MID(K241,1,2)), "No", IF(J241&lt;-1*VALUE(MID(K241,1,2)), "No", "Yes"))))</f>
        <v>Yes</v>
      </c>
    </row>
    <row r="242" spans="1:12" x14ac:dyDescent="0.25">
      <c r="A242" s="6" t="s">
        <v>1081</v>
      </c>
      <c r="B242" s="33" t="s">
        <v>217</v>
      </c>
      <c r="C242" s="34">
        <v>113263</v>
      </c>
      <c r="D242" s="11" t="str">
        <f>IF($B242="N/A","N/A",IF(C242&gt;10,"No",IF(C242&lt;-10,"No","Yes")))</f>
        <v>N/A</v>
      </c>
      <c r="E242" s="34">
        <v>106996</v>
      </c>
      <c r="F242" s="11" t="str">
        <f>IF($B242="N/A","N/A",IF(E242&gt;10,"No",IF(E242&lt;-10,"No","Yes")))</f>
        <v>N/A</v>
      </c>
      <c r="G242" s="34">
        <v>112618</v>
      </c>
      <c r="H242" s="11" t="str">
        <f>IF($B242="N/A","N/A",IF(G242&gt;10,"No",IF(G242&lt;-10,"No","Yes")))</f>
        <v>N/A</v>
      </c>
      <c r="I242" s="12">
        <v>-5.53</v>
      </c>
      <c r="J242" s="12">
        <v>5.2539999999999996</v>
      </c>
      <c r="K242" s="41" t="s">
        <v>732</v>
      </c>
      <c r="L242" s="9" t="str">
        <f t="shared" ref="L242:L275" si="69">IF(J242="Div by 0", "N/A", IF(K242="N/A","N/A", IF(J242&gt;VALUE(MID(K242,1,2)), "No", IF(J242&lt;-1*VALUE(MID(K242,1,2)), "No", "Yes"))))</f>
        <v>Yes</v>
      </c>
    </row>
    <row r="243" spans="1:12" x14ac:dyDescent="0.25">
      <c r="A243" s="2" t="s">
        <v>1082</v>
      </c>
      <c r="B243" s="33" t="s">
        <v>217</v>
      </c>
      <c r="C243" s="8">
        <v>0</v>
      </c>
      <c r="D243" s="11" t="str">
        <f>IF($B243="N/A","N/A",IF(C243&gt;10,"No",IF(C243&lt;-10,"No","Yes")))</f>
        <v>N/A</v>
      </c>
      <c r="E243" s="8">
        <v>0</v>
      </c>
      <c r="F243" s="11" t="str">
        <f>IF($B243="N/A","N/A",IF(E243&gt;10,"No",IF(E243&lt;-10,"No","Yes")))</f>
        <v>N/A</v>
      </c>
      <c r="G243" s="8">
        <v>0</v>
      </c>
      <c r="H243" s="11" t="str">
        <f>IF($B243="N/A","N/A",IF(G243&gt;10,"No",IF(G243&lt;-10,"No","Yes")))</f>
        <v>N/A</v>
      </c>
      <c r="I243" s="12" t="s">
        <v>1742</v>
      </c>
      <c r="J243" s="12" t="s">
        <v>1742</v>
      </c>
      <c r="K243" s="41" t="s">
        <v>732</v>
      </c>
      <c r="L243" s="9" t="str">
        <f t="shared" si="69"/>
        <v>N/A</v>
      </c>
    </row>
    <row r="244" spans="1:12" x14ac:dyDescent="0.25">
      <c r="A244" s="2" t="s">
        <v>1083</v>
      </c>
      <c r="B244" s="33" t="s">
        <v>217</v>
      </c>
      <c r="C244" s="8">
        <v>0.1129919413</v>
      </c>
      <c r="D244" s="11" t="str">
        <f>IF($B244="N/A","N/A",IF(C244&gt;10,"No",IF(C244&lt;-10,"No","Yes")))</f>
        <v>N/A</v>
      </c>
      <c r="E244" s="8">
        <v>0.1239483363</v>
      </c>
      <c r="F244" s="11" t="str">
        <f>IF($B244="N/A","N/A",IF(E244&gt;10,"No",IF(E244&lt;-10,"No","Yes")))</f>
        <v>N/A</v>
      </c>
      <c r="G244" s="8">
        <v>0.1267269536</v>
      </c>
      <c r="H244" s="11" t="str">
        <f>IF($B244="N/A","N/A",IF(G244&gt;10,"No",IF(G244&lt;-10,"No","Yes")))</f>
        <v>N/A</v>
      </c>
      <c r="I244" s="12">
        <v>9.6969999999999992</v>
      </c>
      <c r="J244" s="12">
        <v>2.242</v>
      </c>
      <c r="K244" s="41" t="s">
        <v>732</v>
      </c>
      <c r="L244" s="9" t="str">
        <f t="shared" si="69"/>
        <v>Yes</v>
      </c>
    </row>
    <row r="245" spans="1:12" x14ac:dyDescent="0.25">
      <c r="A245" s="2" t="s">
        <v>1084</v>
      </c>
      <c r="B245" s="33" t="s">
        <v>217</v>
      </c>
      <c r="C245" s="8">
        <v>0.15036469159999999</v>
      </c>
      <c r="D245" s="11" t="str">
        <f t="shared" ref="D245:D273" si="70">IF($B245="N/A","N/A",IF(C245&gt;10,"No",IF(C245&lt;-10,"No","Yes")))</f>
        <v>N/A</v>
      </c>
      <c r="E245" s="8">
        <v>0.20146596280000001</v>
      </c>
      <c r="F245" s="11" t="str">
        <f t="shared" ref="F245:F273" si="71">IF($B245="N/A","N/A",IF(E245&gt;10,"No",IF(E245&lt;-10,"No","Yes")))</f>
        <v>N/A</v>
      </c>
      <c r="G245" s="8">
        <v>0.17058258909999999</v>
      </c>
      <c r="H245" s="11" t="str">
        <f t="shared" ref="H245:H273" si="72">IF($B245="N/A","N/A",IF(G245&gt;10,"No",IF(G245&lt;-10,"No","Yes")))</f>
        <v>N/A</v>
      </c>
      <c r="I245" s="12">
        <v>33.979999999999997</v>
      </c>
      <c r="J245" s="12">
        <v>-15.3</v>
      </c>
      <c r="K245" s="41" t="s">
        <v>732</v>
      </c>
      <c r="L245" s="9" t="str">
        <f t="shared" si="69"/>
        <v>Yes</v>
      </c>
    </row>
    <row r="246" spans="1:12" x14ac:dyDescent="0.25">
      <c r="A246" s="2" t="s">
        <v>1085</v>
      </c>
      <c r="B246" s="33" t="s">
        <v>217</v>
      </c>
      <c r="C246" s="8">
        <v>42.941771531000001</v>
      </c>
      <c r="D246" s="11" t="str">
        <f t="shared" si="70"/>
        <v>N/A</v>
      </c>
      <c r="E246" s="8">
        <v>39.089373549999998</v>
      </c>
      <c r="F246" s="11" t="str">
        <f t="shared" si="71"/>
        <v>N/A</v>
      </c>
      <c r="G246" s="8">
        <v>37.795476592</v>
      </c>
      <c r="H246" s="11" t="str">
        <f t="shared" si="72"/>
        <v>N/A</v>
      </c>
      <c r="I246" s="12">
        <v>-8.9700000000000006</v>
      </c>
      <c r="J246" s="12">
        <v>-3.31</v>
      </c>
      <c r="K246" s="41" t="s">
        <v>732</v>
      </c>
      <c r="L246" s="9" t="str">
        <f t="shared" si="69"/>
        <v>Yes</v>
      </c>
    </row>
    <row r="247" spans="1:12" x14ac:dyDescent="0.25">
      <c r="A247" s="2" t="s">
        <v>1086</v>
      </c>
      <c r="B247" s="33" t="s">
        <v>217</v>
      </c>
      <c r="C247" s="8">
        <v>21.632836849</v>
      </c>
      <c r="D247" s="11" t="str">
        <f t="shared" si="70"/>
        <v>N/A</v>
      </c>
      <c r="E247" s="8">
        <v>22.658790982999999</v>
      </c>
      <c r="F247" s="11" t="str">
        <f t="shared" si="71"/>
        <v>N/A</v>
      </c>
      <c r="G247" s="8">
        <v>22.817844394000002</v>
      </c>
      <c r="H247" s="11" t="str">
        <f t="shared" si="72"/>
        <v>N/A</v>
      </c>
      <c r="I247" s="12">
        <v>4.7430000000000003</v>
      </c>
      <c r="J247" s="12">
        <v>0.70199999999999996</v>
      </c>
      <c r="K247" s="41" t="s">
        <v>732</v>
      </c>
      <c r="L247" s="9" t="str">
        <f t="shared" si="69"/>
        <v>Yes</v>
      </c>
    </row>
    <row r="248" spans="1:12" x14ac:dyDescent="0.25">
      <c r="A248" s="6" t="s">
        <v>1087</v>
      </c>
      <c r="B248" s="33" t="s">
        <v>217</v>
      </c>
      <c r="C248" s="34">
        <v>1099410</v>
      </c>
      <c r="D248" s="11" t="str">
        <f t="shared" si="70"/>
        <v>N/A</v>
      </c>
      <c r="E248" s="34">
        <v>1180262</v>
      </c>
      <c r="F248" s="11" t="str">
        <f t="shared" si="71"/>
        <v>N/A</v>
      </c>
      <c r="G248" s="34">
        <v>1233459</v>
      </c>
      <c r="H248" s="11" t="str">
        <f t="shared" si="72"/>
        <v>N/A</v>
      </c>
      <c r="I248" s="12">
        <v>7.3540000000000001</v>
      </c>
      <c r="J248" s="12">
        <v>4.5069999999999997</v>
      </c>
      <c r="K248" s="41" t="s">
        <v>732</v>
      </c>
      <c r="L248" s="9" t="str">
        <f t="shared" si="69"/>
        <v>Yes</v>
      </c>
    </row>
    <row r="249" spans="1:12" x14ac:dyDescent="0.25">
      <c r="A249" s="2" t="s">
        <v>1088</v>
      </c>
      <c r="B249" s="33" t="s">
        <v>217</v>
      </c>
      <c r="C249" s="8">
        <v>90.767065915000003</v>
      </c>
      <c r="D249" s="11" t="str">
        <f t="shared" si="70"/>
        <v>N/A</v>
      </c>
      <c r="E249" s="8">
        <v>90.084899938999996</v>
      </c>
      <c r="F249" s="11" t="str">
        <f t="shared" si="71"/>
        <v>N/A</v>
      </c>
      <c r="G249" s="8">
        <v>81.157204112000002</v>
      </c>
      <c r="H249" s="11" t="str">
        <f t="shared" si="72"/>
        <v>N/A</v>
      </c>
      <c r="I249" s="12">
        <v>-0.752</v>
      </c>
      <c r="J249" s="12">
        <v>-9.91</v>
      </c>
      <c r="K249" s="41" t="s">
        <v>732</v>
      </c>
      <c r="L249" s="9" t="str">
        <f t="shared" si="69"/>
        <v>Yes</v>
      </c>
    </row>
    <row r="250" spans="1:12" x14ac:dyDescent="0.25">
      <c r="A250" s="2" t="s">
        <v>1089</v>
      </c>
      <c r="B250" s="33" t="s">
        <v>217</v>
      </c>
      <c r="C250" s="8">
        <v>96.693919754000007</v>
      </c>
      <c r="D250" s="11" t="str">
        <f t="shared" si="70"/>
        <v>N/A</v>
      </c>
      <c r="E250" s="8">
        <v>96.378179021999998</v>
      </c>
      <c r="F250" s="11" t="str">
        <f t="shared" si="71"/>
        <v>N/A</v>
      </c>
      <c r="G250" s="8">
        <v>90.440961977000001</v>
      </c>
      <c r="H250" s="11" t="str">
        <f t="shared" si="72"/>
        <v>N/A</v>
      </c>
      <c r="I250" s="12">
        <v>-0.32700000000000001</v>
      </c>
      <c r="J250" s="12">
        <v>-6.16</v>
      </c>
      <c r="K250" s="41" t="s">
        <v>732</v>
      </c>
      <c r="L250" s="9" t="str">
        <f t="shared" si="69"/>
        <v>Yes</v>
      </c>
    </row>
    <row r="251" spans="1:12" x14ac:dyDescent="0.25">
      <c r="A251" s="2" t="s">
        <v>1090</v>
      </c>
      <c r="B251" s="33" t="s">
        <v>217</v>
      </c>
      <c r="C251" s="8">
        <v>100</v>
      </c>
      <c r="D251" s="11" t="str">
        <f t="shared" si="70"/>
        <v>N/A</v>
      </c>
      <c r="E251" s="8">
        <v>100</v>
      </c>
      <c r="F251" s="11" t="str">
        <f t="shared" si="71"/>
        <v>N/A</v>
      </c>
      <c r="G251" s="8">
        <v>99.895407312000003</v>
      </c>
      <c r="H251" s="11" t="str">
        <f t="shared" si="72"/>
        <v>N/A</v>
      </c>
      <c r="I251" s="12">
        <v>0</v>
      </c>
      <c r="J251" s="12">
        <v>-0.105</v>
      </c>
      <c r="K251" s="41" t="s">
        <v>732</v>
      </c>
      <c r="L251" s="9" t="str">
        <f t="shared" si="69"/>
        <v>Yes</v>
      </c>
    </row>
    <row r="252" spans="1:12" x14ac:dyDescent="0.25">
      <c r="A252" s="2" t="s">
        <v>1091</v>
      </c>
      <c r="B252" s="33" t="s">
        <v>217</v>
      </c>
      <c r="C252" s="8">
        <v>69.354183590999995</v>
      </c>
      <c r="D252" s="11" t="str">
        <f t="shared" si="70"/>
        <v>N/A</v>
      </c>
      <c r="E252" s="8">
        <v>68.625522042</v>
      </c>
      <c r="F252" s="11" t="str">
        <f t="shared" si="71"/>
        <v>N/A</v>
      </c>
      <c r="G252" s="8">
        <v>68.006671091000001</v>
      </c>
      <c r="H252" s="11" t="str">
        <f t="shared" si="72"/>
        <v>N/A</v>
      </c>
      <c r="I252" s="12">
        <v>-1.05</v>
      </c>
      <c r="J252" s="12">
        <v>-0.90200000000000002</v>
      </c>
      <c r="K252" s="41" t="s">
        <v>732</v>
      </c>
      <c r="L252" s="9" t="str">
        <f t="shared" si="69"/>
        <v>Yes</v>
      </c>
    </row>
    <row r="253" spans="1:12" x14ac:dyDescent="0.25">
      <c r="A253" s="2" t="s">
        <v>1092</v>
      </c>
      <c r="B253" s="33" t="s">
        <v>217</v>
      </c>
      <c r="C253" s="8">
        <v>63.763746009000002</v>
      </c>
      <c r="D253" s="11" t="str">
        <f t="shared" si="70"/>
        <v>N/A</v>
      </c>
      <c r="E253" s="8">
        <v>64.957356926000003</v>
      </c>
      <c r="F253" s="11" t="str">
        <f t="shared" si="71"/>
        <v>N/A</v>
      </c>
      <c r="G253" s="8">
        <v>68.555014799999995</v>
      </c>
      <c r="H253" s="11" t="str">
        <f t="shared" si="72"/>
        <v>N/A</v>
      </c>
      <c r="I253" s="12">
        <v>1.8720000000000001</v>
      </c>
      <c r="J253" s="12">
        <v>5.5380000000000003</v>
      </c>
      <c r="K253" s="41" t="s">
        <v>732</v>
      </c>
      <c r="L253" s="9" t="str">
        <f t="shared" si="69"/>
        <v>Yes</v>
      </c>
    </row>
    <row r="254" spans="1:12" x14ac:dyDescent="0.25">
      <c r="A254" s="2" t="s">
        <v>1093</v>
      </c>
      <c r="B254" s="33" t="s">
        <v>217</v>
      </c>
      <c r="C254" s="8">
        <v>100</v>
      </c>
      <c r="D254" s="11" t="str">
        <f t="shared" si="70"/>
        <v>N/A</v>
      </c>
      <c r="E254" s="8">
        <v>100</v>
      </c>
      <c r="F254" s="11" t="str">
        <f t="shared" si="71"/>
        <v>N/A</v>
      </c>
      <c r="G254" s="8">
        <v>100</v>
      </c>
      <c r="H254" s="11" t="str">
        <f t="shared" si="72"/>
        <v>N/A</v>
      </c>
      <c r="I254" s="12">
        <v>0</v>
      </c>
      <c r="J254" s="12">
        <v>0</v>
      </c>
      <c r="K254" s="41" t="s">
        <v>732</v>
      </c>
      <c r="L254" s="9" t="str">
        <f>IF(J254="Div by 0", "N/A", IF(OR(J254="N/A",K254="N/A"),"N/A", IF(J254&gt;VALUE(MID(K254,1,2)), "No", IF(J254&lt;-1*VALUE(MID(K254,1,2)), "No", "Yes"))))</f>
        <v>Yes</v>
      </c>
    </row>
    <row r="255" spans="1:12" x14ac:dyDescent="0.25">
      <c r="A255" s="6" t="s">
        <v>1094</v>
      </c>
      <c r="B255" s="33" t="s">
        <v>217</v>
      </c>
      <c r="C255" s="34">
        <v>0</v>
      </c>
      <c r="D255" s="11" t="str">
        <f t="shared" si="70"/>
        <v>N/A</v>
      </c>
      <c r="E255" s="34">
        <v>0</v>
      </c>
      <c r="F255" s="11" t="str">
        <f t="shared" si="71"/>
        <v>N/A</v>
      </c>
      <c r="G255" s="34">
        <v>0</v>
      </c>
      <c r="H255" s="11" t="str">
        <f t="shared" si="72"/>
        <v>N/A</v>
      </c>
      <c r="I255" s="12" t="s">
        <v>1742</v>
      </c>
      <c r="J255" s="12" t="s">
        <v>1742</v>
      </c>
      <c r="K255" s="41" t="s">
        <v>732</v>
      </c>
      <c r="L255" s="9" t="str">
        <f t="shared" si="69"/>
        <v>N/A</v>
      </c>
    </row>
    <row r="256" spans="1:12" x14ac:dyDescent="0.25">
      <c r="A256" s="2" t="s">
        <v>1095</v>
      </c>
      <c r="B256" s="33" t="s">
        <v>217</v>
      </c>
      <c r="C256" s="8">
        <v>0</v>
      </c>
      <c r="D256" s="11" t="str">
        <f t="shared" si="70"/>
        <v>N/A</v>
      </c>
      <c r="E256" s="8">
        <v>0</v>
      </c>
      <c r="F256" s="11" t="str">
        <f t="shared" si="71"/>
        <v>N/A</v>
      </c>
      <c r="G256" s="8">
        <v>0</v>
      </c>
      <c r="H256" s="11" t="str">
        <f t="shared" si="72"/>
        <v>N/A</v>
      </c>
      <c r="I256" s="12" t="s">
        <v>1742</v>
      </c>
      <c r="J256" s="12" t="s">
        <v>1742</v>
      </c>
      <c r="K256" s="41" t="s">
        <v>732</v>
      </c>
      <c r="L256" s="9" t="str">
        <f t="shared" si="69"/>
        <v>N/A</v>
      </c>
    </row>
    <row r="257" spans="1:12" x14ac:dyDescent="0.25">
      <c r="A257" s="2" t="s">
        <v>1096</v>
      </c>
      <c r="B257" s="33" t="s">
        <v>217</v>
      </c>
      <c r="C257" s="8">
        <v>0</v>
      </c>
      <c r="D257" s="11" t="str">
        <f t="shared" si="70"/>
        <v>N/A</v>
      </c>
      <c r="E257" s="8">
        <v>0</v>
      </c>
      <c r="F257" s="11" t="str">
        <f t="shared" si="71"/>
        <v>N/A</v>
      </c>
      <c r="G257" s="8">
        <v>0</v>
      </c>
      <c r="H257" s="11" t="str">
        <f t="shared" si="72"/>
        <v>N/A</v>
      </c>
      <c r="I257" s="12" t="s">
        <v>1742</v>
      </c>
      <c r="J257" s="12" t="s">
        <v>1742</v>
      </c>
      <c r="K257" s="41" t="s">
        <v>732</v>
      </c>
      <c r="L257" s="9" t="str">
        <f t="shared" si="69"/>
        <v>N/A</v>
      </c>
    </row>
    <row r="258" spans="1:12" x14ac:dyDescent="0.25">
      <c r="A258" s="2" t="s">
        <v>1097</v>
      </c>
      <c r="B258" s="33" t="s">
        <v>217</v>
      </c>
      <c r="C258" s="8">
        <v>0</v>
      </c>
      <c r="D258" s="11" t="str">
        <f t="shared" si="70"/>
        <v>N/A</v>
      </c>
      <c r="E258" s="8">
        <v>0</v>
      </c>
      <c r="F258" s="11" t="str">
        <f t="shared" si="71"/>
        <v>N/A</v>
      </c>
      <c r="G258" s="8">
        <v>0</v>
      </c>
      <c r="H258" s="11" t="str">
        <f t="shared" si="72"/>
        <v>N/A</v>
      </c>
      <c r="I258" s="12" t="s">
        <v>1742</v>
      </c>
      <c r="J258" s="12" t="s">
        <v>1742</v>
      </c>
      <c r="K258" s="41" t="s">
        <v>732</v>
      </c>
      <c r="L258" s="9" t="str">
        <f t="shared" si="69"/>
        <v>N/A</v>
      </c>
    </row>
    <row r="259" spans="1:12" x14ac:dyDescent="0.25">
      <c r="A259" s="2" t="s">
        <v>1098</v>
      </c>
      <c r="B259" s="33" t="s">
        <v>217</v>
      </c>
      <c r="C259" s="8">
        <v>0</v>
      </c>
      <c r="D259" s="11" t="str">
        <f t="shared" si="70"/>
        <v>N/A</v>
      </c>
      <c r="E259" s="8">
        <v>0</v>
      </c>
      <c r="F259" s="11" t="str">
        <f t="shared" si="71"/>
        <v>N/A</v>
      </c>
      <c r="G259" s="8">
        <v>0</v>
      </c>
      <c r="H259" s="11" t="str">
        <f t="shared" si="72"/>
        <v>N/A</v>
      </c>
      <c r="I259" s="12" t="s">
        <v>1742</v>
      </c>
      <c r="J259" s="12" t="s">
        <v>1742</v>
      </c>
      <c r="K259" s="41" t="s">
        <v>732</v>
      </c>
      <c r="L259" s="9" t="str">
        <f t="shared" si="69"/>
        <v>N/A</v>
      </c>
    </row>
    <row r="260" spans="1:12" x14ac:dyDescent="0.25">
      <c r="A260" s="2" t="s">
        <v>1099</v>
      </c>
      <c r="B260" s="33" t="s">
        <v>217</v>
      </c>
      <c r="C260" s="8" t="s">
        <v>1742</v>
      </c>
      <c r="D260" s="11" t="str">
        <f t="shared" si="70"/>
        <v>N/A</v>
      </c>
      <c r="E260" s="8" t="s">
        <v>1742</v>
      </c>
      <c r="F260" s="11" t="str">
        <f t="shared" si="71"/>
        <v>N/A</v>
      </c>
      <c r="G260" s="8" t="s">
        <v>1742</v>
      </c>
      <c r="H260" s="11" t="str">
        <f t="shared" si="72"/>
        <v>N/A</v>
      </c>
      <c r="I260" s="12" t="s">
        <v>1742</v>
      </c>
      <c r="J260" s="12" t="s">
        <v>1742</v>
      </c>
      <c r="K260" s="41" t="s">
        <v>732</v>
      </c>
      <c r="L260" s="9" t="str">
        <f t="shared" si="69"/>
        <v>N/A</v>
      </c>
    </row>
    <row r="261" spans="1:12" x14ac:dyDescent="0.25">
      <c r="A261" s="2" t="s">
        <v>1100</v>
      </c>
      <c r="B261" s="33" t="s">
        <v>217</v>
      </c>
      <c r="C261" s="8" t="s">
        <v>1742</v>
      </c>
      <c r="D261" s="11" t="str">
        <f t="shared" si="70"/>
        <v>N/A</v>
      </c>
      <c r="E261" s="8" t="s">
        <v>1742</v>
      </c>
      <c r="F261" s="11" t="str">
        <f t="shared" si="71"/>
        <v>N/A</v>
      </c>
      <c r="G261" s="8" t="s">
        <v>1742</v>
      </c>
      <c r="H261" s="11" t="str">
        <f t="shared" si="72"/>
        <v>N/A</v>
      </c>
      <c r="I261" s="12" t="s">
        <v>1742</v>
      </c>
      <c r="J261" s="12" t="s">
        <v>1742</v>
      </c>
      <c r="K261" s="41" t="s">
        <v>732</v>
      </c>
      <c r="L261" s="9" t="str">
        <f>IF(J261="Div by 0", "N/A", IF(OR(J261="N/A",K261="N/A"),"N/A", IF(J261&gt;VALUE(MID(K261,1,2)), "No", IF(J261&lt;-1*VALUE(MID(K261,1,2)), "No", "Yes"))))</f>
        <v>N/A</v>
      </c>
    </row>
    <row r="262" spans="1:12" x14ac:dyDescent="0.25">
      <c r="A262" s="2" t="s">
        <v>1101</v>
      </c>
      <c r="B262" s="33" t="s">
        <v>217</v>
      </c>
      <c r="C262" s="34">
        <v>0</v>
      </c>
      <c r="D262" s="11" t="str">
        <f t="shared" si="70"/>
        <v>N/A</v>
      </c>
      <c r="E262" s="34">
        <v>0</v>
      </c>
      <c r="F262" s="11" t="str">
        <f t="shared" si="71"/>
        <v>N/A</v>
      </c>
      <c r="G262" s="34">
        <v>0</v>
      </c>
      <c r="H262" s="11" t="str">
        <f t="shared" si="72"/>
        <v>N/A</v>
      </c>
      <c r="I262" s="12" t="s">
        <v>1742</v>
      </c>
      <c r="J262" s="12" t="s">
        <v>1742</v>
      </c>
      <c r="K262" s="41" t="s">
        <v>732</v>
      </c>
      <c r="L262" s="9" t="str">
        <f t="shared" si="69"/>
        <v>N/A</v>
      </c>
    </row>
    <row r="263" spans="1:12" x14ac:dyDescent="0.25">
      <c r="A263" s="6" t="s">
        <v>1102</v>
      </c>
      <c r="B263" s="33" t="s">
        <v>217</v>
      </c>
      <c r="C263" s="34">
        <v>0</v>
      </c>
      <c r="D263" s="11" t="str">
        <f t="shared" si="70"/>
        <v>N/A</v>
      </c>
      <c r="E263" s="34">
        <v>0</v>
      </c>
      <c r="F263" s="11" t="str">
        <f t="shared" si="71"/>
        <v>N/A</v>
      </c>
      <c r="G263" s="34">
        <v>0</v>
      </c>
      <c r="H263" s="11" t="str">
        <f t="shared" si="72"/>
        <v>N/A</v>
      </c>
      <c r="I263" s="12" t="s">
        <v>1742</v>
      </c>
      <c r="J263" s="12" t="s">
        <v>1742</v>
      </c>
      <c r="K263" s="41" t="s">
        <v>732</v>
      </c>
      <c r="L263" s="9" t="str">
        <f t="shared" si="69"/>
        <v>N/A</v>
      </c>
    </row>
    <row r="264" spans="1:12" x14ac:dyDescent="0.25">
      <c r="A264" s="2" t="s">
        <v>1103</v>
      </c>
      <c r="B264" s="33" t="s">
        <v>217</v>
      </c>
      <c r="C264" s="8">
        <v>0</v>
      </c>
      <c r="D264" s="11" t="str">
        <f t="shared" si="70"/>
        <v>N/A</v>
      </c>
      <c r="E264" s="8">
        <v>0</v>
      </c>
      <c r="F264" s="11" t="str">
        <f t="shared" si="71"/>
        <v>N/A</v>
      </c>
      <c r="G264" s="8">
        <v>0</v>
      </c>
      <c r="H264" s="11" t="str">
        <f t="shared" si="72"/>
        <v>N/A</v>
      </c>
      <c r="I264" s="12" t="s">
        <v>1742</v>
      </c>
      <c r="J264" s="12" t="s">
        <v>1742</v>
      </c>
      <c r="K264" s="41" t="s">
        <v>732</v>
      </c>
      <c r="L264" s="9" t="str">
        <f t="shared" si="69"/>
        <v>N/A</v>
      </c>
    </row>
    <row r="265" spans="1:12" x14ac:dyDescent="0.25">
      <c r="A265" s="2" t="s">
        <v>1104</v>
      </c>
      <c r="B265" s="33" t="s">
        <v>217</v>
      </c>
      <c r="C265" s="8">
        <v>0</v>
      </c>
      <c r="D265" s="11" t="str">
        <f t="shared" si="70"/>
        <v>N/A</v>
      </c>
      <c r="E265" s="8">
        <v>0</v>
      </c>
      <c r="F265" s="11" t="str">
        <f t="shared" si="71"/>
        <v>N/A</v>
      </c>
      <c r="G265" s="8">
        <v>0</v>
      </c>
      <c r="H265" s="11" t="str">
        <f t="shared" si="72"/>
        <v>N/A</v>
      </c>
      <c r="I265" s="12" t="s">
        <v>1742</v>
      </c>
      <c r="J265" s="12" t="s">
        <v>1742</v>
      </c>
      <c r="K265" s="41" t="s">
        <v>732</v>
      </c>
      <c r="L265" s="9" t="str">
        <f t="shared" si="69"/>
        <v>N/A</v>
      </c>
    </row>
    <row r="266" spans="1:12" x14ac:dyDescent="0.25">
      <c r="A266" s="2" t="s">
        <v>1105</v>
      </c>
      <c r="B266" s="33" t="s">
        <v>217</v>
      </c>
      <c r="C266" s="8">
        <v>0</v>
      </c>
      <c r="D266" s="11" t="str">
        <f t="shared" si="70"/>
        <v>N/A</v>
      </c>
      <c r="E266" s="8">
        <v>0</v>
      </c>
      <c r="F266" s="11" t="str">
        <f t="shared" si="71"/>
        <v>N/A</v>
      </c>
      <c r="G266" s="8">
        <v>0</v>
      </c>
      <c r="H266" s="11" t="str">
        <f t="shared" si="72"/>
        <v>N/A</v>
      </c>
      <c r="I266" s="12" t="s">
        <v>1742</v>
      </c>
      <c r="J266" s="12" t="s">
        <v>1742</v>
      </c>
      <c r="K266" s="41" t="s">
        <v>732</v>
      </c>
      <c r="L266" s="9" t="str">
        <f t="shared" si="69"/>
        <v>N/A</v>
      </c>
    </row>
    <row r="267" spans="1:12" x14ac:dyDescent="0.25">
      <c r="A267" s="2" t="s">
        <v>1106</v>
      </c>
      <c r="B267" s="33" t="s">
        <v>217</v>
      </c>
      <c r="C267" s="8">
        <v>0</v>
      </c>
      <c r="D267" s="11" t="str">
        <f t="shared" si="70"/>
        <v>N/A</v>
      </c>
      <c r="E267" s="8">
        <v>0</v>
      </c>
      <c r="F267" s="11" t="str">
        <f t="shared" si="71"/>
        <v>N/A</v>
      </c>
      <c r="G267" s="8">
        <v>0</v>
      </c>
      <c r="H267" s="11" t="str">
        <f t="shared" si="72"/>
        <v>N/A</v>
      </c>
      <c r="I267" s="12" t="s">
        <v>1742</v>
      </c>
      <c r="J267" s="12" t="s">
        <v>1742</v>
      </c>
      <c r="K267" s="41" t="s">
        <v>732</v>
      </c>
      <c r="L267" s="9" t="str">
        <f t="shared" si="69"/>
        <v>N/A</v>
      </c>
    </row>
    <row r="268" spans="1:12" x14ac:dyDescent="0.25">
      <c r="A268" s="2" t="s">
        <v>1107</v>
      </c>
      <c r="B268" s="33" t="s">
        <v>217</v>
      </c>
      <c r="C268" s="8" t="s">
        <v>1742</v>
      </c>
      <c r="D268" s="11" t="str">
        <f t="shared" si="70"/>
        <v>N/A</v>
      </c>
      <c r="E268" s="8" t="s">
        <v>1742</v>
      </c>
      <c r="F268" s="11" t="str">
        <f t="shared" si="71"/>
        <v>N/A</v>
      </c>
      <c r="G268" s="8" t="s">
        <v>1742</v>
      </c>
      <c r="H268" s="11" t="str">
        <f t="shared" si="72"/>
        <v>N/A</v>
      </c>
      <c r="I268" s="12" t="s">
        <v>1742</v>
      </c>
      <c r="J268" s="12" t="s">
        <v>1742</v>
      </c>
      <c r="K268" s="41" t="s">
        <v>732</v>
      </c>
      <c r="L268" s="9" t="str">
        <f t="shared" si="69"/>
        <v>N/A</v>
      </c>
    </row>
    <row r="269" spans="1:12" x14ac:dyDescent="0.25">
      <c r="A269" s="2" t="s">
        <v>1108</v>
      </c>
      <c r="B269" s="33" t="s">
        <v>217</v>
      </c>
      <c r="C269" s="34">
        <v>0</v>
      </c>
      <c r="D269" s="11" t="str">
        <f t="shared" si="70"/>
        <v>N/A</v>
      </c>
      <c r="E269" s="34">
        <v>0</v>
      </c>
      <c r="F269" s="11" t="str">
        <f t="shared" si="71"/>
        <v>N/A</v>
      </c>
      <c r="G269" s="34">
        <v>0</v>
      </c>
      <c r="H269" s="11" t="str">
        <f t="shared" si="72"/>
        <v>N/A</v>
      </c>
      <c r="I269" s="12" t="s">
        <v>1742</v>
      </c>
      <c r="J269" s="12" t="s">
        <v>1742</v>
      </c>
      <c r="K269" s="41" t="s">
        <v>732</v>
      </c>
      <c r="L269" s="9" t="str">
        <f t="shared" si="69"/>
        <v>N/A</v>
      </c>
    </row>
    <row r="270" spans="1:12" x14ac:dyDescent="0.25">
      <c r="A270" s="2" t="s">
        <v>1109</v>
      </c>
      <c r="B270" s="33" t="s">
        <v>217</v>
      </c>
      <c r="C270" s="34">
        <v>0</v>
      </c>
      <c r="D270" s="11" t="str">
        <f t="shared" si="70"/>
        <v>N/A</v>
      </c>
      <c r="E270" s="34">
        <v>0</v>
      </c>
      <c r="F270" s="11" t="str">
        <f t="shared" si="71"/>
        <v>N/A</v>
      </c>
      <c r="G270" s="34">
        <v>0</v>
      </c>
      <c r="H270" s="11" t="str">
        <f t="shared" si="72"/>
        <v>N/A</v>
      </c>
      <c r="I270" s="12" t="s">
        <v>1742</v>
      </c>
      <c r="J270" s="12" t="s">
        <v>1742</v>
      </c>
      <c r="K270" s="41" t="s">
        <v>732</v>
      </c>
      <c r="L270" s="9" t="str">
        <f t="shared" si="69"/>
        <v>N/A</v>
      </c>
    </row>
    <row r="271" spans="1:12" x14ac:dyDescent="0.25">
      <c r="A271" s="2" t="s">
        <v>1110</v>
      </c>
      <c r="B271" s="33" t="s">
        <v>217</v>
      </c>
      <c r="C271" s="34">
        <v>0</v>
      </c>
      <c r="D271" s="11" t="str">
        <f t="shared" si="70"/>
        <v>N/A</v>
      </c>
      <c r="E271" s="34">
        <v>0</v>
      </c>
      <c r="F271" s="11" t="str">
        <f t="shared" si="71"/>
        <v>N/A</v>
      </c>
      <c r="G271" s="34">
        <v>0</v>
      </c>
      <c r="H271" s="11" t="str">
        <f t="shared" si="72"/>
        <v>N/A</v>
      </c>
      <c r="I271" s="12" t="s">
        <v>1742</v>
      </c>
      <c r="J271" s="12" t="s">
        <v>1742</v>
      </c>
      <c r="K271" s="41" t="s">
        <v>732</v>
      </c>
      <c r="L271" s="9" t="str">
        <f t="shared" si="69"/>
        <v>N/A</v>
      </c>
    </row>
    <row r="272" spans="1:12" x14ac:dyDescent="0.25">
      <c r="A272" s="2" t="s">
        <v>1111</v>
      </c>
      <c r="B272" s="33" t="s">
        <v>217</v>
      </c>
      <c r="C272" s="34">
        <v>113263</v>
      </c>
      <c r="D272" s="11" t="str">
        <f t="shared" si="70"/>
        <v>N/A</v>
      </c>
      <c r="E272" s="34">
        <v>106996</v>
      </c>
      <c r="F272" s="11" t="str">
        <f t="shared" si="71"/>
        <v>N/A</v>
      </c>
      <c r="G272" s="34">
        <v>112618</v>
      </c>
      <c r="H272" s="11" t="str">
        <f t="shared" si="72"/>
        <v>N/A</v>
      </c>
      <c r="I272" s="12">
        <v>-5.53</v>
      </c>
      <c r="J272" s="12">
        <v>5.2539999999999996</v>
      </c>
      <c r="K272" s="41" t="s">
        <v>732</v>
      </c>
      <c r="L272" s="9" t="str">
        <f t="shared" si="69"/>
        <v>Yes</v>
      </c>
    </row>
    <row r="273" spans="1:12" x14ac:dyDescent="0.25">
      <c r="A273" s="60" t="s">
        <v>157</v>
      </c>
      <c r="B273" s="33" t="s">
        <v>217</v>
      </c>
      <c r="C273" s="34">
        <v>0</v>
      </c>
      <c r="D273" s="11" t="str">
        <f t="shared" si="70"/>
        <v>N/A</v>
      </c>
      <c r="E273" s="34">
        <v>0</v>
      </c>
      <c r="F273" s="11" t="str">
        <f t="shared" si="71"/>
        <v>N/A</v>
      </c>
      <c r="G273" s="34">
        <v>0</v>
      </c>
      <c r="H273" s="11" t="str">
        <f t="shared" si="72"/>
        <v>N/A</v>
      </c>
      <c r="I273" s="12" t="s">
        <v>1742</v>
      </c>
      <c r="J273" s="12" t="s">
        <v>1742</v>
      </c>
      <c r="K273" s="41" t="s">
        <v>732</v>
      </c>
      <c r="L273" s="9" t="str">
        <f t="shared" si="69"/>
        <v>N/A</v>
      </c>
    </row>
    <row r="274" spans="1:12" x14ac:dyDescent="0.25">
      <c r="A274" s="2" t="s">
        <v>158</v>
      </c>
      <c r="B274" s="41" t="s">
        <v>221</v>
      </c>
      <c r="C274" s="1">
        <v>0</v>
      </c>
      <c r="D274" s="11" t="str">
        <f t="shared" ref="D274:D275" si="73">IF($B274="N/A","N/A",IF(C274&gt;0,"No",IF(C274&lt;0,"No","Yes")))</f>
        <v>Yes</v>
      </c>
      <c r="E274" s="1">
        <v>0</v>
      </c>
      <c r="F274" s="11" t="str">
        <f t="shared" ref="F274:F275" si="74">IF($B274="N/A","N/A",IF(E274&gt;0,"No",IF(E274&lt;0,"No","Yes")))</f>
        <v>Yes</v>
      </c>
      <c r="G274" s="1">
        <v>0</v>
      </c>
      <c r="H274" s="11" t="str">
        <f t="shared" ref="H274:H275" si="75">IF($B274="N/A","N/A",IF(G274&gt;0,"No",IF(G274&lt;0,"No","Yes")))</f>
        <v>Yes</v>
      </c>
      <c r="I274" s="12" t="s">
        <v>1742</v>
      </c>
      <c r="J274" s="12" t="s">
        <v>1742</v>
      </c>
      <c r="K274" s="41" t="s">
        <v>732</v>
      </c>
      <c r="L274" s="9" t="str">
        <f t="shared" si="69"/>
        <v>N/A</v>
      </c>
    </row>
    <row r="275" spans="1:12" x14ac:dyDescent="0.25">
      <c r="A275" s="2" t="s">
        <v>159</v>
      </c>
      <c r="B275" s="41" t="s">
        <v>221</v>
      </c>
      <c r="C275" s="1">
        <v>0</v>
      </c>
      <c r="D275" s="11" t="str">
        <f t="shared" si="73"/>
        <v>Yes</v>
      </c>
      <c r="E275" s="1">
        <v>0</v>
      </c>
      <c r="F275" s="11" t="str">
        <f t="shared" si="74"/>
        <v>Yes</v>
      </c>
      <c r="G275" s="1">
        <v>0</v>
      </c>
      <c r="H275" s="11" t="str">
        <f t="shared" si="75"/>
        <v>Yes</v>
      </c>
      <c r="I275" s="12" t="s">
        <v>1742</v>
      </c>
      <c r="J275" s="12" t="s">
        <v>1742</v>
      </c>
      <c r="K275" s="41" t="s">
        <v>732</v>
      </c>
      <c r="L275" s="9" t="str">
        <f t="shared" si="69"/>
        <v>N/A</v>
      </c>
    </row>
    <row r="276" spans="1:12" x14ac:dyDescent="0.25">
      <c r="A276" s="16" t="s">
        <v>689</v>
      </c>
      <c r="B276" s="1" t="s">
        <v>217</v>
      </c>
      <c r="C276" s="1" t="s">
        <v>217</v>
      </c>
      <c r="D276" s="11" t="str">
        <f t="shared" ref="D276:D283" si="76">IF($B276="N/A","N/A",IF(C276&gt;10,"No",IF(C276&lt;-10,"No","Yes")))</f>
        <v>N/A</v>
      </c>
      <c r="E276" s="1">
        <v>1146036</v>
      </c>
      <c r="F276" s="11" t="str">
        <f t="shared" ref="F276:F277" si="77">IF($B276="N/A","N/A",IF(E276&gt;10,"No",IF(E276&lt;-10,"No","Yes")))</f>
        <v>N/A</v>
      </c>
      <c r="G276" s="1">
        <v>1216858</v>
      </c>
      <c r="H276" s="11" t="str">
        <f t="shared" ref="H276:H277" si="78">IF($B276="N/A","N/A",IF(G276&gt;10,"No",IF(G276&lt;-10,"No","Yes")))</f>
        <v>N/A</v>
      </c>
      <c r="I276" s="12" t="s">
        <v>217</v>
      </c>
      <c r="J276" s="12">
        <v>6.18</v>
      </c>
      <c r="K276" s="1" t="s">
        <v>217</v>
      </c>
      <c r="L276" s="9" t="str">
        <f t="shared" ref="L276:L277" si="79">IF(J276="Div by 0", "N/A", IF(K276="N/A","N/A", IF(J276&gt;VALUE(MID(K276,1,2)), "No", IF(J276&lt;-1*VALUE(MID(K276,1,2)), "No", "Yes"))))</f>
        <v>N/A</v>
      </c>
    </row>
    <row r="277" spans="1:12" x14ac:dyDescent="0.25">
      <c r="A277" s="16" t="s">
        <v>690</v>
      </c>
      <c r="B277" s="1" t="s">
        <v>217</v>
      </c>
      <c r="C277" s="1" t="s">
        <v>217</v>
      </c>
      <c r="D277" s="11" t="str">
        <f t="shared" si="76"/>
        <v>N/A</v>
      </c>
      <c r="E277" s="1">
        <v>904938.08333000005</v>
      </c>
      <c r="F277" s="11" t="str">
        <f t="shared" si="77"/>
        <v>N/A</v>
      </c>
      <c r="G277" s="1">
        <v>995201.75</v>
      </c>
      <c r="H277" s="11" t="str">
        <f t="shared" si="78"/>
        <v>N/A</v>
      </c>
      <c r="I277" s="12" t="s">
        <v>217</v>
      </c>
      <c r="J277" s="12">
        <v>9.9749999999999996</v>
      </c>
      <c r="K277" s="1" t="s">
        <v>217</v>
      </c>
      <c r="L277" s="9" t="str">
        <f t="shared" si="79"/>
        <v>N/A</v>
      </c>
    </row>
    <row r="278" spans="1:12" x14ac:dyDescent="0.25">
      <c r="A278" s="16" t="s">
        <v>691</v>
      </c>
      <c r="B278" s="1" t="s">
        <v>217</v>
      </c>
      <c r="C278" s="1">
        <v>1447</v>
      </c>
      <c r="D278" s="11" t="str">
        <f t="shared" si="76"/>
        <v>N/A</v>
      </c>
      <c r="E278" s="1">
        <v>1452</v>
      </c>
      <c r="F278" s="11" t="str">
        <f t="shared" ref="F278:F283" si="80">IF($B278="N/A","N/A",IF(E278&gt;10,"No",IF(E278&lt;-10,"No","Yes")))</f>
        <v>N/A</v>
      </c>
      <c r="G278" s="1">
        <v>1339</v>
      </c>
      <c r="H278" s="11" t="str">
        <f t="shared" ref="H278:H283" si="81">IF($B278="N/A","N/A",IF(G278&gt;10,"No",IF(G278&lt;-10,"No","Yes")))</f>
        <v>N/A</v>
      </c>
      <c r="I278" s="12">
        <v>0.34549999999999997</v>
      </c>
      <c r="J278" s="12">
        <v>-7.78</v>
      </c>
      <c r="K278" s="1" t="s">
        <v>217</v>
      </c>
      <c r="L278" s="9" t="str">
        <f t="shared" ref="L278:L284" si="82">IF(J278="Div by 0", "N/A", IF(K278="N/A","N/A", IF(J278&gt;VALUE(MID(K278,1,2)), "No", IF(J278&lt;-1*VALUE(MID(K278,1,2)), "No", "Yes"))))</f>
        <v>N/A</v>
      </c>
    </row>
    <row r="279" spans="1:12" x14ac:dyDescent="0.25">
      <c r="A279" s="16" t="s">
        <v>692</v>
      </c>
      <c r="B279" s="1" t="s">
        <v>217</v>
      </c>
      <c r="C279" s="1">
        <v>1560</v>
      </c>
      <c r="D279" s="11" t="str">
        <f t="shared" si="76"/>
        <v>N/A</v>
      </c>
      <c r="E279" s="1">
        <v>1517</v>
      </c>
      <c r="F279" s="11" t="str">
        <f t="shared" si="80"/>
        <v>N/A</v>
      </c>
      <c r="G279" s="1">
        <v>1457</v>
      </c>
      <c r="H279" s="11" t="str">
        <f t="shared" si="81"/>
        <v>N/A</v>
      </c>
      <c r="I279" s="12">
        <v>-2.76</v>
      </c>
      <c r="J279" s="12">
        <v>-3.96</v>
      </c>
      <c r="K279" s="1" t="s">
        <v>217</v>
      </c>
      <c r="L279" s="9" t="str">
        <f t="shared" si="82"/>
        <v>N/A</v>
      </c>
    </row>
    <row r="280" spans="1:12" x14ac:dyDescent="0.25">
      <c r="A280" s="16" t="s">
        <v>693</v>
      </c>
      <c r="B280" s="1" t="s">
        <v>217</v>
      </c>
      <c r="C280" s="1" t="s">
        <v>1742</v>
      </c>
      <c r="D280" s="11" t="str">
        <f t="shared" si="76"/>
        <v>N/A</v>
      </c>
      <c r="E280" s="1">
        <v>632.41666667000004</v>
      </c>
      <c r="F280" s="11" t="str">
        <f t="shared" si="80"/>
        <v>N/A</v>
      </c>
      <c r="G280" s="1">
        <v>554.41666667000004</v>
      </c>
      <c r="H280" s="11" t="str">
        <f t="shared" si="81"/>
        <v>N/A</v>
      </c>
      <c r="I280" s="12" t="s">
        <v>1742</v>
      </c>
      <c r="J280" s="12">
        <v>-12.3</v>
      </c>
      <c r="K280" s="1" t="s">
        <v>217</v>
      </c>
      <c r="L280" s="9" t="str">
        <f t="shared" si="82"/>
        <v>N/A</v>
      </c>
    </row>
    <row r="281" spans="1:12" x14ac:dyDescent="0.25">
      <c r="A281" s="16" t="s">
        <v>694</v>
      </c>
      <c r="B281" s="1" t="s">
        <v>217</v>
      </c>
      <c r="C281" s="1">
        <v>29392</v>
      </c>
      <c r="D281" s="11" t="str">
        <f t="shared" si="76"/>
        <v>N/A</v>
      </c>
      <c r="E281" s="1">
        <v>31854</v>
      </c>
      <c r="F281" s="11" t="str">
        <f t="shared" si="80"/>
        <v>N/A</v>
      </c>
      <c r="G281" s="1">
        <v>36248</v>
      </c>
      <c r="H281" s="11" t="str">
        <f t="shared" si="81"/>
        <v>N/A</v>
      </c>
      <c r="I281" s="12">
        <v>8.3759999999999994</v>
      </c>
      <c r="J281" s="12">
        <v>13.79</v>
      </c>
      <c r="K281" s="1" t="s">
        <v>217</v>
      </c>
      <c r="L281" s="9" t="str">
        <f t="shared" si="82"/>
        <v>N/A</v>
      </c>
    </row>
    <row r="282" spans="1:12" x14ac:dyDescent="0.25">
      <c r="A282" s="16" t="s">
        <v>695</v>
      </c>
      <c r="B282" s="1" t="s">
        <v>217</v>
      </c>
      <c r="C282" s="1">
        <v>42127</v>
      </c>
      <c r="D282" s="11" t="str">
        <f t="shared" si="76"/>
        <v>N/A</v>
      </c>
      <c r="E282" s="1">
        <v>44447</v>
      </c>
      <c r="F282" s="11" t="str">
        <f t="shared" si="80"/>
        <v>N/A</v>
      </c>
      <c r="G282" s="1">
        <v>49452</v>
      </c>
      <c r="H282" s="11" t="str">
        <f t="shared" si="81"/>
        <v>N/A</v>
      </c>
      <c r="I282" s="12">
        <v>5.5069999999999997</v>
      </c>
      <c r="J282" s="12">
        <v>11.26</v>
      </c>
      <c r="K282" s="1" t="s">
        <v>217</v>
      </c>
      <c r="L282" s="9" t="str">
        <f t="shared" si="82"/>
        <v>N/A</v>
      </c>
    </row>
    <row r="283" spans="1:12" x14ac:dyDescent="0.25">
      <c r="A283" s="16" t="s">
        <v>696</v>
      </c>
      <c r="B283" s="1" t="s">
        <v>217</v>
      </c>
      <c r="C283" s="1">
        <v>28974.416667000001</v>
      </c>
      <c r="D283" s="11" t="str">
        <f t="shared" si="76"/>
        <v>N/A</v>
      </c>
      <c r="E283" s="1">
        <v>31406.833332999999</v>
      </c>
      <c r="F283" s="11" t="str">
        <f t="shared" si="80"/>
        <v>N/A</v>
      </c>
      <c r="G283" s="1">
        <v>35737.416666999998</v>
      </c>
      <c r="H283" s="11" t="str">
        <f t="shared" si="81"/>
        <v>N/A</v>
      </c>
      <c r="I283" s="12">
        <v>8.3949999999999996</v>
      </c>
      <c r="J283" s="12">
        <v>13.79</v>
      </c>
      <c r="K283" s="1" t="s">
        <v>217</v>
      </c>
      <c r="L283" s="9" t="str">
        <f t="shared" si="82"/>
        <v>N/A</v>
      </c>
    </row>
    <row r="284" spans="1:12" x14ac:dyDescent="0.25">
      <c r="A284" s="16" t="s">
        <v>403</v>
      </c>
      <c r="B284" s="33" t="s">
        <v>294</v>
      </c>
      <c r="C284" s="8">
        <v>18.779990671</v>
      </c>
      <c r="D284" s="11" t="str">
        <f>IF($B284="N/A","N/A",IF(C284&lt;=40,"Yes","No"))</f>
        <v>Yes</v>
      </c>
      <c r="E284" s="8">
        <v>19.393489233</v>
      </c>
      <c r="F284" s="11" t="str">
        <f>IF($B284="N/A","N/A",IF(E284&lt;=40,"Yes","No"))</f>
        <v>Yes</v>
      </c>
      <c r="G284" s="8">
        <v>20.833979940999999</v>
      </c>
      <c r="H284" s="11" t="str">
        <f>IF($B284="N/A","N/A",IF(G284&lt;=40,"Yes","No"))</f>
        <v>Yes</v>
      </c>
      <c r="I284" s="12">
        <v>3.2669999999999999</v>
      </c>
      <c r="J284" s="12">
        <v>7.4279999999999999</v>
      </c>
      <c r="K284" s="41" t="s">
        <v>734</v>
      </c>
      <c r="L284" s="9" t="str">
        <f t="shared" si="82"/>
        <v>Yes</v>
      </c>
    </row>
    <row r="285" spans="1:12" x14ac:dyDescent="0.25">
      <c r="A285" s="16" t="s">
        <v>697</v>
      </c>
      <c r="B285" s="1" t="s">
        <v>217</v>
      </c>
      <c r="C285" s="1" t="s">
        <v>217</v>
      </c>
      <c r="D285" s="11" t="str">
        <f t="shared" ref="D285:D303" si="83">IF($B285="N/A","N/A",IF(C285&gt;10,"No",IF(C285&lt;-10,"No","Yes")))</f>
        <v>N/A</v>
      </c>
      <c r="E285" s="1">
        <v>0</v>
      </c>
      <c r="F285" s="11" t="str">
        <f t="shared" ref="F285:F286" si="84">IF($B285="N/A","N/A",IF(E285&gt;10,"No",IF(E285&lt;-10,"No","Yes")))</f>
        <v>N/A</v>
      </c>
      <c r="G285" s="1">
        <v>0</v>
      </c>
      <c r="H285" s="11" t="str">
        <f t="shared" ref="H285:H286" si="85">IF($B285="N/A","N/A",IF(G285&gt;10,"No",IF(G285&lt;-10,"No","Yes")))</f>
        <v>N/A</v>
      </c>
      <c r="I285" s="12" t="s">
        <v>217</v>
      </c>
      <c r="J285" s="12" t="s">
        <v>1742</v>
      </c>
      <c r="K285" s="1" t="s">
        <v>217</v>
      </c>
      <c r="L285" s="9" t="str">
        <f t="shared" ref="L285:L286" si="86">IF(J285="Div by 0", "N/A", IF(K285="N/A","N/A", IF(J285&gt;VALUE(MID(K285,1,2)), "No", IF(J285&lt;-1*VALUE(MID(K285,1,2)), "No", "Yes"))))</f>
        <v>N/A</v>
      </c>
    </row>
    <row r="286" spans="1:12" x14ac:dyDescent="0.25">
      <c r="A286" s="16" t="s">
        <v>698</v>
      </c>
      <c r="B286" s="1" t="s">
        <v>217</v>
      </c>
      <c r="C286" s="1" t="s">
        <v>217</v>
      </c>
      <c r="D286" s="11" t="str">
        <f t="shared" si="83"/>
        <v>N/A</v>
      </c>
      <c r="E286" s="1">
        <v>0</v>
      </c>
      <c r="F286" s="11" t="str">
        <f t="shared" si="84"/>
        <v>N/A</v>
      </c>
      <c r="G286" s="1">
        <v>0</v>
      </c>
      <c r="H286" s="11" t="str">
        <f t="shared" si="85"/>
        <v>N/A</v>
      </c>
      <c r="I286" s="12" t="s">
        <v>217</v>
      </c>
      <c r="J286" s="12" t="s">
        <v>1742</v>
      </c>
      <c r="K286" s="1" t="s">
        <v>217</v>
      </c>
      <c r="L286" s="9" t="str">
        <f t="shared" si="86"/>
        <v>N/A</v>
      </c>
    </row>
    <row r="287" spans="1:12" x14ac:dyDescent="0.25">
      <c r="A287" s="16" t="s">
        <v>699</v>
      </c>
      <c r="B287" s="1" t="s">
        <v>217</v>
      </c>
      <c r="C287" s="1" t="s">
        <v>217</v>
      </c>
      <c r="D287" s="11" t="str">
        <f t="shared" si="83"/>
        <v>N/A</v>
      </c>
      <c r="E287" s="1">
        <v>23442</v>
      </c>
      <c r="F287" s="11" t="str">
        <f t="shared" ref="F287:F288" si="87">IF($B287="N/A","N/A",IF(E287&gt;10,"No",IF(E287&lt;-10,"No","Yes")))</f>
        <v>N/A</v>
      </c>
      <c r="G287" s="1">
        <v>24276</v>
      </c>
      <c r="H287" s="11" t="str">
        <f t="shared" ref="H287:H288" si="88">IF($B287="N/A","N/A",IF(G287&gt;10,"No",IF(G287&lt;-10,"No","Yes")))</f>
        <v>N/A</v>
      </c>
      <c r="I287" s="12" t="s">
        <v>217</v>
      </c>
      <c r="J287" s="12">
        <v>3.5579999999999998</v>
      </c>
      <c r="K287" s="1" t="s">
        <v>217</v>
      </c>
      <c r="L287" s="9" t="str">
        <f t="shared" ref="L287:L288" si="89">IF(J287="Div by 0", "N/A", IF(K287="N/A","N/A", IF(J287&gt;VALUE(MID(K287,1,2)), "No", IF(J287&lt;-1*VALUE(MID(K287,1,2)), "No", "Yes"))))</f>
        <v>N/A</v>
      </c>
    </row>
    <row r="288" spans="1:12" x14ac:dyDescent="0.25">
      <c r="A288" s="16" t="s">
        <v>711</v>
      </c>
      <c r="B288" s="1" t="s">
        <v>217</v>
      </c>
      <c r="C288" s="1" t="s">
        <v>217</v>
      </c>
      <c r="D288" s="11" t="str">
        <f t="shared" si="83"/>
        <v>N/A</v>
      </c>
      <c r="E288" s="1">
        <v>11364.25</v>
      </c>
      <c r="F288" s="11" t="str">
        <f t="shared" si="87"/>
        <v>N/A</v>
      </c>
      <c r="G288" s="1">
        <v>12633.416667</v>
      </c>
      <c r="H288" s="11" t="str">
        <f t="shared" si="88"/>
        <v>N/A</v>
      </c>
      <c r="I288" s="12" t="s">
        <v>217</v>
      </c>
      <c r="J288" s="12">
        <v>11.17</v>
      </c>
      <c r="K288" s="1" t="s">
        <v>217</v>
      </c>
      <c r="L288" s="9" t="str">
        <f t="shared" si="89"/>
        <v>N/A</v>
      </c>
    </row>
    <row r="289" spans="1:12" x14ac:dyDescent="0.25">
      <c r="A289" s="16" t="s">
        <v>700</v>
      </c>
      <c r="B289" s="1" t="s">
        <v>217</v>
      </c>
      <c r="C289" s="1">
        <v>79868</v>
      </c>
      <c r="D289" s="11" t="str">
        <f t="shared" si="83"/>
        <v>N/A</v>
      </c>
      <c r="E289" s="1">
        <v>84512</v>
      </c>
      <c r="F289" s="11" t="str">
        <f t="shared" ref="F289:F303" si="90">IF($B289="N/A","N/A",IF(E289&gt;10,"No",IF(E289&lt;-10,"No","Yes")))</f>
        <v>N/A</v>
      </c>
      <c r="G289" s="1">
        <v>93877</v>
      </c>
      <c r="H289" s="11" t="str">
        <f t="shared" ref="H289:H303" si="91">IF($B289="N/A","N/A",IF(G289&gt;10,"No",IF(G289&lt;-10,"No","Yes")))</f>
        <v>N/A</v>
      </c>
      <c r="I289" s="12">
        <v>5.8150000000000004</v>
      </c>
      <c r="J289" s="12">
        <v>11.08</v>
      </c>
      <c r="K289" s="1" t="s">
        <v>217</v>
      </c>
      <c r="L289" s="9" t="str">
        <f t="shared" ref="L289:L300" si="92">IF(J289="Div by 0", "N/A", IF(K289="N/A","N/A", IF(J289&gt;VALUE(MID(K289,1,2)), "No", IF(J289&lt;-1*VALUE(MID(K289,1,2)), "No", "Yes"))))</f>
        <v>N/A</v>
      </c>
    </row>
    <row r="290" spans="1:12" x14ac:dyDescent="0.25">
      <c r="A290" s="16" t="s">
        <v>701</v>
      </c>
      <c r="B290" s="1" t="s">
        <v>217</v>
      </c>
      <c r="C290" s="1">
        <v>113263</v>
      </c>
      <c r="D290" s="11" t="str">
        <f t="shared" si="83"/>
        <v>N/A</v>
      </c>
      <c r="E290" s="1">
        <v>117618</v>
      </c>
      <c r="F290" s="11" t="str">
        <f t="shared" si="90"/>
        <v>N/A</v>
      </c>
      <c r="G290" s="1">
        <v>130425</v>
      </c>
      <c r="H290" s="11" t="str">
        <f t="shared" si="91"/>
        <v>N/A</v>
      </c>
      <c r="I290" s="12">
        <v>3.8450000000000002</v>
      </c>
      <c r="J290" s="12">
        <v>10.89</v>
      </c>
      <c r="K290" s="1" t="s">
        <v>217</v>
      </c>
      <c r="L290" s="9" t="str">
        <f t="shared" si="92"/>
        <v>N/A</v>
      </c>
    </row>
    <row r="291" spans="1:12" x14ac:dyDescent="0.25">
      <c r="A291" s="16" t="s">
        <v>719</v>
      </c>
      <c r="B291" s="33" t="s">
        <v>217</v>
      </c>
      <c r="C291" s="13">
        <v>0.76017763969999996</v>
      </c>
      <c r="D291" s="11" t="str">
        <f t="shared" si="83"/>
        <v>N/A</v>
      </c>
      <c r="E291" s="13">
        <v>0.7056743016</v>
      </c>
      <c r="F291" s="11" t="str">
        <f t="shared" si="90"/>
        <v>N/A</v>
      </c>
      <c r="G291" s="13">
        <v>0.80812727620000002</v>
      </c>
      <c r="H291" s="11" t="str">
        <f t="shared" si="91"/>
        <v>N/A</v>
      </c>
      <c r="I291" s="12">
        <v>-7.17</v>
      </c>
      <c r="J291" s="12">
        <v>14.52</v>
      </c>
      <c r="K291" s="33" t="s">
        <v>217</v>
      </c>
      <c r="L291" s="9" t="str">
        <f t="shared" si="92"/>
        <v>N/A</v>
      </c>
    </row>
    <row r="292" spans="1:12" x14ac:dyDescent="0.25">
      <c r="A292" s="16" t="s">
        <v>712</v>
      </c>
      <c r="B292" s="1" t="s">
        <v>217</v>
      </c>
      <c r="C292" s="1">
        <v>61948.5</v>
      </c>
      <c r="D292" s="11" t="str">
        <f t="shared" si="83"/>
        <v>N/A</v>
      </c>
      <c r="E292" s="1">
        <v>58566.416666999998</v>
      </c>
      <c r="F292" s="11" t="str">
        <f t="shared" si="90"/>
        <v>N/A</v>
      </c>
      <c r="G292" s="1">
        <v>70328.083333000002</v>
      </c>
      <c r="H292" s="11" t="str">
        <f t="shared" si="91"/>
        <v>N/A</v>
      </c>
      <c r="I292" s="12">
        <v>-5.46</v>
      </c>
      <c r="J292" s="12">
        <v>20.079999999999998</v>
      </c>
      <c r="K292" s="1" t="s">
        <v>217</v>
      </c>
      <c r="L292" s="9" t="str">
        <f t="shared" si="92"/>
        <v>N/A</v>
      </c>
    </row>
    <row r="293" spans="1:12" x14ac:dyDescent="0.25">
      <c r="A293" s="16" t="s">
        <v>702</v>
      </c>
      <c r="B293" s="1" t="s">
        <v>217</v>
      </c>
      <c r="C293" s="1">
        <v>0</v>
      </c>
      <c r="D293" s="11" t="str">
        <f t="shared" si="83"/>
        <v>N/A</v>
      </c>
      <c r="E293" s="1">
        <v>0</v>
      </c>
      <c r="F293" s="11" t="str">
        <f t="shared" si="90"/>
        <v>N/A</v>
      </c>
      <c r="G293" s="1">
        <v>0</v>
      </c>
      <c r="H293" s="11" t="str">
        <f t="shared" si="91"/>
        <v>N/A</v>
      </c>
      <c r="I293" s="12" t="s">
        <v>1742</v>
      </c>
      <c r="J293" s="12" t="s">
        <v>1742</v>
      </c>
      <c r="K293" s="1" t="s">
        <v>217</v>
      </c>
      <c r="L293" s="9" t="str">
        <f t="shared" si="92"/>
        <v>N/A</v>
      </c>
    </row>
    <row r="294" spans="1:12" x14ac:dyDescent="0.25">
      <c r="A294" s="16" t="s">
        <v>713</v>
      </c>
      <c r="B294" s="1" t="s">
        <v>217</v>
      </c>
      <c r="C294" s="1">
        <v>0</v>
      </c>
      <c r="D294" s="11" t="str">
        <f t="shared" si="83"/>
        <v>N/A</v>
      </c>
      <c r="E294" s="1">
        <v>0</v>
      </c>
      <c r="F294" s="11" t="str">
        <f t="shared" si="90"/>
        <v>N/A</v>
      </c>
      <c r="G294" s="1">
        <v>0</v>
      </c>
      <c r="H294" s="11" t="str">
        <f t="shared" si="91"/>
        <v>N/A</v>
      </c>
      <c r="I294" s="12" t="s">
        <v>1742</v>
      </c>
      <c r="J294" s="12" t="s">
        <v>1742</v>
      </c>
      <c r="K294" s="1" t="s">
        <v>217</v>
      </c>
      <c r="L294" s="9" t="str">
        <f t="shared" si="92"/>
        <v>N/A</v>
      </c>
    </row>
    <row r="295" spans="1:12" x14ac:dyDescent="0.25">
      <c r="A295" s="16" t="s">
        <v>703</v>
      </c>
      <c r="B295" s="1" t="s">
        <v>217</v>
      </c>
      <c r="C295" s="1">
        <v>0</v>
      </c>
      <c r="D295" s="11" t="str">
        <f t="shared" si="83"/>
        <v>N/A</v>
      </c>
      <c r="E295" s="1">
        <v>336</v>
      </c>
      <c r="F295" s="11" t="str">
        <f t="shared" si="90"/>
        <v>N/A</v>
      </c>
      <c r="G295" s="1">
        <v>796</v>
      </c>
      <c r="H295" s="11" t="str">
        <f t="shared" si="91"/>
        <v>N/A</v>
      </c>
      <c r="I295" s="12" t="s">
        <v>1742</v>
      </c>
      <c r="J295" s="12">
        <v>136.9</v>
      </c>
      <c r="K295" s="1" t="s">
        <v>217</v>
      </c>
      <c r="L295" s="9" t="str">
        <f t="shared" si="92"/>
        <v>N/A</v>
      </c>
    </row>
    <row r="296" spans="1:12" x14ac:dyDescent="0.25">
      <c r="A296" s="16" t="s">
        <v>714</v>
      </c>
      <c r="B296" s="1" t="s">
        <v>217</v>
      </c>
      <c r="C296" s="1">
        <v>0</v>
      </c>
      <c r="D296" s="11" t="str">
        <f t="shared" si="83"/>
        <v>N/A</v>
      </c>
      <c r="E296" s="1">
        <v>125.33333333</v>
      </c>
      <c r="F296" s="11" t="str">
        <f t="shared" si="90"/>
        <v>N/A</v>
      </c>
      <c r="G296" s="1">
        <v>407.33333333000002</v>
      </c>
      <c r="H296" s="11" t="str">
        <f t="shared" si="91"/>
        <v>N/A</v>
      </c>
      <c r="I296" s="12" t="s">
        <v>1742</v>
      </c>
      <c r="J296" s="12">
        <v>225</v>
      </c>
      <c r="K296" s="1" t="s">
        <v>217</v>
      </c>
      <c r="L296" s="9" t="str">
        <f t="shared" si="92"/>
        <v>N/A</v>
      </c>
    </row>
    <row r="297" spans="1:12" x14ac:dyDescent="0.25">
      <c r="A297" s="16" t="s">
        <v>704</v>
      </c>
      <c r="B297" s="1" t="s">
        <v>217</v>
      </c>
      <c r="C297" s="1">
        <v>0</v>
      </c>
      <c r="D297" s="11" t="str">
        <f t="shared" si="83"/>
        <v>N/A</v>
      </c>
      <c r="E297" s="1">
        <v>0</v>
      </c>
      <c r="F297" s="11" t="str">
        <f t="shared" si="90"/>
        <v>N/A</v>
      </c>
      <c r="G297" s="1">
        <v>0</v>
      </c>
      <c r="H297" s="11" t="str">
        <f t="shared" si="91"/>
        <v>N/A</v>
      </c>
      <c r="I297" s="12" t="s">
        <v>1742</v>
      </c>
      <c r="J297" s="12" t="s">
        <v>1742</v>
      </c>
      <c r="K297" s="1" t="s">
        <v>217</v>
      </c>
      <c r="L297" s="9" t="str">
        <f t="shared" si="92"/>
        <v>N/A</v>
      </c>
    </row>
    <row r="298" spans="1:12" x14ac:dyDescent="0.25">
      <c r="A298" s="16" t="s">
        <v>715</v>
      </c>
      <c r="B298" s="1" t="s">
        <v>217</v>
      </c>
      <c r="C298" s="1">
        <v>0</v>
      </c>
      <c r="D298" s="11" t="str">
        <f t="shared" si="83"/>
        <v>N/A</v>
      </c>
      <c r="E298" s="1">
        <v>0</v>
      </c>
      <c r="F298" s="11" t="str">
        <f t="shared" si="90"/>
        <v>N/A</v>
      </c>
      <c r="G298" s="1">
        <v>0</v>
      </c>
      <c r="H298" s="11" t="str">
        <f t="shared" si="91"/>
        <v>N/A</v>
      </c>
      <c r="I298" s="12" t="s">
        <v>1742</v>
      </c>
      <c r="J298" s="12" t="s">
        <v>1742</v>
      </c>
      <c r="K298" s="1" t="s">
        <v>217</v>
      </c>
      <c r="L298" s="9" t="str">
        <f t="shared" si="92"/>
        <v>N/A</v>
      </c>
    </row>
    <row r="299" spans="1:12" x14ac:dyDescent="0.25">
      <c r="A299" s="16" t="s">
        <v>404</v>
      </c>
      <c r="B299" s="1" t="s">
        <v>217</v>
      </c>
      <c r="C299" s="1">
        <v>0</v>
      </c>
      <c r="D299" s="11" t="str">
        <f t="shared" si="83"/>
        <v>N/A</v>
      </c>
      <c r="E299" s="1">
        <v>0</v>
      </c>
      <c r="F299" s="11" t="str">
        <f t="shared" si="90"/>
        <v>N/A</v>
      </c>
      <c r="G299" s="1">
        <v>0</v>
      </c>
      <c r="H299" s="11" t="str">
        <f t="shared" si="91"/>
        <v>N/A</v>
      </c>
      <c r="I299" s="12" t="s">
        <v>1742</v>
      </c>
      <c r="J299" s="12" t="s">
        <v>1742</v>
      </c>
      <c r="K299" s="1" t="s">
        <v>217</v>
      </c>
      <c r="L299" s="9" t="str">
        <f t="shared" si="92"/>
        <v>N/A</v>
      </c>
    </row>
    <row r="300" spans="1:12" x14ac:dyDescent="0.25">
      <c r="A300" s="16" t="s">
        <v>716</v>
      </c>
      <c r="B300" s="1" t="s">
        <v>217</v>
      </c>
      <c r="C300" s="1">
        <v>0</v>
      </c>
      <c r="D300" s="11" t="str">
        <f t="shared" si="83"/>
        <v>N/A</v>
      </c>
      <c r="E300" s="1">
        <v>0</v>
      </c>
      <c r="F300" s="11" t="str">
        <f t="shared" si="90"/>
        <v>N/A</v>
      </c>
      <c r="G300" s="1">
        <v>0</v>
      </c>
      <c r="H300" s="11" t="str">
        <f t="shared" si="91"/>
        <v>N/A</v>
      </c>
      <c r="I300" s="12" t="s">
        <v>1742</v>
      </c>
      <c r="J300" s="12" t="s">
        <v>1742</v>
      </c>
      <c r="K300" s="1" t="s">
        <v>217</v>
      </c>
      <c r="L300" s="9" t="str">
        <f t="shared" si="92"/>
        <v>N/A</v>
      </c>
    </row>
    <row r="301" spans="1:12" x14ac:dyDescent="0.25">
      <c r="A301" s="16" t="s">
        <v>705</v>
      </c>
      <c r="B301" s="1" t="s">
        <v>217</v>
      </c>
      <c r="C301" s="1" t="s">
        <v>217</v>
      </c>
      <c r="D301" s="11" t="str">
        <f t="shared" si="83"/>
        <v>N/A</v>
      </c>
      <c r="E301" s="1">
        <v>0</v>
      </c>
      <c r="F301" s="11" t="str">
        <f t="shared" si="90"/>
        <v>N/A</v>
      </c>
      <c r="G301" s="1">
        <v>0</v>
      </c>
      <c r="H301" s="11" t="str">
        <f t="shared" si="91"/>
        <v>N/A</v>
      </c>
      <c r="I301" s="12" t="s">
        <v>217</v>
      </c>
      <c r="J301" s="12" t="s">
        <v>1742</v>
      </c>
      <c r="K301" s="1" t="s">
        <v>217</v>
      </c>
      <c r="L301" s="9" t="str">
        <f t="shared" ref="L301:L303" si="93">IF(J301="Div by 0", "N/A", IF(K301="N/A","N/A", IF(J301&gt;VALUE(MID(K301,1,2)), "No", IF(J301&lt;-1*VALUE(MID(K301,1,2)), "No", "Yes"))))</f>
        <v>N/A</v>
      </c>
    </row>
    <row r="302" spans="1:12" x14ac:dyDescent="0.25">
      <c r="A302" s="16" t="s">
        <v>706</v>
      </c>
      <c r="B302" s="1" t="s">
        <v>217</v>
      </c>
      <c r="C302" s="1" t="s">
        <v>217</v>
      </c>
      <c r="D302" s="11" t="str">
        <f t="shared" si="83"/>
        <v>N/A</v>
      </c>
      <c r="E302" s="1">
        <v>0</v>
      </c>
      <c r="F302" s="11" t="str">
        <f t="shared" si="90"/>
        <v>N/A</v>
      </c>
      <c r="G302" s="1">
        <v>0</v>
      </c>
      <c r="H302" s="11" t="str">
        <f t="shared" si="91"/>
        <v>N/A</v>
      </c>
      <c r="I302" s="12" t="s">
        <v>217</v>
      </c>
      <c r="J302" s="12" t="s">
        <v>1742</v>
      </c>
      <c r="K302" s="1" t="s">
        <v>217</v>
      </c>
      <c r="L302" s="9" t="str">
        <f t="shared" si="93"/>
        <v>N/A</v>
      </c>
    </row>
    <row r="303" spans="1:12" x14ac:dyDescent="0.25">
      <c r="A303" s="16" t="s">
        <v>717</v>
      </c>
      <c r="B303" s="1" t="s">
        <v>217</v>
      </c>
      <c r="C303" s="1" t="s">
        <v>217</v>
      </c>
      <c r="D303" s="11" t="str">
        <f t="shared" si="83"/>
        <v>N/A</v>
      </c>
      <c r="E303" s="1">
        <v>0</v>
      </c>
      <c r="F303" s="11" t="str">
        <f t="shared" si="90"/>
        <v>N/A</v>
      </c>
      <c r="G303" s="1">
        <v>0</v>
      </c>
      <c r="H303" s="11" t="str">
        <f t="shared" si="91"/>
        <v>N/A</v>
      </c>
      <c r="I303" s="12" t="s">
        <v>217</v>
      </c>
      <c r="J303" s="12" t="s">
        <v>1742</v>
      </c>
      <c r="K303" s="1" t="s">
        <v>217</v>
      </c>
      <c r="L303" s="9" t="str">
        <f t="shared" si="93"/>
        <v>N/A</v>
      </c>
    </row>
    <row r="304" spans="1:12" ht="25" x14ac:dyDescent="0.25">
      <c r="A304" s="48" t="s">
        <v>707</v>
      </c>
      <c r="B304" s="1" t="s">
        <v>217</v>
      </c>
      <c r="C304" s="1">
        <v>0</v>
      </c>
      <c r="D304" s="1" t="s">
        <v>217</v>
      </c>
      <c r="E304" s="1">
        <v>0</v>
      </c>
      <c r="F304" s="1" t="s">
        <v>217</v>
      </c>
      <c r="G304" s="1">
        <v>0</v>
      </c>
      <c r="H304" s="1" t="s">
        <v>217</v>
      </c>
      <c r="I304" s="12" t="s">
        <v>1742</v>
      </c>
      <c r="J304" s="12" t="s">
        <v>1742</v>
      </c>
      <c r="K304" s="1" t="s">
        <v>217</v>
      </c>
      <c r="L304" s="9" t="str">
        <f>IF(J304="Div by 0", "N/A", IF(K304="N/A","N/A", IF(J304&gt;VALUE(MID(K304,1,2)), "No", IF(J304&lt;-1*VALUE(MID(K304,1,2)), "No", "Yes"))))</f>
        <v>N/A</v>
      </c>
    </row>
    <row r="305" spans="1:12" x14ac:dyDescent="0.25">
      <c r="A305" s="48" t="s">
        <v>708</v>
      </c>
      <c r="B305" s="1" t="s">
        <v>217</v>
      </c>
      <c r="C305" s="1">
        <v>0</v>
      </c>
      <c r="D305" s="1" t="s">
        <v>217</v>
      </c>
      <c r="E305" s="1">
        <v>0</v>
      </c>
      <c r="F305" s="1" t="s">
        <v>217</v>
      </c>
      <c r="G305" s="1">
        <v>0</v>
      </c>
      <c r="H305" s="1" t="s">
        <v>217</v>
      </c>
      <c r="I305" s="12" t="s">
        <v>1742</v>
      </c>
      <c r="J305" s="12" t="s">
        <v>1742</v>
      </c>
      <c r="K305" s="1" t="s">
        <v>217</v>
      </c>
      <c r="L305" s="9" t="str">
        <f>IF(J305="Div by 0", "N/A", IF(K305="N/A","N/A", IF(J305&gt;VALUE(MID(K305,1,2)), "No", IF(J305&lt;-1*VALUE(MID(K305,1,2)), "No", "Yes"))))</f>
        <v>N/A</v>
      </c>
    </row>
    <row r="306" spans="1:12" x14ac:dyDescent="0.25">
      <c r="A306" s="48" t="s">
        <v>718</v>
      </c>
      <c r="B306" s="1" t="s">
        <v>217</v>
      </c>
      <c r="C306" s="1">
        <v>0</v>
      </c>
      <c r="D306" s="1" t="s">
        <v>217</v>
      </c>
      <c r="E306" s="1">
        <v>0</v>
      </c>
      <c r="F306" s="1" t="s">
        <v>217</v>
      </c>
      <c r="G306" s="1">
        <v>0</v>
      </c>
      <c r="H306" s="1" t="s">
        <v>217</v>
      </c>
      <c r="I306" s="12" t="s">
        <v>1742</v>
      </c>
      <c r="J306" s="12" t="s">
        <v>1742</v>
      </c>
      <c r="K306" s="1" t="s">
        <v>217</v>
      </c>
      <c r="L306" s="9" t="str">
        <f>IF(J306="Div by 0", "N/A", IF(K306="N/A","N/A", IF(J306&gt;VALUE(MID(K306,1,2)), "No", IF(J306&lt;-1*VALUE(MID(K306,1,2)), "No", "Yes"))))</f>
        <v>N/A</v>
      </c>
    </row>
    <row r="307" spans="1:12" x14ac:dyDescent="0.25">
      <c r="A307" s="48" t="s">
        <v>709</v>
      </c>
      <c r="B307" s="1" t="s">
        <v>217</v>
      </c>
      <c r="C307" s="1">
        <v>0</v>
      </c>
      <c r="D307" s="1" t="s">
        <v>217</v>
      </c>
      <c r="E307" s="1">
        <v>0</v>
      </c>
      <c r="F307" s="1" t="s">
        <v>217</v>
      </c>
      <c r="G307" s="1">
        <v>0</v>
      </c>
      <c r="H307" s="1" t="s">
        <v>217</v>
      </c>
      <c r="I307" s="12" t="s">
        <v>1742</v>
      </c>
      <c r="J307" s="12" t="s">
        <v>1742</v>
      </c>
      <c r="K307" s="1" t="s">
        <v>217</v>
      </c>
      <c r="L307" s="9" t="str">
        <f>IF(J307="Div by 0", "N/A", IF(K307="N/A","N/A", IF(J307&gt;VALUE(MID(K307,1,2)), "No", IF(J307&lt;-1*VALUE(MID(K307,1,2)), "No", "Yes"))))</f>
        <v>N/A</v>
      </c>
    </row>
    <row r="308" spans="1:12" x14ac:dyDescent="0.25">
      <c r="A308" s="48" t="s">
        <v>710</v>
      </c>
      <c r="B308" s="1" t="s">
        <v>217</v>
      </c>
      <c r="C308" s="1" t="s">
        <v>217</v>
      </c>
      <c r="D308" s="1" t="s">
        <v>217</v>
      </c>
      <c r="E308" s="1">
        <v>118116</v>
      </c>
      <c r="F308" s="1" t="s">
        <v>217</v>
      </c>
      <c r="G308" s="1">
        <v>131860</v>
      </c>
      <c r="H308" s="1" t="s">
        <v>217</v>
      </c>
      <c r="I308" s="12" t="s">
        <v>217</v>
      </c>
      <c r="J308" s="12">
        <v>11.64</v>
      </c>
      <c r="K308" s="1" t="s">
        <v>217</v>
      </c>
      <c r="L308" s="9" t="str">
        <f>IF(J308="Div by 0", "N/A", IF(K308="N/A","N/A", IF(J308&gt;VALUE(MID(K308,1,2)), "No", IF(J308&lt;-1*VALUE(MID(K308,1,2)), "No", "Yes"))))</f>
        <v>N/A</v>
      </c>
    </row>
    <row r="309" spans="1:12" x14ac:dyDescent="0.25">
      <c r="A309" s="61" t="s">
        <v>73</v>
      </c>
      <c r="B309" s="33" t="s">
        <v>217</v>
      </c>
      <c r="C309" s="34">
        <v>946009</v>
      </c>
      <c r="D309" s="11" t="str">
        <f>IF($B309="N/A","N/A",IF(C309&gt;10,"No",IF(C309&lt;-10,"No","Yes")))</f>
        <v>N/A</v>
      </c>
      <c r="E309" s="34">
        <v>989428</v>
      </c>
      <c r="F309" s="11" t="str">
        <f>IF($B309="N/A","N/A",IF(E309&gt;10,"No",IF(E309&lt;-10,"No","Yes")))</f>
        <v>N/A</v>
      </c>
      <c r="G309" s="34">
        <v>1112833</v>
      </c>
      <c r="H309" s="11" t="str">
        <f>IF($B309="N/A","N/A",IF(G309&gt;10,"No",IF(G309&lt;-10,"No","Yes")))</f>
        <v>N/A</v>
      </c>
      <c r="I309" s="12">
        <v>4.59</v>
      </c>
      <c r="J309" s="12">
        <v>12.47</v>
      </c>
      <c r="K309" s="41" t="s">
        <v>734</v>
      </c>
      <c r="L309" s="9" t="str">
        <f t="shared" ref="L309:L338" si="94">IF(J309="Div by 0", "N/A", IF(K309="N/A","N/A", IF(J309&gt;VALUE(MID(K309,1,2)), "No", IF(J309&lt;-1*VALUE(MID(K309,1,2)), "No", "Yes"))))</f>
        <v>Yes</v>
      </c>
    </row>
    <row r="310" spans="1:12" x14ac:dyDescent="0.25">
      <c r="A310" s="48" t="s">
        <v>186</v>
      </c>
      <c r="B310" s="33" t="s">
        <v>217</v>
      </c>
      <c r="C310" s="34">
        <v>75401</v>
      </c>
      <c r="D310" s="11" t="str">
        <f t="shared" ref="D310:D313" si="95">IF($B310="N/A","N/A",IF(C310&gt;10,"No",IF(C310&lt;-10,"No","Yes")))</f>
        <v>N/A</v>
      </c>
      <c r="E310" s="34">
        <v>76407</v>
      </c>
      <c r="F310" s="11" t="str">
        <f t="shared" ref="F310:F313" si="96">IF($B310="N/A","N/A",IF(E310&gt;10,"No",IF(E310&lt;-10,"No","Yes")))</f>
        <v>N/A</v>
      </c>
      <c r="G310" s="34">
        <v>81714</v>
      </c>
      <c r="H310" s="11" t="str">
        <f t="shared" ref="H310:H313" si="97">IF($B310="N/A","N/A",IF(G310&gt;10,"No",IF(G310&lt;-10,"No","Yes")))</f>
        <v>N/A</v>
      </c>
      <c r="I310" s="12">
        <v>1.3340000000000001</v>
      </c>
      <c r="J310" s="12">
        <v>6.9459999999999997</v>
      </c>
      <c r="K310" s="41" t="s">
        <v>734</v>
      </c>
      <c r="L310" s="9" t="str">
        <f>IF(J310="Div by 0", "N/A", IF(OR(J310="N/A",K310="N/A"),"N/A", IF(J310&gt;VALUE(MID(K310,1,2)), "No", IF(J310&lt;-1*VALUE(MID(K310,1,2)), "No", "Yes"))))</f>
        <v>Yes</v>
      </c>
    </row>
    <row r="311" spans="1:12" x14ac:dyDescent="0.25">
      <c r="A311" s="48" t="s">
        <v>187</v>
      </c>
      <c r="B311" s="33" t="s">
        <v>217</v>
      </c>
      <c r="C311" s="34">
        <v>161050</v>
      </c>
      <c r="D311" s="11" t="str">
        <f t="shared" si="95"/>
        <v>N/A</v>
      </c>
      <c r="E311" s="34">
        <v>163807</v>
      </c>
      <c r="F311" s="11" t="str">
        <f t="shared" si="96"/>
        <v>N/A</v>
      </c>
      <c r="G311" s="34">
        <v>182464</v>
      </c>
      <c r="H311" s="11" t="str">
        <f t="shared" si="97"/>
        <v>N/A</v>
      </c>
      <c r="I311" s="12">
        <v>1.712</v>
      </c>
      <c r="J311" s="12">
        <v>11.39</v>
      </c>
      <c r="K311" s="41" t="s">
        <v>734</v>
      </c>
      <c r="L311" s="9" t="str">
        <f t="shared" ref="L311:L313" si="98">IF(J311="Div by 0", "N/A", IF(OR(J311="N/A",K311="N/A"),"N/A", IF(J311&gt;VALUE(MID(K311,1,2)), "No", IF(J311&lt;-1*VALUE(MID(K311,1,2)), "No", "Yes"))))</f>
        <v>Yes</v>
      </c>
    </row>
    <row r="312" spans="1:12" x14ac:dyDescent="0.25">
      <c r="A312" s="48" t="s">
        <v>188</v>
      </c>
      <c r="B312" s="33" t="s">
        <v>217</v>
      </c>
      <c r="C312" s="34">
        <v>537240</v>
      </c>
      <c r="D312" s="11" t="str">
        <f t="shared" si="95"/>
        <v>N/A</v>
      </c>
      <c r="E312" s="34">
        <v>580801</v>
      </c>
      <c r="F312" s="11" t="str">
        <f t="shared" si="96"/>
        <v>N/A</v>
      </c>
      <c r="G312" s="34">
        <v>653160</v>
      </c>
      <c r="H312" s="11" t="str">
        <f t="shared" si="97"/>
        <v>N/A</v>
      </c>
      <c r="I312" s="12">
        <v>8.1080000000000005</v>
      </c>
      <c r="J312" s="12">
        <v>12.46</v>
      </c>
      <c r="K312" s="41" t="s">
        <v>734</v>
      </c>
      <c r="L312" s="9" t="str">
        <f t="shared" si="98"/>
        <v>Yes</v>
      </c>
    </row>
    <row r="313" spans="1:12" x14ac:dyDescent="0.25">
      <c r="A313" s="7" t="s">
        <v>189</v>
      </c>
      <c r="B313" s="33" t="s">
        <v>217</v>
      </c>
      <c r="C313" s="34">
        <v>172318</v>
      </c>
      <c r="D313" s="11" t="str">
        <f t="shared" si="95"/>
        <v>N/A</v>
      </c>
      <c r="E313" s="34">
        <v>168413</v>
      </c>
      <c r="F313" s="11" t="str">
        <f t="shared" si="96"/>
        <v>N/A</v>
      </c>
      <c r="G313" s="34">
        <v>195495</v>
      </c>
      <c r="H313" s="11" t="str">
        <f t="shared" si="97"/>
        <v>N/A</v>
      </c>
      <c r="I313" s="12">
        <v>-2.27</v>
      </c>
      <c r="J313" s="12">
        <v>16.079999999999998</v>
      </c>
      <c r="K313" s="41" t="s">
        <v>734</v>
      </c>
      <c r="L313" s="9" t="str">
        <f t="shared" si="98"/>
        <v>No</v>
      </c>
    </row>
    <row r="314" spans="1:12" x14ac:dyDescent="0.25">
      <c r="A314" s="48" t="s">
        <v>1112</v>
      </c>
      <c r="B314" s="13" t="s">
        <v>217</v>
      </c>
      <c r="C314" s="34" t="s">
        <v>217</v>
      </c>
      <c r="D314" s="9" t="str">
        <f t="shared" ref="D314:F317" si="99">IF($B314="N/A","N/A",IF(C314&lt;0,"No","Yes"))</f>
        <v>N/A</v>
      </c>
      <c r="E314" s="34">
        <v>591447</v>
      </c>
      <c r="F314" s="9" t="str">
        <f t="shared" si="99"/>
        <v>N/A</v>
      </c>
      <c r="G314" s="34">
        <v>654299</v>
      </c>
      <c r="H314" s="9" t="str">
        <f t="shared" ref="H314:H317" si="100">IF($B314="N/A","N/A",IF(G314&lt;0,"No","Yes"))</f>
        <v>N/A</v>
      </c>
      <c r="I314" s="12" t="s">
        <v>217</v>
      </c>
      <c r="J314" s="12">
        <v>10.63</v>
      </c>
      <c r="K314" s="1" t="s">
        <v>733</v>
      </c>
      <c r="L314" s="9" t="str">
        <f>IF(J314="Div by 0", "N/A", IF(OR(J314="N/A",K314="N/A"),"N/A", IF(J314&gt;VALUE(MID(K314,1,2)), "No", IF(J314&lt;-1*VALUE(MID(K314,1,2)), "No", "Yes"))))</f>
        <v>No</v>
      </c>
    </row>
    <row r="315" spans="1:12" x14ac:dyDescent="0.25">
      <c r="A315" s="48" t="s">
        <v>433</v>
      </c>
      <c r="B315" s="13" t="s">
        <v>217</v>
      </c>
      <c r="C315" s="34" t="s">
        <v>217</v>
      </c>
      <c r="D315" s="9" t="str">
        <f t="shared" si="99"/>
        <v>N/A</v>
      </c>
      <c r="E315" s="34">
        <v>30244</v>
      </c>
      <c r="F315" s="9" t="str">
        <f t="shared" si="99"/>
        <v>N/A</v>
      </c>
      <c r="G315" s="34">
        <v>34701</v>
      </c>
      <c r="H315" s="9" t="str">
        <f t="shared" si="100"/>
        <v>N/A</v>
      </c>
      <c r="I315" s="12" t="s">
        <v>217</v>
      </c>
      <c r="J315" s="12">
        <v>14.74</v>
      </c>
      <c r="K315" s="1" t="s">
        <v>733</v>
      </c>
      <c r="L315" s="9" t="str">
        <f t="shared" ref="L315:L317" si="101">IF(J315="Div by 0", "N/A", IF(OR(J315="N/A",K315="N/A"),"N/A", IF(J315&gt;VALUE(MID(K315,1,2)), "No", IF(J315&lt;-1*VALUE(MID(K315,1,2)), "No", "Yes"))))</f>
        <v>No</v>
      </c>
    </row>
    <row r="316" spans="1:12" x14ac:dyDescent="0.25">
      <c r="A316" s="48" t="s">
        <v>434</v>
      </c>
      <c r="B316" s="13" t="s">
        <v>217</v>
      </c>
      <c r="C316" s="34" t="s">
        <v>217</v>
      </c>
      <c r="D316" s="9" t="str">
        <f t="shared" si="99"/>
        <v>N/A</v>
      </c>
      <c r="E316" s="34">
        <v>285043</v>
      </c>
      <c r="F316" s="9" t="str">
        <f t="shared" si="99"/>
        <v>N/A</v>
      </c>
      <c r="G316" s="34">
        <v>333826</v>
      </c>
      <c r="H316" s="9" t="str">
        <f t="shared" si="100"/>
        <v>N/A</v>
      </c>
      <c r="I316" s="12" t="s">
        <v>217</v>
      </c>
      <c r="J316" s="12">
        <v>17.11</v>
      </c>
      <c r="K316" s="1" t="s">
        <v>733</v>
      </c>
      <c r="L316" s="9" t="str">
        <f t="shared" si="101"/>
        <v>No</v>
      </c>
    </row>
    <row r="317" spans="1:12" x14ac:dyDescent="0.25">
      <c r="A317" s="48" t="s">
        <v>1113</v>
      </c>
      <c r="B317" s="13" t="s">
        <v>217</v>
      </c>
      <c r="C317" s="34" t="s">
        <v>217</v>
      </c>
      <c r="D317" s="9" t="str">
        <f t="shared" si="99"/>
        <v>N/A</v>
      </c>
      <c r="E317" s="34">
        <v>66544</v>
      </c>
      <c r="F317" s="9" t="str">
        <f t="shared" si="99"/>
        <v>N/A</v>
      </c>
      <c r="G317" s="34">
        <v>71282</v>
      </c>
      <c r="H317" s="9" t="str">
        <f t="shared" si="100"/>
        <v>N/A</v>
      </c>
      <c r="I317" s="12" t="s">
        <v>217</v>
      </c>
      <c r="J317" s="12">
        <v>7.12</v>
      </c>
      <c r="K317" s="1" t="s">
        <v>733</v>
      </c>
      <c r="L317" s="9" t="str">
        <f t="shared" si="101"/>
        <v>Yes</v>
      </c>
    </row>
    <row r="318" spans="1:12" x14ac:dyDescent="0.25">
      <c r="A318" s="48" t="s">
        <v>98</v>
      </c>
      <c r="B318" s="33" t="s">
        <v>295</v>
      </c>
      <c r="C318" s="8">
        <v>88.847886224999996</v>
      </c>
      <c r="D318" s="11" t="str">
        <f>IF($B318="N/A","N/A",IF(C318&gt;80,"Yes","No"))</f>
        <v>Yes</v>
      </c>
      <c r="E318" s="8">
        <v>90.353315249000005</v>
      </c>
      <c r="F318" s="11" t="str">
        <f>IF($B318="N/A","N/A",IF(E318&gt;80,"Yes","No"))</f>
        <v>Yes</v>
      </c>
      <c r="G318" s="8">
        <v>89.238816606</v>
      </c>
      <c r="H318" s="11" t="str">
        <f>IF($B318="N/A","N/A",IF(G318&gt;80,"Yes","No"))</f>
        <v>Yes</v>
      </c>
      <c r="I318" s="12">
        <v>1.694</v>
      </c>
      <c r="J318" s="12">
        <v>-1.23</v>
      </c>
      <c r="K318" s="41" t="s">
        <v>734</v>
      </c>
      <c r="L318" s="9" t="str">
        <f t="shared" si="94"/>
        <v>Yes</v>
      </c>
    </row>
    <row r="319" spans="1:12" x14ac:dyDescent="0.25">
      <c r="A319" s="48" t="s">
        <v>336</v>
      </c>
      <c r="B319" s="33" t="s">
        <v>282</v>
      </c>
      <c r="C319" s="8">
        <v>7.6743455899999993E-2</v>
      </c>
      <c r="D319" s="11" t="str">
        <f>IF($B319="N/A","N/A",IF(C319&gt;=5,"No",IF(C319&lt;0,"No","Yes")))</f>
        <v>Yes</v>
      </c>
      <c r="E319" s="8">
        <v>5.9933618199999997E-2</v>
      </c>
      <c r="F319" s="11" t="str">
        <f>IF($B319="N/A","N/A",IF(E319&gt;=5,"No",IF(E319&lt;0,"No","Yes")))</f>
        <v>Yes</v>
      </c>
      <c r="G319" s="8">
        <v>4.8704522600000001E-2</v>
      </c>
      <c r="H319" s="11" t="str">
        <f>IF($B319="N/A","N/A",IF(G319&gt;=5,"No",IF(G319&lt;0,"No","Yes")))</f>
        <v>Yes</v>
      </c>
      <c r="I319" s="12">
        <v>-21.9</v>
      </c>
      <c r="J319" s="12">
        <v>-18.7</v>
      </c>
      <c r="K319" s="41" t="s">
        <v>734</v>
      </c>
      <c r="L319" s="9" t="str">
        <f t="shared" si="94"/>
        <v>No</v>
      </c>
    </row>
    <row r="320" spans="1:12" x14ac:dyDescent="0.25">
      <c r="A320" s="48" t="s">
        <v>344</v>
      </c>
      <c r="B320" s="41" t="s">
        <v>282</v>
      </c>
      <c r="C320" s="8">
        <v>3.0759749642999998</v>
      </c>
      <c r="D320" s="11" t="str">
        <f>IF($B320="N/A","N/A",IF(C320&gt;=5,"No",IF(C320&lt;0,"No","Yes")))</f>
        <v>Yes</v>
      </c>
      <c r="E320" s="8">
        <v>3.1754710802999999</v>
      </c>
      <c r="F320" s="11" t="str">
        <f>IF($B320="N/A","N/A",IF(E320&gt;=5,"No",IF(E320&lt;0,"No","Yes")))</f>
        <v>Yes</v>
      </c>
      <c r="G320" s="8">
        <v>3.2159362636000002</v>
      </c>
      <c r="H320" s="11" t="str">
        <f>IF($B320="N/A","N/A",IF(G320&gt;=5,"No",IF(G320&lt;0,"No","Yes")))</f>
        <v>Yes</v>
      </c>
      <c r="I320" s="12">
        <v>3.2349999999999999</v>
      </c>
      <c r="J320" s="12">
        <v>1.274</v>
      </c>
      <c r="K320" s="41" t="s">
        <v>734</v>
      </c>
      <c r="L320" s="9" t="str">
        <f t="shared" si="94"/>
        <v>Yes</v>
      </c>
    </row>
    <row r="321" spans="1:12" x14ac:dyDescent="0.25">
      <c r="A321" s="48" t="s">
        <v>337</v>
      </c>
      <c r="B321" s="41" t="s">
        <v>282</v>
      </c>
      <c r="C321" s="8">
        <v>0</v>
      </c>
      <c r="D321" s="11" t="str">
        <f>IF($B321="N/A","N/A",IF(C321&gt;=5,"No",IF(C321&lt;0,"No","Yes")))</f>
        <v>Yes</v>
      </c>
      <c r="E321" s="8">
        <v>0</v>
      </c>
      <c r="F321" s="11" t="str">
        <f>IF($B321="N/A","N/A",IF(E321&gt;=5,"No",IF(E321&lt;0,"No","Yes")))</f>
        <v>Yes</v>
      </c>
      <c r="G321" s="8">
        <v>0</v>
      </c>
      <c r="H321" s="11" t="str">
        <f>IF($B321="N/A","N/A",IF(G321&gt;=5,"No",IF(G321&lt;0,"No","Yes")))</f>
        <v>Yes</v>
      </c>
      <c r="I321" s="12" t="s">
        <v>1742</v>
      </c>
      <c r="J321" s="12" t="s">
        <v>1742</v>
      </c>
      <c r="K321" s="41" t="s">
        <v>734</v>
      </c>
      <c r="L321" s="9" t="str">
        <f t="shared" si="94"/>
        <v>N/A</v>
      </c>
    </row>
    <row r="322" spans="1:12" x14ac:dyDescent="0.25">
      <c r="A322" s="48" t="s">
        <v>338</v>
      </c>
      <c r="B322" s="41" t="s">
        <v>296</v>
      </c>
      <c r="C322" s="8">
        <v>1.3489300842</v>
      </c>
      <c r="D322" s="11" t="str">
        <f>IF($B322="N/A","N/A",IF(C322&gt;0,"No",IF(C322&lt;0,"No","Yes")))</f>
        <v>No</v>
      </c>
      <c r="E322" s="8">
        <v>1.0175576191</v>
      </c>
      <c r="F322" s="11" t="str">
        <f>IF($B322="N/A","N/A",IF(E322&gt;0,"No",IF(E322&lt;0,"No","Yes")))</f>
        <v>No</v>
      </c>
      <c r="G322" s="8">
        <v>1.1414111550999999</v>
      </c>
      <c r="H322" s="11" t="str">
        <f>IF($B322="N/A","N/A",IF(G322&gt;0,"No",IF(G322&lt;0,"No","Yes")))</f>
        <v>No</v>
      </c>
      <c r="I322" s="12">
        <v>-24.6</v>
      </c>
      <c r="J322" s="12">
        <v>12.17</v>
      </c>
      <c r="K322" s="41" t="s">
        <v>734</v>
      </c>
      <c r="L322" s="9" t="str">
        <f t="shared" si="94"/>
        <v>Yes</v>
      </c>
    </row>
    <row r="323" spans="1:12" x14ac:dyDescent="0.25">
      <c r="A323" s="48" t="s">
        <v>339</v>
      </c>
      <c r="B323" s="41" t="s">
        <v>282</v>
      </c>
      <c r="C323" s="8">
        <v>6.6504652703999998</v>
      </c>
      <c r="D323" s="11" t="str">
        <f>IF($B323="N/A","N/A",IF(C323&gt;=5,"No",IF(C323&lt;0,"No","Yes")))</f>
        <v>No</v>
      </c>
      <c r="E323" s="8">
        <v>5.3820995565</v>
      </c>
      <c r="F323" s="11" t="str">
        <f>IF($B323="N/A","N/A",IF(E323&gt;=5,"No",IF(E323&lt;0,"No","Yes")))</f>
        <v>No</v>
      </c>
      <c r="G323" s="8">
        <v>6.3175696623000004</v>
      </c>
      <c r="H323" s="11" t="str">
        <f>IF($B323="N/A","N/A",IF(G323&gt;=5,"No",IF(G323&lt;0,"No","Yes")))</f>
        <v>No</v>
      </c>
      <c r="I323" s="12">
        <v>-19.100000000000001</v>
      </c>
      <c r="J323" s="12">
        <v>17.38</v>
      </c>
      <c r="K323" s="41" t="s">
        <v>734</v>
      </c>
      <c r="L323" s="9" t="str">
        <f t="shared" si="94"/>
        <v>No</v>
      </c>
    </row>
    <row r="324" spans="1:12" x14ac:dyDescent="0.25">
      <c r="A324" s="48" t="s">
        <v>340</v>
      </c>
      <c r="B324" s="41" t="s">
        <v>296</v>
      </c>
      <c r="C324" s="8">
        <v>0</v>
      </c>
      <c r="D324" s="11" t="str">
        <f t="shared" ref="D324:D325" si="102">IF($B324="N/A","N/A",IF(C324&gt;0,"No",IF(C324&lt;0,"No","Yes")))</f>
        <v>Yes</v>
      </c>
      <c r="E324" s="8">
        <v>0</v>
      </c>
      <c r="F324" s="11" t="str">
        <f t="shared" ref="F324:F325" si="103">IF($B324="N/A","N/A",IF(E324&gt;0,"No",IF(E324&lt;0,"No","Yes")))</f>
        <v>Yes</v>
      </c>
      <c r="G324" s="8">
        <v>0</v>
      </c>
      <c r="H324" s="11" t="str">
        <f t="shared" ref="H324:H325" si="104">IF($B324="N/A","N/A",IF(G324&gt;0,"No",IF(G324&lt;0,"No","Yes")))</f>
        <v>Yes</v>
      </c>
      <c r="I324" s="12" t="s">
        <v>1742</v>
      </c>
      <c r="J324" s="12" t="s">
        <v>1742</v>
      </c>
      <c r="K324" s="41" t="s">
        <v>734</v>
      </c>
      <c r="L324" s="9" t="str">
        <f t="shared" si="94"/>
        <v>N/A</v>
      </c>
    </row>
    <row r="325" spans="1:12" x14ac:dyDescent="0.25">
      <c r="A325" s="48" t="s">
        <v>341</v>
      </c>
      <c r="B325" s="41" t="s">
        <v>296</v>
      </c>
      <c r="C325" s="8">
        <v>0</v>
      </c>
      <c r="D325" s="11" t="str">
        <f t="shared" si="102"/>
        <v>Yes</v>
      </c>
      <c r="E325" s="8">
        <v>1.16228771E-2</v>
      </c>
      <c r="F325" s="11" t="str">
        <f t="shared" si="103"/>
        <v>No</v>
      </c>
      <c r="G325" s="8">
        <v>3.7561790499999997E-2</v>
      </c>
      <c r="H325" s="11" t="str">
        <f t="shared" si="104"/>
        <v>No</v>
      </c>
      <c r="I325" s="12" t="s">
        <v>1742</v>
      </c>
      <c r="J325" s="12">
        <v>223.2</v>
      </c>
      <c r="K325" s="41" t="s">
        <v>734</v>
      </c>
      <c r="L325" s="9" t="str">
        <f t="shared" si="94"/>
        <v>No</v>
      </c>
    </row>
    <row r="326" spans="1:12" x14ac:dyDescent="0.25">
      <c r="A326" s="48" t="s">
        <v>99</v>
      </c>
      <c r="B326" s="41" t="s">
        <v>296</v>
      </c>
      <c r="C326" s="8">
        <v>0</v>
      </c>
      <c r="D326" s="11" t="str">
        <f>IF($B326="N/A","N/A",IF(C326&gt;0,"No",IF(C326&lt;0,"No","Yes")))</f>
        <v>Yes</v>
      </c>
      <c r="E326" s="8">
        <v>0</v>
      </c>
      <c r="F326" s="11" t="str">
        <f>IF($B326="N/A","N/A",IF(E326&gt;0,"No",IF(E326&lt;0,"No","Yes")))</f>
        <v>Yes</v>
      </c>
      <c r="G326" s="8">
        <v>0</v>
      </c>
      <c r="H326" s="11" t="str">
        <f>IF($B326="N/A","N/A",IF(G326&gt;0,"No",IF(G326&lt;0,"No","Yes")))</f>
        <v>Yes</v>
      </c>
      <c r="I326" s="12" t="s">
        <v>1742</v>
      </c>
      <c r="J326" s="12" t="s">
        <v>1742</v>
      </c>
      <c r="K326" s="41" t="s">
        <v>734</v>
      </c>
      <c r="L326" s="9" t="str">
        <f t="shared" si="94"/>
        <v>N/A</v>
      </c>
    </row>
    <row r="327" spans="1:12" x14ac:dyDescent="0.25">
      <c r="A327" s="48" t="s">
        <v>342</v>
      </c>
      <c r="B327" s="41" t="s">
        <v>296</v>
      </c>
      <c r="C327" s="8">
        <v>0</v>
      </c>
      <c r="D327" s="11" t="str">
        <f>IF($B327="N/A","N/A",IF(C327&gt;0,"No",IF(C327&lt;0,"No","Yes")))</f>
        <v>Yes</v>
      </c>
      <c r="E327" s="8">
        <v>0</v>
      </c>
      <c r="F327" s="11" t="str">
        <f>IF($B327="N/A","N/A",IF(E327&gt;0,"No",IF(E327&lt;0,"No","Yes")))</f>
        <v>Yes</v>
      </c>
      <c r="G327" s="8">
        <v>0</v>
      </c>
      <c r="H327" s="11" t="str">
        <f>IF($B327="N/A","N/A",IF(G327&gt;0,"No",IF(G327&lt;0,"No","Yes")))</f>
        <v>Yes</v>
      </c>
      <c r="I327" s="12" t="s">
        <v>1742</v>
      </c>
      <c r="J327" s="12" t="s">
        <v>1742</v>
      </c>
      <c r="K327" s="41" t="s">
        <v>734</v>
      </c>
      <c r="L327" s="9" t="str">
        <f t="shared" si="94"/>
        <v>N/A</v>
      </c>
    </row>
    <row r="328" spans="1:12" x14ac:dyDescent="0.25">
      <c r="A328" s="48" t="s">
        <v>343</v>
      </c>
      <c r="B328" s="41" t="s">
        <v>296</v>
      </c>
      <c r="C328" s="8">
        <v>0</v>
      </c>
      <c r="D328" s="11" t="str">
        <f>IF($B328="N/A","N/A",IF(C328&gt;0,"No",IF(C328&lt;0,"No","Yes")))</f>
        <v>Yes</v>
      </c>
      <c r="E328" s="8">
        <v>0</v>
      </c>
      <c r="F328" s="11" t="str">
        <f>IF($B328="N/A","N/A",IF(E328&gt;0,"No",IF(E328&lt;0,"No","Yes")))</f>
        <v>Yes</v>
      </c>
      <c r="G328" s="8">
        <v>0</v>
      </c>
      <c r="H328" s="11" t="str">
        <f>IF($B328="N/A","N/A",IF(G328&gt;0,"No",IF(G328&lt;0,"No","Yes")))</f>
        <v>Yes</v>
      </c>
      <c r="I328" s="12" t="s">
        <v>1742</v>
      </c>
      <c r="J328" s="12" t="s">
        <v>1742</v>
      </c>
      <c r="K328" s="41" t="s">
        <v>734</v>
      </c>
      <c r="L328" s="9" t="str">
        <f t="shared" si="94"/>
        <v>N/A</v>
      </c>
    </row>
    <row r="329" spans="1:12" x14ac:dyDescent="0.25">
      <c r="A329" s="48" t="s">
        <v>1114</v>
      </c>
      <c r="B329" s="33" t="s">
        <v>217</v>
      </c>
      <c r="C329" s="8" t="s">
        <v>217</v>
      </c>
      <c r="D329" s="11" t="str">
        <f>IF($B329="N/A","N/A",IF(C329&gt;10,"No",IF(C329&lt;-10,"No","Yes")))</f>
        <v>N/A</v>
      </c>
      <c r="E329" s="8">
        <v>0</v>
      </c>
      <c r="F329" s="11" t="str">
        <f>IF($B329="N/A","N/A",IF(E329&gt;10,"No",IF(E329&lt;-10,"No","Yes")))</f>
        <v>N/A</v>
      </c>
      <c r="G329" s="8">
        <v>0</v>
      </c>
      <c r="H329" s="11" t="str">
        <f>IF($B329="N/A","N/A",IF(G329&gt;10,"No",IF(G329&lt;-10,"No","Yes")))</f>
        <v>N/A</v>
      </c>
      <c r="I329" s="12" t="s">
        <v>217</v>
      </c>
      <c r="J329" s="12" t="s">
        <v>1742</v>
      </c>
      <c r="K329" s="41" t="s">
        <v>734</v>
      </c>
      <c r="L329" s="9" t="str">
        <f t="shared" si="94"/>
        <v>N/A</v>
      </c>
    </row>
    <row r="330" spans="1:12" x14ac:dyDescent="0.25">
      <c r="A330" s="48" t="s">
        <v>1115</v>
      </c>
      <c r="B330" s="33" t="s">
        <v>217</v>
      </c>
      <c r="C330" s="8">
        <v>0</v>
      </c>
      <c r="D330" s="11" t="str">
        <f>IF($B330="N/A","N/A",IF(C330&gt;10,"No",IF(C330&lt;-10,"No","Yes")))</f>
        <v>N/A</v>
      </c>
      <c r="E330" s="8">
        <v>0</v>
      </c>
      <c r="F330" s="11" t="str">
        <f>IF($B330="N/A","N/A",IF(E330&gt;10,"No",IF(E330&lt;-10,"No","Yes")))</f>
        <v>N/A</v>
      </c>
      <c r="G330" s="8">
        <v>0</v>
      </c>
      <c r="H330" s="11" t="str">
        <f>IF($B330="N/A","N/A",IF(G330&gt;10,"No",IF(G330&lt;-10,"No","Yes")))</f>
        <v>N/A</v>
      </c>
      <c r="I330" s="12" t="s">
        <v>1742</v>
      </c>
      <c r="J330" s="12" t="s">
        <v>1742</v>
      </c>
      <c r="K330" s="41" t="s">
        <v>734</v>
      </c>
      <c r="L330" s="9" t="str">
        <f t="shared" si="94"/>
        <v>N/A</v>
      </c>
    </row>
    <row r="331" spans="1:12" x14ac:dyDescent="0.25">
      <c r="A331" s="48" t="s">
        <v>1116</v>
      </c>
      <c r="B331" s="33" t="s">
        <v>217</v>
      </c>
      <c r="C331" s="8">
        <v>0</v>
      </c>
      <c r="D331" s="11" t="str">
        <f>IF($B331="N/A","N/A",IF(C331&gt;10,"No",IF(C331&lt;-10,"No","Yes")))</f>
        <v>N/A</v>
      </c>
      <c r="E331" s="8">
        <v>0</v>
      </c>
      <c r="F331" s="11" t="str">
        <f>IF($B331="N/A","N/A",IF(E331&gt;10,"No",IF(E331&lt;-10,"No","Yes")))</f>
        <v>N/A</v>
      </c>
      <c r="G331" s="8">
        <v>0</v>
      </c>
      <c r="H331" s="11" t="str">
        <f>IF($B331="N/A","N/A",IF(G331&gt;10,"No",IF(G331&lt;-10,"No","Yes")))</f>
        <v>N/A</v>
      </c>
      <c r="I331" s="12" t="s">
        <v>1742</v>
      </c>
      <c r="J331" s="12" t="s">
        <v>1742</v>
      </c>
      <c r="K331" s="41" t="s">
        <v>734</v>
      </c>
      <c r="L331" s="9" t="str">
        <f t="shared" si="94"/>
        <v>N/A</v>
      </c>
    </row>
    <row r="332" spans="1:12" x14ac:dyDescent="0.25">
      <c r="A332" s="48" t="s">
        <v>1117</v>
      </c>
      <c r="B332" s="33" t="s">
        <v>217</v>
      </c>
      <c r="C332" s="8">
        <v>0</v>
      </c>
      <c r="D332" s="11" t="str">
        <f>IF($B332="N/A","N/A",IF(C332&gt;10,"No",IF(C332&lt;-10,"No","Yes")))</f>
        <v>N/A</v>
      </c>
      <c r="E332" s="8">
        <v>0</v>
      </c>
      <c r="F332" s="11" t="str">
        <f>IF($B332="N/A","N/A",IF(E332&gt;10,"No",IF(E332&lt;-10,"No","Yes")))</f>
        <v>N/A</v>
      </c>
      <c r="G332" s="8">
        <v>0</v>
      </c>
      <c r="H332" s="11" t="str">
        <f>IF($B332="N/A","N/A",IF(G332&gt;10,"No",IF(G332&lt;-10,"No","Yes")))</f>
        <v>N/A</v>
      </c>
      <c r="I332" s="12" t="s">
        <v>1742</v>
      </c>
      <c r="J332" s="12" t="s">
        <v>1742</v>
      </c>
      <c r="K332" s="41" t="s">
        <v>734</v>
      </c>
      <c r="L332" s="9" t="str">
        <f t="shared" si="94"/>
        <v>N/A</v>
      </c>
    </row>
    <row r="333" spans="1:12" x14ac:dyDescent="0.25">
      <c r="A333" s="48" t="s">
        <v>1118</v>
      </c>
      <c r="B333" s="33" t="s">
        <v>297</v>
      </c>
      <c r="C333" s="8">
        <v>10.658355259</v>
      </c>
      <c r="D333" s="11" t="str">
        <f>IF($B333="N/A","N/A",IF(C333&gt;15,"No",IF(C333&lt;2,"No","Yes")))</f>
        <v>Yes</v>
      </c>
      <c r="E333" s="8">
        <v>9.9102713891000001</v>
      </c>
      <c r="F333" s="11" t="str">
        <f>IF($B333="N/A","N/A",IF(E333&gt;15,"No",IF(E333&lt;2,"No","Yes")))</f>
        <v>Yes</v>
      </c>
      <c r="G333" s="8">
        <v>7.3524059765000001</v>
      </c>
      <c r="H333" s="11" t="str">
        <f>IF($B333="N/A","N/A",IF(G333&gt;15,"No",IF(G333&lt;2,"No","Yes")))</f>
        <v>Yes</v>
      </c>
      <c r="I333" s="12">
        <v>-7.02</v>
      </c>
      <c r="J333" s="12">
        <v>-25.8</v>
      </c>
      <c r="K333" s="41" t="s">
        <v>734</v>
      </c>
      <c r="L333" s="9" t="str">
        <f t="shared" si="94"/>
        <v>No</v>
      </c>
    </row>
    <row r="334" spans="1:12" x14ac:dyDescent="0.25">
      <c r="A334" s="48" t="s">
        <v>1119</v>
      </c>
      <c r="B334" s="33" t="s">
        <v>217</v>
      </c>
      <c r="C334" s="34">
        <v>117679</v>
      </c>
      <c r="D334" s="11" t="str">
        <f>IF($B334="N/A","N/A",IF(C334&gt;10,"No",IF(C334&lt;-10,"No","Yes")))</f>
        <v>N/A</v>
      </c>
      <c r="E334" s="34">
        <v>141267</v>
      </c>
      <c r="F334" s="11" t="str">
        <f>IF($B334="N/A","N/A",IF(E334&gt;10,"No",IF(E334&lt;-10,"No","Yes")))</f>
        <v>N/A</v>
      </c>
      <c r="G334" s="34">
        <v>150957</v>
      </c>
      <c r="H334" s="11" t="str">
        <f>IF($B334="N/A","N/A",IF(G334&gt;10,"No",IF(G334&lt;-10,"No","Yes")))</f>
        <v>N/A</v>
      </c>
      <c r="I334" s="12">
        <v>20.04</v>
      </c>
      <c r="J334" s="12">
        <v>6.859</v>
      </c>
      <c r="K334" s="41" t="s">
        <v>734</v>
      </c>
      <c r="L334" s="9" t="str">
        <f t="shared" si="94"/>
        <v>Yes</v>
      </c>
    </row>
    <row r="335" spans="1:12" x14ac:dyDescent="0.25">
      <c r="A335" s="48" t="s">
        <v>145</v>
      </c>
      <c r="B335" s="33" t="s">
        <v>217</v>
      </c>
      <c r="C335" s="34">
        <v>0</v>
      </c>
      <c r="D335" s="11" t="str">
        <f>IF($B335="N/A","N/A",IF(C335&gt;10,"No",IF(C335&lt;-10,"No","Yes")))</f>
        <v>N/A</v>
      </c>
      <c r="E335" s="34">
        <v>0</v>
      </c>
      <c r="F335" s="11" t="str">
        <f>IF($B335="N/A","N/A",IF(E335&gt;10,"No",IF(E335&lt;-10,"No","Yes")))</f>
        <v>N/A</v>
      </c>
      <c r="G335" s="34">
        <v>0</v>
      </c>
      <c r="H335" s="11" t="str">
        <f>IF($B335="N/A","N/A",IF(G335&gt;10,"No",IF(G335&lt;-10,"No","Yes")))</f>
        <v>N/A</v>
      </c>
      <c r="I335" s="12" t="s">
        <v>1742</v>
      </c>
      <c r="J335" s="12" t="s">
        <v>1742</v>
      </c>
      <c r="K335" s="41" t="s">
        <v>734</v>
      </c>
      <c r="L335" s="9" t="str">
        <f t="shared" si="94"/>
        <v>N/A</v>
      </c>
    </row>
    <row r="336" spans="1:12" x14ac:dyDescent="0.25">
      <c r="A336" s="48" t="s">
        <v>146</v>
      </c>
      <c r="B336" s="33" t="s">
        <v>217</v>
      </c>
      <c r="C336" s="34">
        <v>0</v>
      </c>
      <c r="D336" s="11" t="str">
        <f>IF($B336="N/A","N/A",IF(C336&gt;10,"No",IF(C336&lt;-10,"No","Yes")))</f>
        <v>N/A</v>
      </c>
      <c r="E336" s="34">
        <v>0</v>
      </c>
      <c r="F336" s="11" t="str">
        <f>IF($B336="N/A","N/A",IF(E336&gt;10,"No",IF(E336&lt;-10,"No","Yes")))</f>
        <v>N/A</v>
      </c>
      <c r="G336" s="34">
        <v>0</v>
      </c>
      <c r="H336" s="11" t="str">
        <f>IF($B336="N/A","N/A",IF(G336&gt;10,"No",IF(G336&lt;-10,"No","Yes")))</f>
        <v>N/A</v>
      </c>
      <c r="I336" s="12" t="s">
        <v>1742</v>
      </c>
      <c r="J336" s="12" t="s">
        <v>1742</v>
      </c>
      <c r="K336" s="41" t="s">
        <v>734</v>
      </c>
      <c r="L336" s="9" t="str">
        <f t="shared" si="94"/>
        <v>N/A</v>
      </c>
    </row>
    <row r="337" spans="1:12" x14ac:dyDescent="0.25">
      <c r="A337" s="48" t="s">
        <v>147</v>
      </c>
      <c r="B337" s="33" t="s">
        <v>217</v>
      </c>
      <c r="C337" s="34">
        <v>0</v>
      </c>
      <c r="D337" s="11" t="str">
        <f>IF($B337="N/A","N/A",IF(C337&gt;10,"No",IF(C337&lt;-10,"No","Yes")))</f>
        <v>N/A</v>
      </c>
      <c r="E337" s="34">
        <v>0</v>
      </c>
      <c r="F337" s="11" t="str">
        <f>IF($B337="N/A","N/A",IF(E337&gt;10,"No",IF(E337&lt;-10,"No","Yes")))</f>
        <v>N/A</v>
      </c>
      <c r="G337" s="34">
        <v>8749</v>
      </c>
      <c r="H337" s="11" t="str">
        <f>IF($B337="N/A","N/A",IF(G337&gt;10,"No",IF(G337&lt;-10,"No","Yes")))</f>
        <v>N/A</v>
      </c>
      <c r="I337" s="12" t="s">
        <v>1742</v>
      </c>
      <c r="J337" s="12" t="s">
        <v>1742</v>
      </c>
      <c r="K337" s="41" t="s">
        <v>734</v>
      </c>
      <c r="L337" s="9" t="str">
        <f t="shared" si="94"/>
        <v>N/A</v>
      </c>
    </row>
    <row r="338" spans="1:12" x14ac:dyDescent="0.25">
      <c r="A338" s="48" t="s">
        <v>148</v>
      </c>
      <c r="B338" s="33" t="s">
        <v>217</v>
      </c>
      <c r="C338" s="34">
        <v>0</v>
      </c>
      <c r="D338" s="11" t="str">
        <f>IF($B338="N/A","N/A",IF(C338&gt;10,"No",IF(C338&lt;-10,"No","Yes")))</f>
        <v>N/A</v>
      </c>
      <c r="E338" s="34">
        <v>0</v>
      </c>
      <c r="F338" s="11" t="str">
        <f>IF($B338="N/A","N/A",IF(E338&gt;10,"No",IF(E338&lt;-10,"No","Yes")))</f>
        <v>N/A</v>
      </c>
      <c r="G338" s="34">
        <v>4900</v>
      </c>
      <c r="H338" s="11" t="str">
        <f>IF($B338="N/A","N/A",IF(G338&gt;10,"No",IF(G338&lt;-10,"No","Yes")))</f>
        <v>N/A</v>
      </c>
      <c r="I338" s="12" t="s">
        <v>1742</v>
      </c>
      <c r="J338" s="12" t="s">
        <v>1742</v>
      </c>
      <c r="K338" s="41" t="s">
        <v>734</v>
      </c>
      <c r="L338" s="9" t="str">
        <f t="shared" si="94"/>
        <v>N/A</v>
      </c>
    </row>
    <row r="339" spans="1:12" s="18" customFormat="1" ht="12" customHeight="1" x14ac:dyDescent="0.25">
      <c r="A339" s="151" t="s">
        <v>1648</v>
      </c>
      <c r="B339" s="152"/>
      <c r="C339" s="152"/>
      <c r="D339" s="152"/>
      <c r="E339" s="152"/>
      <c r="F339" s="152"/>
      <c r="G339" s="152"/>
      <c r="H339" s="152"/>
      <c r="I339" s="152"/>
      <c r="J339" s="152"/>
      <c r="K339" s="152"/>
      <c r="L339" s="153"/>
    </row>
    <row r="340" spans="1:12" s="18" customFormat="1" ht="12.75" customHeight="1" x14ac:dyDescent="0.25">
      <c r="A340" s="145" t="s">
        <v>1646</v>
      </c>
      <c r="B340" s="146"/>
      <c r="C340" s="146"/>
      <c r="D340" s="146"/>
      <c r="E340" s="146"/>
      <c r="F340" s="146"/>
      <c r="G340" s="146"/>
      <c r="H340" s="146"/>
      <c r="I340" s="146"/>
      <c r="J340" s="146"/>
      <c r="K340" s="146"/>
      <c r="L340" s="147"/>
    </row>
    <row r="341" spans="1:12" x14ac:dyDescent="0.25">
      <c r="A341" s="47"/>
    </row>
    <row r="343" spans="1:12" x14ac:dyDescent="0.25">
      <c r="A343" s="2"/>
    </row>
    <row r="344" spans="1:12" x14ac:dyDescent="0.25">
      <c r="A344" s="2"/>
    </row>
    <row r="346" spans="1:12" x14ac:dyDescent="0.25">
      <c r="A346" s="47"/>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9" sqref="A9"/>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3" customFormat="1" x14ac:dyDescent="0.25">
      <c r="A1" s="93" t="s">
        <v>738</v>
      </c>
    </row>
    <row r="2" spans="1:1" s="93" customFormat="1" x14ac:dyDescent="0.25">
      <c r="A2" s="110" t="s">
        <v>1647</v>
      </c>
    </row>
    <row r="3" spans="1:1" s="93" customFormat="1" x14ac:dyDescent="0.25">
      <c r="A3" s="94" t="s">
        <v>1644</v>
      </c>
    </row>
    <row r="4" spans="1:1" s="93" customFormat="1" x14ac:dyDescent="0.25">
      <c r="A4" s="93" t="s">
        <v>1717</v>
      </c>
    </row>
    <row r="5" spans="1:1" s="93" customFormat="1" x14ac:dyDescent="0.25">
      <c r="A5" s="93" t="s">
        <v>1645</v>
      </c>
    </row>
    <row r="6" spans="1:1" s="93" customFormat="1" x14ac:dyDescent="0.25">
      <c r="A6" s="93" t="s">
        <v>739</v>
      </c>
    </row>
    <row r="7" spans="1:1" x14ac:dyDescent="0.25">
      <c r="A7" s="93" t="s">
        <v>740</v>
      </c>
    </row>
    <row r="8" spans="1:1" x14ac:dyDescent="0.25">
      <c r="A8" s="110" t="s">
        <v>1647</v>
      </c>
    </row>
    <row r="9" spans="1:1" x14ac:dyDescent="0.25">
      <c r="A9" s="92" t="s">
        <v>741</v>
      </c>
    </row>
    <row r="10" spans="1:1" x14ac:dyDescent="0.25">
      <c r="A10" s="15" t="s">
        <v>742</v>
      </c>
    </row>
    <row r="11" spans="1:1" x14ac:dyDescent="0.25">
      <c r="A11" s="15" t="s">
        <v>743</v>
      </c>
    </row>
    <row r="12" spans="1:1" x14ac:dyDescent="0.25">
      <c r="A12" s="15" t="s">
        <v>744</v>
      </c>
    </row>
    <row r="13" spans="1:1" x14ac:dyDescent="0.25">
      <c r="A13" s="15" t="s">
        <v>745</v>
      </c>
    </row>
    <row r="14" spans="1:1" x14ac:dyDescent="0.25">
      <c r="A14" s="15" t="s">
        <v>746</v>
      </c>
    </row>
    <row r="15" spans="1:1" x14ac:dyDescent="0.25">
      <c r="A15" s="15" t="s">
        <v>747</v>
      </c>
    </row>
    <row r="16" spans="1:1" x14ac:dyDescent="0.25">
      <c r="A16" s="15" t="s">
        <v>748</v>
      </c>
    </row>
    <row r="17" spans="1:1" x14ac:dyDescent="0.25">
      <c r="A17" s="15" t="s">
        <v>749</v>
      </c>
    </row>
    <row r="18" spans="1:1" x14ac:dyDescent="0.25">
      <c r="A18" s="15" t="s">
        <v>750</v>
      </c>
    </row>
    <row r="19" spans="1:1" x14ac:dyDescent="0.25">
      <c r="A19" s="15" t="s">
        <v>751</v>
      </c>
    </row>
    <row r="20" spans="1:1" x14ac:dyDescent="0.25">
      <c r="A20" s="15" t="s">
        <v>752</v>
      </c>
    </row>
    <row r="21" spans="1:1" x14ac:dyDescent="0.25">
      <c r="A21" s="15" t="s">
        <v>753</v>
      </c>
    </row>
    <row r="22" spans="1:1" x14ac:dyDescent="0.25">
      <c r="A22" s="15" t="s">
        <v>754</v>
      </c>
    </row>
    <row r="23" spans="1:1" x14ac:dyDescent="0.25">
      <c r="A23" s="15" t="s">
        <v>755</v>
      </c>
    </row>
    <row r="24" spans="1:1" x14ac:dyDescent="0.25">
      <c r="A24" s="15" t="s">
        <v>756</v>
      </c>
    </row>
    <row r="25" spans="1:1" x14ac:dyDescent="0.25">
      <c r="A25" s="15" t="s">
        <v>757</v>
      </c>
    </row>
    <row r="26" spans="1:1" x14ac:dyDescent="0.25">
      <c r="A26" s="15" t="s">
        <v>758</v>
      </c>
    </row>
    <row r="27" spans="1:1" x14ac:dyDescent="0.25">
      <c r="A27" s="15" t="s">
        <v>759</v>
      </c>
    </row>
    <row r="28" spans="1:1" x14ac:dyDescent="0.25">
      <c r="A28" s="15" t="s">
        <v>760</v>
      </c>
    </row>
    <row r="29" spans="1:1" x14ac:dyDescent="0.25">
      <c r="A29" s="15" t="s">
        <v>761</v>
      </c>
    </row>
    <row r="30" spans="1:1" x14ac:dyDescent="0.25">
      <c r="A30" s="15" t="s">
        <v>762</v>
      </c>
    </row>
    <row r="31" spans="1:1" x14ac:dyDescent="0.25">
      <c r="A31" s="15" t="s">
        <v>763</v>
      </c>
    </row>
    <row r="32" spans="1:1" x14ac:dyDescent="0.25">
      <c r="A32" s="15" t="s">
        <v>764</v>
      </c>
    </row>
    <row r="33" spans="1:1" x14ac:dyDescent="0.25">
      <c r="A33" s="15" t="s">
        <v>765</v>
      </c>
    </row>
    <row r="34" spans="1:1" x14ac:dyDescent="0.25">
      <c r="A34" s="15" t="s">
        <v>766</v>
      </c>
    </row>
    <row r="35" spans="1:1" x14ac:dyDescent="0.25">
      <c r="A35" s="15" t="s">
        <v>767</v>
      </c>
    </row>
    <row r="36" spans="1:1" x14ac:dyDescent="0.25">
      <c r="A36" s="15" t="s">
        <v>768</v>
      </c>
    </row>
    <row r="37" spans="1:1" x14ac:dyDescent="0.25">
      <c r="A37" s="15" t="s">
        <v>769</v>
      </c>
    </row>
    <row r="38" spans="1:1" x14ac:dyDescent="0.25">
      <c r="A38" s="15" t="s">
        <v>770</v>
      </c>
    </row>
    <row r="39" spans="1:1" x14ac:dyDescent="0.25">
      <c r="A39" s="15" t="s">
        <v>771</v>
      </c>
    </row>
    <row r="40" spans="1:1" x14ac:dyDescent="0.25">
      <c r="A40" s="15" t="s">
        <v>772</v>
      </c>
    </row>
    <row r="41" spans="1:1" x14ac:dyDescent="0.25">
      <c r="A41" s="15" t="s">
        <v>773</v>
      </c>
    </row>
    <row r="42" spans="1:1" x14ac:dyDescent="0.25">
      <c r="A42" s="15" t="s">
        <v>774</v>
      </c>
    </row>
    <row r="43" spans="1:1" x14ac:dyDescent="0.25">
      <c r="A43" s="15" t="s">
        <v>775</v>
      </c>
    </row>
    <row r="44" spans="1:1" x14ac:dyDescent="0.25">
      <c r="A44" s="15" t="s">
        <v>776</v>
      </c>
    </row>
    <row r="45" spans="1:1" x14ac:dyDescent="0.25">
      <c r="A45" s="15" t="s">
        <v>777</v>
      </c>
    </row>
    <row r="46" spans="1:1" x14ac:dyDescent="0.25">
      <c r="A46" s="15" t="s">
        <v>778</v>
      </c>
    </row>
    <row r="47" spans="1:1" x14ac:dyDescent="0.25">
      <c r="A47" s="15" t="s">
        <v>779</v>
      </c>
    </row>
    <row r="48" spans="1:1" x14ac:dyDescent="0.25">
      <c r="A48" s="15" t="s">
        <v>780</v>
      </c>
    </row>
    <row r="49" spans="1:1" x14ac:dyDescent="0.25">
      <c r="A49" s="15" t="s">
        <v>781</v>
      </c>
    </row>
    <row r="50" spans="1:1" x14ac:dyDescent="0.25">
      <c r="A50" s="15" t="s">
        <v>782</v>
      </c>
    </row>
    <row r="51" spans="1:1" x14ac:dyDescent="0.25">
      <c r="A51" s="15" t="s">
        <v>783</v>
      </c>
    </row>
    <row r="52" spans="1:1" x14ac:dyDescent="0.25">
      <c r="A52" s="15" t="s">
        <v>784</v>
      </c>
    </row>
    <row r="53" spans="1:1" x14ac:dyDescent="0.25">
      <c r="A53" s="15" t="s">
        <v>785</v>
      </c>
    </row>
    <row r="54" spans="1:1" x14ac:dyDescent="0.25">
      <c r="A54" s="15" t="s">
        <v>786</v>
      </c>
    </row>
    <row r="55" spans="1:1" x14ac:dyDescent="0.25">
      <c r="A55" s="15" t="s">
        <v>787</v>
      </c>
    </row>
    <row r="56" spans="1:1" x14ac:dyDescent="0.25">
      <c r="A56" s="15" t="s">
        <v>788</v>
      </c>
    </row>
    <row r="57" spans="1:1" x14ac:dyDescent="0.25">
      <c r="A57" s="15" t="s">
        <v>789</v>
      </c>
    </row>
    <row r="58" spans="1:1" x14ac:dyDescent="0.25">
      <c r="A58" s="15" t="s">
        <v>790</v>
      </c>
    </row>
    <row r="59" spans="1:1" x14ac:dyDescent="0.25">
      <c r="A59" s="15" t="s">
        <v>791</v>
      </c>
    </row>
    <row r="60" spans="1:1" x14ac:dyDescent="0.25">
      <c r="A60" s="15" t="s">
        <v>792</v>
      </c>
    </row>
    <row r="61" spans="1:1" x14ac:dyDescent="0.25">
      <c r="A61" s="15" t="s">
        <v>1729</v>
      </c>
    </row>
    <row r="62" spans="1:1" x14ac:dyDescent="0.25">
      <c r="A62" s="15" t="s">
        <v>793</v>
      </c>
    </row>
    <row r="63" spans="1:1" x14ac:dyDescent="0.25">
      <c r="A63" s="15" t="s">
        <v>794</v>
      </c>
    </row>
    <row r="64" spans="1:1" x14ac:dyDescent="0.25">
      <c r="A64" s="15" t="s">
        <v>795</v>
      </c>
    </row>
    <row r="65" spans="1:1" x14ac:dyDescent="0.25">
      <c r="A65" s="15" t="s">
        <v>796</v>
      </c>
    </row>
    <row r="66" spans="1:1" x14ac:dyDescent="0.25">
      <c r="A66" s="15" t="s">
        <v>797</v>
      </c>
    </row>
    <row r="67" spans="1:1" x14ac:dyDescent="0.25">
      <c r="A67" s="15" t="s">
        <v>798</v>
      </c>
    </row>
    <row r="68" spans="1:1" x14ac:dyDescent="0.25">
      <c r="A68" s="15" t="s">
        <v>799</v>
      </c>
    </row>
    <row r="69" spans="1:1" x14ac:dyDescent="0.25">
      <c r="A69" s="15" t="s">
        <v>800</v>
      </c>
    </row>
    <row r="70" spans="1:1" x14ac:dyDescent="0.25">
      <c r="A70" s="15" t="s">
        <v>801</v>
      </c>
    </row>
    <row r="71" spans="1:1" x14ac:dyDescent="0.25">
      <c r="A71" s="15" t="s">
        <v>802</v>
      </c>
    </row>
    <row r="72" spans="1:1" x14ac:dyDescent="0.25">
      <c r="A72" s="15" t="s">
        <v>803</v>
      </c>
    </row>
    <row r="73" spans="1:1" x14ac:dyDescent="0.25">
      <c r="A73" s="15" t="s">
        <v>804</v>
      </c>
    </row>
    <row r="74" spans="1:1" x14ac:dyDescent="0.25">
      <c r="A74" s="15" t="s">
        <v>805</v>
      </c>
    </row>
    <row r="75" spans="1:1" x14ac:dyDescent="0.25">
      <c r="A75" s="15" t="s">
        <v>806</v>
      </c>
    </row>
    <row r="76" spans="1:1" x14ac:dyDescent="0.25">
      <c r="A76" s="15" t="s">
        <v>807</v>
      </c>
    </row>
    <row r="77" spans="1:1" x14ac:dyDescent="0.25">
      <c r="A77" s="15" t="s">
        <v>808</v>
      </c>
    </row>
    <row r="78" spans="1:1" x14ac:dyDescent="0.25">
      <c r="A78" s="15" t="s">
        <v>809</v>
      </c>
    </row>
    <row r="79" spans="1:1" x14ac:dyDescent="0.25">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1607</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 t="s">
        <v>58</v>
      </c>
      <c r="B6" s="41" t="s">
        <v>217</v>
      </c>
      <c r="C6" s="14">
        <v>5007270247</v>
      </c>
      <c r="D6" s="11" t="str">
        <f t="shared" ref="D6:D12" si="0">IF($B6="N/A","N/A",IF(C6&gt;10,"No",IF(C6&lt;-10,"No","Yes")))</f>
        <v>N/A</v>
      </c>
      <c r="E6" s="14">
        <v>5109937635</v>
      </c>
      <c r="F6" s="11" t="str">
        <f t="shared" ref="F6:F12" si="1">IF($B6="N/A","N/A",IF(E6&gt;10,"No",IF(E6&lt;-10,"No","Yes")))</f>
        <v>N/A</v>
      </c>
      <c r="G6" s="14">
        <v>5706287517</v>
      </c>
      <c r="H6" s="11" t="str">
        <f t="shared" ref="H6:H12" si="2">IF($B6="N/A","N/A",IF(G6&gt;10,"No",IF(G6&lt;-10,"No","Yes")))</f>
        <v>N/A</v>
      </c>
      <c r="I6" s="12">
        <v>2.0499999999999998</v>
      </c>
      <c r="J6" s="12">
        <v>11.67</v>
      </c>
      <c r="K6" s="41" t="s">
        <v>732</v>
      </c>
      <c r="L6" s="9" t="str">
        <f t="shared" ref="L6:L13" si="3">IF(J6="Div by 0", "N/A", IF(K6="N/A","N/A", IF(J6&gt;VALUE(MID(K6,1,2)), "No", IF(J6&lt;-1*VALUE(MID(K6,1,2)), "No", "Yes"))))</f>
        <v>Yes</v>
      </c>
    </row>
    <row r="7" spans="1:12" x14ac:dyDescent="0.25">
      <c r="A7" s="4" t="s">
        <v>1120</v>
      </c>
      <c r="B7" s="41" t="s">
        <v>217</v>
      </c>
      <c r="C7" s="14">
        <v>4193.9641392000003</v>
      </c>
      <c r="D7" s="11" t="str">
        <f t="shared" si="0"/>
        <v>N/A</v>
      </c>
      <c r="E7" s="14">
        <v>3988.7358869999998</v>
      </c>
      <c r="F7" s="11" t="str">
        <f t="shared" si="1"/>
        <v>N/A</v>
      </c>
      <c r="G7" s="14">
        <v>4175.8874169999999</v>
      </c>
      <c r="H7" s="11" t="str">
        <f t="shared" si="2"/>
        <v>N/A</v>
      </c>
      <c r="I7" s="12">
        <v>-4.8899999999999997</v>
      </c>
      <c r="J7" s="12">
        <v>4.6920000000000002</v>
      </c>
      <c r="K7" s="41" t="s">
        <v>732</v>
      </c>
      <c r="L7" s="9" t="str">
        <f t="shared" si="3"/>
        <v>Yes</v>
      </c>
    </row>
    <row r="8" spans="1:12" x14ac:dyDescent="0.25">
      <c r="A8" s="4" t="s">
        <v>720</v>
      </c>
      <c r="B8" s="41" t="s">
        <v>217</v>
      </c>
      <c r="C8" s="14">
        <v>423</v>
      </c>
      <c r="D8" s="11" t="str">
        <f t="shared" si="0"/>
        <v>N/A</v>
      </c>
      <c r="E8" s="14">
        <v>426</v>
      </c>
      <c r="F8" s="11" t="str">
        <f t="shared" si="1"/>
        <v>N/A</v>
      </c>
      <c r="G8" s="14">
        <v>551</v>
      </c>
      <c r="H8" s="11" t="str">
        <f t="shared" si="2"/>
        <v>N/A</v>
      </c>
      <c r="I8" s="12">
        <v>0.70920000000000005</v>
      </c>
      <c r="J8" s="12">
        <v>29.34</v>
      </c>
      <c r="K8" s="41" t="s">
        <v>732</v>
      </c>
      <c r="L8" s="9" t="str">
        <f t="shared" si="3"/>
        <v>Yes</v>
      </c>
    </row>
    <row r="9" spans="1:12" x14ac:dyDescent="0.25">
      <c r="A9" s="4" t="s">
        <v>721</v>
      </c>
      <c r="B9" s="41" t="s">
        <v>217</v>
      </c>
      <c r="C9" s="14">
        <v>1224</v>
      </c>
      <c r="D9" s="11" t="str">
        <f t="shared" si="0"/>
        <v>N/A</v>
      </c>
      <c r="E9" s="14">
        <v>1122</v>
      </c>
      <c r="F9" s="11" t="str">
        <f t="shared" si="1"/>
        <v>N/A</v>
      </c>
      <c r="G9" s="14">
        <v>1293</v>
      </c>
      <c r="H9" s="11" t="str">
        <f t="shared" si="2"/>
        <v>N/A</v>
      </c>
      <c r="I9" s="12">
        <v>-8.33</v>
      </c>
      <c r="J9" s="12">
        <v>15.24</v>
      </c>
      <c r="K9" s="41" t="s">
        <v>732</v>
      </c>
      <c r="L9" s="9" t="str">
        <f t="shared" si="3"/>
        <v>Yes</v>
      </c>
    </row>
    <row r="10" spans="1:12" x14ac:dyDescent="0.25">
      <c r="A10" s="4" t="s">
        <v>722</v>
      </c>
      <c r="B10" s="41" t="s">
        <v>217</v>
      </c>
      <c r="C10" s="14">
        <v>2967</v>
      </c>
      <c r="D10" s="11" t="str">
        <f t="shared" si="0"/>
        <v>N/A</v>
      </c>
      <c r="E10" s="14">
        <v>2444</v>
      </c>
      <c r="F10" s="11" t="str">
        <f t="shared" si="1"/>
        <v>N/A</v>
      </c>
      <c r="G10" s="14">
        <v>2773</v>
      </c>
      <c r="H10" s="11" t="str">
        <f t="shared" si="2"/>
        <v>N/A</v>
      </c>
      <c r="I10" s="12">
        <v>-17.600000000000001</v>
      </c>
      <c r="J10" s="12">
        <v>13.46</v>
      </c>
      <c r="K10" s="41" t="s">
        <v>732</v>
      </c>
      <c r="L10" s="9" t="str">
        <f t="shared" si="3"/>
        <v>Yes</v>
      </c>
    </row>
    <row r="11" spans="1:12" x14ac:dyDescent="0.25">
      <c r="A11" s="4" t="s">
        <v>723</v>
      </c>
      <c r="B11" s="41" t="s">
        <v>217</v>
      </c>
      <c r="C11" s="14">
        <v>17639</v>
      </c>
      <c r="D11" s="11" t="str">
        <f t="shared" si="0"/>
        <v>N/A</v>
      </c>
      <c r="E11" s="14">
        <v>16956</v>
      </c>
      <c r="F11" s="11" t="str">
        <f t="shared" si="1"/>
        <v>N/A</v>
      </c>
      <c r="G11" s="14">
        <v>16890</v>
      </c>
      <c r="H11" s="11" t="str">
        <f t="shared" si="2"/>
        <v>N/A</v>
      </c>
      <c r="I11" s="12">
        <v>-3.87</v>
      </c>
      <c r="J11" s="12">
        <v>-0.38900000000000001</v>
      </c>
      <c r="K11" s="41" t="s">
        <v>732</v>
      </c>
      <c r="L11" s="9" t="str">
        <f t="shared" si="3"/>
        <v>Yes</v>
      </c>
    </row>
    <row r="12" spans="1:12" x14ac:dyDescent="0.25">
      <c r="A12" s="4" t="s">
        <v>724</v>
      </c>
      <c r="B12" s="41" t="s">
        <v>217</v>
      </c>
      <c r="C12" s="14">
        <v>54189</v>
      </c>
      <c r="D12" s="11" t="str">
        <f t="shared" si="0"/>
        <v>N/A</v>
      </c>
      <c r="E12" s="14">
        <v>51529</v>
      </c>
      <c r="F12" s="11" t="str">
        <f t="shared" si="1"/>
        <v>N/A</v>
      </c>
      <c r="G12" s="14">
        <v>54411</v>
      </c>
      <c r="H12" s="11" t="str">
        <f t="shared" si="2"/>
        <v>N/A</v>
      </c>
      <c r="I12" s="12">
        <v>-4.91</v>
      </c>
      <c r="J12" s="12">
        <v>5.593</v>
      </c>
      <c r="K12" s="41" t="s">
        <v>732</v>
      </c>
      <c r="L12" s="9" t="str">
        <f t="shared" si="3"/>
        <v>Yes</v>
      </c>
    </row>
    <row r="13" spans="1:12" x14ac:dyDescent="0.25">
      <c r="A13" s="4" t="s">
        <v>74</v>
      </c>
      <c r="B13" s="41" t="s">
        <v>217</v>
      </c>
      <c r="C13" s="14">
        <v>19342282</v>
      </c>
      <c r="D13" s="11" t="str">
        <f>IF($B13="N/A","N/A",IF(C13&gt;10,"No",IF(C13&lt;-10,"No","Yes")))</f>
        <v>N/A</v>
      </c>
      <c r="E13" s="14">
        <v>21831895</v>
      </c>
      <c r="F13" s="11" t="str">
        <f>IF($B13="N/A","N/A",IF(E13&gt;10,"No",IF(E13&lt;-10,"No","Yes")))</f>
        <v>N/A</v>
      </c>
      <c r="G13" s="14">
        <v>18662255</v>
      </c>
      <c r="H13" s="11" t="str">
        <f>IF($B13="N/A","N/A",IF(G13&gt;10,"No",IF(G13&lt;-10,"No","Yes")))</f>
        <v>N/A</v>
      </c>
      <c r="I13" s="12">
        <v>12.87</v>
      </c>
      <c r="J13" s="12">
        <v>-14.5</v>
      </c>
      <c r="K13" s="41" t="s">
        <v>732</v>
      </c>
      <c r="L13" s="9" t="str">
        <f t="shared" si="3"/>
        <v>Yes</v>
      </c>
    </row>
    <row r="14" spans="1:12" x14ac:dyDescent="0.25">
      <c r="A14" s="50" t="s">
        <v>161</v>
      </c>
      <c r="B14" s="33" t="s">
        <v>217</v>
      </c>
      <c r="C14" s="8">
        <v>9.7227375635000008</v>
      </c>
      <c r="D14" s="11" t="str">
        <f t="shared" ref="D14:D18" si="4">IF($B14="N/A","N/A",IF(C14&gt;10,"No",IF(C14&lt;-10,"No","Yes")))</f>
        <v>N/A</v>
      </c>
      <c r="E14" s="8">
        <v>8.9212952699999999</v>
      </c>
      <c r="F14" s="11" t="str">
        <f t="shared" ref="F14:F18" si="5">IF($B14="N/A","N/A",IF(E14&gt;10,"No",IF(E14&lt;-10,"No","Yes")))</f>
        <v>N/A</v>
      </c>
      <c r="G14" s="8">
        <v>5.8609498092000001</v>
      </c>
      <c r="H14" s="11" t="str">
        <f t="shared" ref="H14:H18" si="6">IF($B14="N/A","N/A",IF(G14&gt;10,"No",IF(G14&lt;-10,"No","Yes")))</f>
        <v>N/A</v>
      </c>
      <c r="I14" s="12">
        <v>-8.24</v>
      </c>
      <c r="J14" s="12">
        <v>-34.299999999999997</v>
      </c>
      <c r="K14" s="41" t="s">
        <v>732</v>
      </c>
      <c r="L14" s="9" t="str">
        <f t="shared" ref="L14:L18" si="7">IF(J14="Div by 0", "N/A", IF(K14="N/A","N/A", IF(J14&gt;VALUE(MID(K14,1,2)), "No", IF(J14&lt;-1*VALUE(MID(K14,1,2)), "No", "Yes"))))</f>
        <v>No</v>
      </c>
    </row>
    <row r="15" spans="1:12" x14ac:dyDescent="0.25">
      <c r="A15" s="4" t="s">
        <v>418</v>
      </c>
      <c r="B15" s="33" t="s">
        <v>217</v>
      </c>
      <c r="C15" s="8">
        <v>15.411122067999999</v>
      </c>
      <c r="D15" s="11" t="str">
        <f t="shared" si="4"/>
        <v>N/A</v>
      </c>
      <c r="E15" s="8">
        <v>16.868448409999999</v>
      </c>
      <c r="F15" s="11" t="str">
        <f t="shared" si="5"/>
        <v>N/A</v>
      </c>
      <c r="G15" s="8">
        <v>16.706101151999999</v>
      </c>
      <c r="H15" s="11" t="str">
        <f t="shared" si="6"/>
        <v>N/A</v>
      </c>
      <c r="I15" s="12">
        <v>9.4559999999999995</v>
      </c>
      <c r="J15" s="12">
        <v>-0.96199999999999997</v>
      </c>
      <c r="K15" s="41" t="s">
        <v>732</v>
      </c>
      <c r="L15" s="9" t="str">
        <f t="shared" si="7"/>
        <v>Yes</v>
      </c>
    </row>
    <row r="16" spans="1:12" x14ac:dyDescent="0.25">
      <c r="A16" s="4" t="s">
        <v>419</v>
      </c>
      <c r="B16" s="33" t="s">
        <v>217</v>
      </c>
      <c r="C16" s="8">
        <v>8.8629386431999997</v>
      </c>
      <c r="D16" s="11" t="str">
        <f t="shared" si="4"/>
        <v>N/A</v>
      </c>
      <c r="E16" s="8">
        <v>11.447261248</v>
      </c>
      <c r="F16" s="11" t="str">
        <f t="shared" si="5"/>
        <v>N/A</v>
      </c>
      <c r="G16" s="8">
        <v>9.4978265131999997</v>
      </c>
      <c r="H16" s="11" t="str">
        <f t="shared" si="6"/>
        <v>N/A</v>
      </c>
      <c r="I16" s="12">
        <v>29.16</v>
      </c>
      <c r="J16" s="12">
        <v>-17</v>
      </c>
      <c r="K16" s="41" t="s">
        <v>732</v>
      </c>
      <c r="L16" s="9" t="str">
        <f t="shared" si="7"/>
        <v>Yes</v>
      </c>
    </row>
    <row r="17" spans="1:12" x14ac:dyDescent="0.25">
      <c r="A17" s="4" t="s">
        <v>420</v>
      </c>
      <c r="B17" s="33" t="s">
        <v>217</v>
      </c>
      <c r="C17" s="8">
        <v>5.4883875714999997</v>
      </c>
      <c r="D17" s="11" t="str">
        <f t="shared" si="4"/>
        <v>N/A</v>
      </c>
      <c r="E17" s="8">
        <v>5.1734076014000001</v>
      </c>
      <c r="F17" s="11" t="str">
        <f t="shared" si="5"/>
        <v>N/A</v>
      </c>
      <c r="G17" s="8">
        <v>1.8834508806000001</v>
      </c>
      <c r="H17" s="11" t="str">
        <f t="shared" si="6"/>
        <v>N/A</v>
      </c>
      <c r="I17" s="12">
        <v>-5.74</v>
      </c>
      <c r="J17" s="12">
        <v>-63.6</v>
      </c>
      <c r="K17" s="41" t="s">
        <v>732</v>
      </c>
      <c r="L17" s="9" t="str">
        <f t="shared" si="7"/>
        <v>No</v>
      </c>
    </row>
    <row r="18" spans="1:12" x14ac:dyDescent="0.25">
      <c r="A18" s="4" t="s">
        <v>421</v>
      </c>
      <c r="B18" s="33" t="s">
        <v>217</v>
      </c>
      <c r="C18" s="8">
        <v>19.002421716000001</v>
      </c>
      <c r="D18" s="11" t="str">
        <f t="shared" si="4"/>
        <v>N/A</v>
      </c>
      <c r="E18" s="8">
        <v>14.384779582</v>
      </c>
      <c r="F18" s="11" t="str">
        <f t="shared" si="5"/>
        <v>N/A</v>
      </c>
      <c r="G18" s="8">
        <v>10.080495567</v>
      </c>
      <c r="H18" s="11" t="str">
        <f t="shared" si="6"/>
        <v>N/A</v>
      </c>
      <c r="I18" s="12">
        <v>-24.3</v>
      </c>
      <c r="J18" s="12">
        <v>-29.9</v>
      </c>
      <c r="K18" s="41" t="s">
        <v>732</v>
      </c>
      <c r="L18" s="9" t="str">
        <f t="shared" si="7"/>
        <v>Yes</v>
      </c>
    </row>
    <row r="19" spans="1:12" x14ac:dyDescent="0.25">
      <c r="A19" s="4" t="s">
        <v>75</v>
      </c>
      <c r="B19" s="41" t="s">
        <v>217</v>
      </c>
      <c r="C19" s="34">
        <v>19</v>
      </c>
      <c r="D19" s="11" t="str">
        <f t="shared" ref="D19:D50" si="8">IF($B19="N/A","N/A",IF(C19&gt;10,"No",IF(C19&lt;-10,"No","Yes")))</f>
        <v>N/A</v>
      </c>
      <c r="E19" s="34">
        <v>21</v>
      </c>
      <c r="F19" s="11" t="str">
        <f t="shared" ref="F19:F50" si="9">IF($B19="N/A","N/A",IF(E19&gt;10,"No",IF(E19&lt;-10,"No","Yes")))</f>
        <v>N/A</v>
      </c>
      <c r="G19" s="34">
        <v>19</v>
      </c>
      <c r="H19" s="11" t="str">
        <f t="shared" ref="H19:H50" si="10">IF($B19="N/A","N/A",IF(G19&gt;10,"No",IF(G19&lt;-10,"No","Yes")))</f>
        <v>N/A</v>
      </c>
      <c r="I19" s="12">
        <v>10.53</v>
      </c>
      <c r="J19" s="12">
        <v>-9.52</v>
      </c>
      <c r="K19" s="41" t="s">
        <v>217</v>
      </c>
      <c r="L19" s="9" t="str">
        <f t="shared" ref="L19:L25" si="11">IF(J19="Div by 0", "N/A", IF(K19="N/A","N/A", IF(J19&gt;VALUE(MID(K19,1,2)), "No", IF(J19&lt;-1*VALUE(MID(K19,1,2)), "No", "Yes"))))</f>
        <v>N/A</v>
      </c>
    </row>
    <row r="20" spans="1:12" x14ac:dyDescent="0.25">
      <c r="A20" s="4" t="s">
        <v>76</v>
      </c>
      <c r="B20" s="41" t="s">
        <v>217</v>
      </c>
      <c r="C20" s="34">
        <v>64</v>
      </c>
      <c r="D20" s="11" t="str">
        <f t="shared" si="8"/>
        <v>N/A</v>
      </c>
      <c r="E20" s="34">
        <v>70</v>
      </c>
      <c r="F20" s="11" t="str">
        <f t="shared" si="9"/>
        <v>N/A</v>
      </c>
      <c r="G20" s="34">
        <v>71</v>
      </c>
      <c r="H20" s="11" t="str">
        <f t="shared" si="10"/>
        <v>N/A</v>
      </c>
      <c r="I20" s="12">
        <v>9.375</v>
      </c>
      <c r="J20" s="12">
        <v>1.429</v>
      </c>
      <c r="K20" s="41" t="s">
        <v>217</v>
      </c>
      <c r="L20" s="9" t="str">
        <f t="shared" si="11"/>
        <v>N/A</v>
      </c>
    </row>
    <row r="21" spans="1:12" x14ac:dyDescent="0.25">
      <c r="A21" s="50" t="s">
        <v>1120</v>
      </c>
      <c r="B21" s="41" t="s">
        <v>217</v>
      </c>
      <c r="C21" s="14">
        <v>4193.9641392000003</v>
      </c>
      <c r="D21" s="11" t="str">
        <f t="shared" si="8"/>
        <v>N/A</v>
      </c>
      <c r="E21" s="14">
        <v>3988.7358869999998</v>
      </c>
      <c r="F21" s="11" t="str">
        <f t="shared" si="9"/>
        <v>N/A</v>
      </c>
      <c r="G21" s="14">
        <v>4175.8874169999999</v>
      </c>
      <c r="H21" s="11" t="str">
        <f t="shared" si="10"/>
        <v>N/A</v>
      </c>
      <c r="I21" s="12">
        <v>-4.8899999999999997</v>
      </c>
      <c r="J21" s="12">
        <v>4.6920000000000002</v>
      </c>
      <c r="K21" s="41" t="s">
        <v>732</v>
      </c>
      <c r="L21" s="9" t="str">
        <f t="shared" si="11"/>
        <v>Yes</v>
      </c>
    </row>
    <row r="22" spans="1:12" x14ac:dyDescent="0.25">
      <c r="A22" s="4" t="s">
        <v>1725</v>
      </c>
      <c r="B22" s="41" t="s">
        <v>217</v>
      </c>
      <c r="C22" s="14">
        <v>11650.486553999999</v>
      </c>
      <c r="D22" s="11" t="str">
        <f t="shared" si="8"/>
        <v>N/A</v>
      </c>
      <c r="E22" s="14">
        <v>11330.386554999999</v>
      </c>
      <c r="F22" s="11" t="str">
        <f t="shared" si="9"/>
        <v>N/A</v>
      </c>
      <c r="G22" s="14">
        <v>11161.635872999999</v>
      </c>
      <c r="H22" s="11" t="str">
        <f t="shared" si="10"/>
        <v>N/A</v>
      </c>
      <c r="I22" s="12">
        <v>-2.75</v>
      </c>
      <c r="J22" s="12">
        <v>-1.49</v>
      </c>
      <c r="K22" s="41" t="s">
        <v>732</v>
      </c>
      <c r="L22" s="9" t="str">
        <f t="shared" si="11"/>
        <v>Yes</v>
      </c>
    </row>
    <row r="23" spans="1:12" x14ac:dyDescent="0.25">
      <c r="A23" s="4" t="s">
        <v>1121</v>
      </c>
      <c r="B23" s="41" t="s">
        <v>217</v>
      </c>
      <c r="C23" s="14">
        <v>11637.299354000001</v>
      </c>
      <c r="D23" s="11" t="str">
        <f t="shared" si="8"/>
        <v>N/A</v>
      </c>
      <c r="E23" s="14">
        <v>11610.802447</v>
      </c>
      <c r="F23" s="11" t="str">
        <f t="shared" si="9"/>
        <v>N/A</v>
      </c>
      <c r="G23" s="14">
        <v>12111.513885</v>
      </c>
      <c r="H23" s="11" t="str">
        <f t="shared" si="10"/>
        <v>N/A</v>
      </c>
      <c r="I23" s="12">
        <v>-0.22800000000000001</v>
      </c>
      <c r="J23" s="12">
        <v>4.3120000000000003</v>
      </c>
      <c r="K23" s="41" t="s">
        <v>732</v>
      </c>
      <c r="L23" s="9" t="str">
        <f t="shared" si="11"/>
        <v>Yes</v>
      </c>
    </row>
    <row r="24" spans="1:12" x14ac:dyDescent="0.25">
      <c r="A24" s="4" t="s">
        <v>1122</v>
      </c>
      <c r="B24" s="41" t="s">
        <v>217</v>
      </c>
      <c r="C24" s="14">
        <v>1680.9987666</v>
      </c>
      <c r="D24" s="11" t="str">
        <f t="shared" si="8"/>
        <v>N/A</v>
      </c>
      <c r="E24" s="14">
        <v>1458.0988777</v>
      </c>
      <c r="F24" s="11" t="str">
        <f t="shared" si="9"/>
        <v>N/A</v>
      </c>
      <c r="G24" s="14">
        <v>1646.1090138</v>
      </c>
      <c r="H24" s="11" t="str">
        <f t="shared" si="10"/>
        <v>N/A</v>
      </c>
      <c r="I24" s="12">
        <v>-13.3</v>
      </c>
      <c r="J24" s="12">
        <v>12.89</v>
      </c>
      <c r="K24" s="41" t="s">
        <v>732</v>
      </c>
      <c r="L24" s="9" t="str">
        <f t="shared" si="11"/>
        <v>Yes</v>
      </c>
    </row>
    <row r="25" spans="1:12" x14ac:dyDescent="0.25">
      <c r="A25" s="4" t="s">
        <v>1123</v>
      </c>
      <c r="B25" s="41" t="s">
        <v>217</v>
      </c>
      <c r="C25" s="14">
        <v>2571.7841148000002</v>
      </c>
      <c r="D25" s="11" t="str">
        <f t="shared" si="8"/>
        <v>N/A</v>
      </c>
      <c r="E25" s="14">
        <v>2659.0954394</v>
      </c>
      <c r="F25" s="11" t="str">
        <f t="shared" si="9"/>
        <v>N/A</v>
      </c>
      <c r="G25" s="14">
        <v>2828.9094977999998</v>
      </c>
      <c r="H25" s="11" t="str">
        <f t="shared" si="10"/>
        <v>N/A</v>
      </c>
      <c r="I25" s="12">
        <v>3.395</v>
      </c>
      <c r="J25" s="12">
        <v>6.3860000000000001</v>
      </c>
      <c r="K25" s="41" t="s">
        <v>732</v>
      </c>
      <c r="L25" s="9" t="str">
        <f t="shared" si="11"/>
        <v>Yes</v>
      </c>
    </row>
    <row r="26" spans="1:12" x14ac:dyDescent="0.25">
      <c r="A26" s="2" t="s">
        <v>1124</v>
      </c>
      <c r="B26" s="41" t="s">
        <v>217</v>
      </c>
      <c r="C26" s="14">
        <v>4317.3974912000003</v>
      </c>
      <c r="D26" s="11" t="str">
        <f t="shared" si="8"/>
        <v>N/A</v>
      </c>
      <c r="E26" s="14">
        <v>4083.2397165000002</v>
      </c>
      <c r="F26" s="11" t="str">
        <f t="shared" si="9"/>
        <v>N/A</v>
      </c>
      <c r="G26" s="14">
        <v>4276.3747622000001</v>
      </c>
      <c r="H26" s="11" t="str">
        <f t="shared" si="10"/>
        <v>N/A</v>
      </c>
      <c r="I26" s="12">
        <v>-5.42</v>
      </c>
      <c r="J26" s="12">
        <v>4.7300000000000004</v>
      </c>
      <c r="K26" s="41" t="s">
        <v>732</v>
      </c>
      <c r="L26" s="9" t="str">
        <f>IF(J26="Div by 0", "N/A", IF(OR(J26="N/A",K26="N/A"),"N/A", IF(J26&gt;VALUE(MID(K26,1,2)), "No", IF(J26&lt;-1*VALUE(MID(K26,1,2)), "No", "Yes"))))</f>
        <v>Yes</v>
      </c>
    </row>
    <row r="27" spans="1:12" x14ac:dyDescent="0.25">
      <c r="A27" s="2" t="s">
        <v>1125</v>
      </c>
      <c r="B27" s="41" t="s">
        <v>217</v>
      </c>
      <c r="C27" s="14">
        <v>4016.6897764</v>
      </c>
      <c r="D27" s="11" t="str">
        <f t="shared" si="8"/>
        <v>N/A</v>
      </c>
      <c r="E27" s="14">
        <v>3855.2380419000001</v>
      </c>
      <c r="F27" s="11" t="str">
        <f t="shared" si="9"/>
        <v>N/A</v>
      </c>
      <c r="G27" s="14">
        <v>4034.4688044999998</v>
      </c>
      <c r="H27" s="11" t="str">
        <f t="shared" si="10"/>
        <v>N/A</v>
      </c>
      <c r="I27" s="12">
        <v>-4.0199999999999996</v>
      </c>
      <c r="J27" s="12">
        <v>4.649</v>
      </c>
      <c r="K27" s="41" t="s">
        <v>732</v>
      </c>
      <c r="L27" s="9" t="str">
        <f>IF(J27="Div by 0", "N/A", IF(OR(J27="N/A",K27="N/A"),"N/A", IF(J27&gt;VALUE(MID(K27,1,2)), "No", IF(J27&lt;-1*VALUE(MID(K27,1,2)), "No", "Yes"))))</f>
        <v>Yes</v>
      </c>
    </row>
    <row r="28" spans="1:12" x14ac:dyDescent="0.25">
      <c r="A28" s="50" t="s">
        <v>1126</v>
      </c>
      <c r="B28" s="41" t="s">
        <v>217</v>
      </c>
      <c r="C28" s="14">
        <v>10009.242967</v>
      </c>
      <c r="D28" s="11" t="str">
        <f t="shared" si="8"/>
        <v>N/A</v>
      </c>
      <c r="E28" s="14">
        <v>10080.884634</v>
      </c>
      <c r="F28" s="11" t="str">
        <f t="shared" si="9"/>
        <v>N/A</v>
      </c>
      <c r="G28" s="14">
        <v>10051.740126999999</v>
      </c>
      <c r="H28" s="11" t="str">
        <f t="shared" si="10"/>
        <v>N/A</v>
      </c>
      <c r="I28" s="12">
        <v>0.71579999999999999</v>
      </c>
      <c r="J28" s="12">
        <v>-0.28899999999999998</v>
      </c>
      <c r="K28" s="41" t="s">
        <v>732</v>
      </c>
      <c r="L28" s="9" t="str">
        <f>IF(J28="Div by 0", "N/A", IF(K28="N/A","N/A", IF(J28&gt;VALUE(MID(K28,1,2)), "No", IF(J28&lt;-1*VALUE(MID(K28,1,2)), "No", "Yes"))))</f>
        <v>Yes</v>
      </c>
    </row>
    <row r="29" spans="1:12" x14ac:dyDescent="0.25">
      <c r="A29" s="2" t="s">
        <v>1127</v>
      </c>
      <c r="B29" s="41" t="s">
        <v>217</v>
      </c>
      <c r="C29" s="14">
        <v>11494.149858999999</v>
      </c>
      <c r="D29" s="11" t="str">
        <f t="shared" si="8"/>
        <v>N/A</v>
      </c>
      <c r="E29" s="14">
        <v>11309.003264000001</v>
      </c>
      <c r="F29" s="11" t="str">
        <f t="shared" si="9"/>
        <v>N/A</v>
      </c>
      <c r="G29" s="14">
        <v>11190.286217000001</v>
      </c>
      <c r="H29" s="11" t="str">
        <f t="shared" si="10"/>
        <v>N/A</v>
      </c>
      <c r="I29" s="12">
        <v>-1.61</v>
      </c>
      <c r="J29" s="12">
        <v>-1.05</v>
      </c>
      <c r="K29" s="41" t="s">
        <v>732</v>
      </c>
      <c r="L29" s="9" t="str">
        <f>IF(J29="Div by 0", "N/A", IF(K29="N/A","N/A", IF(J29&gt;VALUE(MID(K29,1,2)), "No", IF(J29&lt;-1*VALUE(MID(K29,1,2)), "No", "Yes"))))</f>
        <v>Yes</v>
      </c>
    </row>
    <row r="30" spans="1:12" x14ac:dyDescent="0.25">
      <c r="A30" s="2" t="s">
        <v>1128</v>
      </c>
      <c r="B30" s="41" t="s">
        <v>217</v>
      </c>
      <c r="C30" s="14">
        <v>8363.2720857999993</v>
      </c>
      <c r="D30" s="11" t="str">
        <f t="shared" si="8"/>
        <v>N/A</v>
      </c>
      <c r="E30" s="14">
        <v>8714.7236147000003</v>
      </c>
      <c r="F30" s="11" t="str">
        <f t="shared" si="9"/>
        <v>N/A</v>
      </c>
      <c r="G30" s="14">
        <v>8789.3304946000007</v>
      </c>
      <c r="H30" s="11" t="str">
        <f t="shared" si="10"/>
        <v>N/A</v>
      </c>
      <c r="I30" s="12">
        <v>4.202</v>
      </c>
      <c r="J30" s="12">
        <v>0.85609999999999997</v>
      </c>
      <c r="K30" s="41" t="s">
        <v>732</v>
      </c>
      <c r="L30" s="9" t="str">
        <f>IF(J30="Div by 0", "N/A", IF(K30="N/A","N/A", IF(J30&gt;VALUE(MID(K30,1,2)), "No", IF(J30&lt;-1*VALUE(MID(K30,1,2)), "No", "Yes"))))</f>
        <v>Yes</v>
      </c>
    </row>
    <row r="31" spans="1:12" x14ac:dyDescent="0.25">
      <c r="A31" s="2" t="s">
        <v>1129</v>
      </c>
      <c r="B31" s="41" t="s">
        <v>217</v>
      </c>
      <c r="C31" s="14">
        <v>10657.657375999999</v>
      </c>
      <c r="D31" s="11" t="str">
        <f t="shared" si="8"/>
        <v>N/A</v>
      </c>
      <c r="E31" s="14">
        <v>10657.426251999999</v>
      </c>
      <c r="F31" s="11" t="str">
        <f t="shared" si="9"/>
        <v>N/A</v>
      </c>
      <c r="G31" s="14">
        <v>10602.075778</v>
      </c>
      <c r="H31" s="11" t="str">
        <f t="shared" si="10"/>
        <v>N/A</v>
      </c>
      <c r="I31" s="12">
        <v>-2E-3</v>
      </c>
      <c r="J31" s="12">
        <v>-0.51900000000000002</v>
      </c>
      <c r="K31" s="41" t="s">
        <v>732</v>
      </c>
      <c r="L31" s="9" t="str">
        <f>IF(J31="Div by 0", "N/A", IF(OR(J31="N/A",K31="N/A"),"N/A", IF(J31&gt;VALUE(MID(K31,1,2)), "No", IF(J31&lt;-1*VALUE(MID(K31,1,2)), "No", "Yes"))))</f>
        <v>Yes</v>
      </c>
    </row>
    <row r="32" spans="1:12" x14ac:dyDescent="0.25">
      <c r="A32" s="2" t="s">
        <v>1130</v>
      </c>
      <c r="B32" s="41" t="s">
        <v>217</v>
      </c>
      <c r="C32" s="14">
        <v>9036.8336553999998</v>
      </c>
      <c r="D32" s="11" t="str">
        <f t="shared" si="8"/>
        <v>N/A</v>
      </c>
      <c r="E32" s="14">
        <v>9225.6521771999996</v>
      </c>
      <c r="F32" s="11" t="str">
        <f t="shared" si="9"/>
        <v>N/A</v>
      </c>
      <c r="G32" s="14">
        <v>9241.3506046999992</v>
      </c>
      <c r="H32" s="11" t="str">
        <f t="shared" si="10"/>
        <v>N/A</v>
      </c>
      <c r="I32" s="12">
        <v>2.089</v>
      </c>
      <c r="J32" s="12">
        <v>0.17019999999999999</v>
      </c>
      <c r="K32" s="41" t="s">
        <v>732</v>
      </c>
      <c r="L32" s="9" t="str">
        <f>IF(J32="Div by 0", "N/A", IF(OR(J32="N/A",K32="N/A"),"N/A", IF(J32&gt;VALUE(MID(K32,1,2)), "No", IF(J32&lt;-1*VALUE(MID(K32,1,2)), "No", "Yes"))))</f>
        <v>Yes</v>
      </c>
    </row>
    <row r="33" spans="1:12" x14ac:dyDescent="0.25">
      <c r="A33" s="2" t="s">
        <v>1730</v>
      </c>
      <c r="B33" s="41" t="s">
        <v>217</v>
      </c>
      <c r="C33" s="14">
        <v>9689.0741711999999</v>
      </c>
      <c r="D33" s="11" t="str">
        <f t="shared" si="8"/>
        <v>N/A</v>
      </c>
      <c r="E33" s="14">
        <v>8331.4274311000008</v>
      </c>
      <c r="F33" s="11" t="str">
        <f t="shared" si="9"/>
        <v>N/A</v>
      </c>
      <c r="G33" s="14">
        <v>10767.904675</v>
      </c>
      <c r="H33" s="11" t="str">
        <f t="shared" si="10"/>
        <v>N/A</v>
      </c>
      <c r="I33" s="12">
        <v>-14</v>
      </c>
      <c r="J33" s="12">
        <v>29.24</v>
      </c>
      <c r="K33" s="41" t="s">
        <v>732</v>
      </c>
      <c r="L33" s="9" t="str">
        <f t="shared" ref="L33:L45" si="12">IF(J33="Div by 0", "N/A", IF(K33="N/A","N/A", IF(J33&gt;VALUE(MID(K33,1,2)), "No", IF(J33&lt;-1*VALUE(MID(K33,1,2)), "No", "Yes"))))</f>
        <v>Yes</v>
      </c>
    </row>
    <row r="34" spans="1:12" x14ac:dyDescent="0.25">
      <c r="A34" s="2" t="s">
        <v>1731</v>
      </c>
      <c r="B34" s="41" t="s">
        <v>217</v>
      </c>
      <c r="C34" s="14">
        <v>695.62618254999995</v>
      </c>
      <c r="D34" s="11" t="str">
        <f t="shared" si="8"/>
        <v>N/A</v>
      </c>
      <c r="E34" s="14">
        <v>661.76289383999995</v>
      </c>
      <c r="F34" s="11" t="str">
        <f t="shared" si="9"/>
        <v>N/A</v>
      </c>
      <c r="G34" s="14">
        <v>565.44024458000001</v>
      </c>
      <c r="H34" s="11" t="str">
        <f t="shared" si="10"/>
        <v>N/A</v>
      </c>
      <c r="I34" s="12">
        <v>-4.87</v>
      </c>
      <c r="J34" s="12">
        <v>-14.6</v>
      </c>
      <c r="K34" s="41" t="s">
        <v>732</v>
      </c>
      <c r="L34" s="9" t="str">
        <f t="shared" si="12"/>
        <v>Yes</v>
      </c>
    </row>
    <row r="35" spans="1:12" x14ac:dyDescent="0.25">
      <c r="A35" s="2" t="s">
        <v>1732</v>
      </c>
      <c r="B35" s="41" t="s">
        <v>217</v>
      </c>
      <c r="C35" s="14">
        <v>13768.066441999999</v>
      </c>
      <c r="D35" s="11" t="str">
        <f t="shared" si="8"/>
        <v>N/A</v>
      </c>
      <c r="E35" s="14">
        <v>13515.115496</v>
      </c>
      <c r="F35" s="11" t="str">
        <f t="shared" si="9"/>
        <v>N/A</v>
      </c>
      <c r="G35" s="14">
        <v>13984.937798999999</v>
      </c>
      <c r="H35" s="11" t="str">
        <f t="shared" si="10"/>
        <v>N/A</v>
      </c>
      <c r="I35" s="12">
        <v>-1.84</v>
      </c>
      <c r="J35" s="12">
        <v>3.476</v>
      </c>
      <c r="K35" s="41" t="s">
        <v>732</v>
      </c>
      <c r="L35" s="9" t="str">
        <f t="shared" si="12"/>
        <v>Yes</v>
      </c>
    </row>
    <row r="36" spans="1:12" x14ac:dyDescent="0.25">
      <c r="A36" s="2" t="s">
        <v>1733</v>
      </c>
      <c r="B36" s="41" t="s">
        <v>217</v>
      </c>
      <c r="C36" s="14">
        <v>284.5</v>
      </c>
      <c r="D36" s="11" t="str">
        <f t="shared" si="8"/>
        <v>N/A</v>
      </c>
      <c r="E36" s="14">
        <v>298.94057559999999</v>
      </c>
      <c r="F36" s="11" t="str">
        <f t="shared" si="9"/>
        <v>N/A</v>
      </c>
      <c r="G36" s="14">
        <v>290.89631582999999</v>
      </c>
      <c r="H36" s="11" t="str">
        <f t="shared" si="10"/>
        <v>N/A</v>
      </c>
      <c r="I36" s="12">
        <v>5.0759999999999996</v>
      </c>
      <c r="J36" s="12">
        <v>-2.69</v>
      </c>
      <c r="K36" s="41" t="s">
        <v>732</v>
      </c>
      <c r="L36" s="9" t="str">
        <f t="shared" si="12"/>
        <v>Yes</v>
      </c>
    </row>
    <row r="37" spans="1:12" x14ac:dyDescent="0.25">
      <c r="A37" s="2" t="s">
        <v>1734</v>
      </c>
      <c r="B37" s="41" t="s">
        <v>217</v>
      </c>
      <c r="C37" s="14">
        <v>2845.8933566000001</v>
      </c>
      <c r="D37" s="11" t="str">
        <f t="shared" si="8"/>
        <v>N/A</v>
      </c>
      <c r="E37" s="14">
        <v>3079.3108843999998</v>
      </c>
      <c r="F37" s="11" t="str">
        <f t="shared" si="9"/>
        <v>N/A</v>
      </c>
      <c r="G37" s="14">
        <v>2904.1464308</v>
      </c>
      <c r="H37" s="11" t="str">
        <f t="shared" si="10"/>
        <v>N/A</v>
      </c>
      <c r="I37" s="12">
        <v>8.202</v>
      </c>
      <c r="J37" s="12">
        <v>-5.69</v>
      </c>
      <c r="K37" s="41" t="s">
        <v>732</v>
      </c>
      <c r="L37" s="9" t="str">
        <f t="shared" si="12"/>
        <v>Yes</v>
      </c>
    </row>
    <row r="38" spans="1:12" x14ac:dyDescent="0.25">
      <c r="A38" s="2" t="s">
        <v>1735</v>
      </c>
      <c r="B38" s="41" t="s">
        <v>217</v>
      </c>
      <c r="C38" s="14" t="s">
        <v>1742</v>
      </c>
      <c r="D38" s="11" t="str">
        <f t="shared" si="8"/>
        <v>N/A</v>
      </c>
      <c r="E38" s="14">
        <v>0.5</v>
      </c>
      <c r="F38" s="11" t="str">
        <f t="shared" si="9"/>
        <v>N/A</v>
      </c>
      <c r="G38" s="14">
        <v>323.89999999999998</v>
      </c>
      <c r="H38" s="11" t="str">
        <f t="shared" si="10"/>
        <v>N/A</v>
      </c>
      <c r="I38" s="12" t="s">
        <v>1742</v>
      </c>
      <c r="J38" s="12">
        <v>64680</v>
      </c>
      <c r="K38" s="41" t="s">
        <v>732</v>
      </c>
      <c r="L38" s="9" t="str">
        <f t="shared" si="12"/>
        <v>No</v>
      </c>
    </row>
    <row r="39" spans="1:12" x14ac:dyDescent="0.25">
      <c r="A39" s="2" t="s">
        <v>1736</v>
      </c>
      <c r="B39" s="41" t="s">
        <v>217</v>
      </c>
      <c r="C39" s="14">
        <v>389.06873137000002</v>
      </c>
      <c r="D39" s="11" t="str">
        <f t="shared" si="8"/>
        <v>N/A</v>
      </c>
      <c r="E39" s="14">
        <v>320.18699672000002</v>
      </c>
      <c r="F39" s="11" t="str">
        <f t="shared" si="9"/>
        <v>N/A</v>
      </c>
      <c r="G39" s="14">
        <v>261.25108385999999</v>
      </c>
      <c r="H39" s="11" t="str">
        <f t="shared" si="10"/>
        <v>N/A</v>
      </c>
      <c r="I39" s="12">
        <v>-17.7</v>
      </c>
      <c r="J39" s="12">
        <v>-18.399999999999999</v>
      </c>
      <c r="K39" s="41" t="s">
        <v>732</v>
      </c>
      <c r="L39" s="9" t="str">
        <f t="shared" si="12"/>
        <v>Yes</v>
      </c>
    </row>
    <row r="40" spans="1:12" x14ac:dyDescent="0.25">
      <c r="A40" s="2" t="s">
        <v>1737</v>
      </c>
      <c r="B40" s="41" t="s">
        <v>217</v>
      </c>
      <c r="C40" s="14" t="s">
        <v>1742</v>
      </c>
      <c r="D40" s="11" t="str">
        <f t="shared" si="8"/>
        <v>N/A</v>
      </c>
      <c r="E40" s="14" t="s">
        <v>1742</v>
      </c>
      <c r="F40" s="11" t="str">
        <f t="shared" si="9"/>
        <v>N/A</v>
      </c>
      <c r="G40" s="14" t="s">
        <v>1742</v>
      </c>
      <c r="H40" s="11" t="str">
        <f t="shared" si="10"/>
        <v>N/A</v>
      </c>
      <c r="I40" s="12" t="s">
        <v>1742</v>
      </c>
      <c r="J40" s="12" t="s">
        <v>1742</v>
      </c>
      <c r="K40" s="41" t="s">
        <v>732</v>
      </c>
      <c r="L40" s="9" t="str">
        <f t="shared" si="12"/>
        <v>N/A</v>
      </c>
    </row>
    <row r="41" spans="1:12" x14ac:dyDescent="0.25">
      <c r="A41" s="2" t="s">
        <v>1738</v>
      </c>
      <c r="B41" s="41" t="s">
        <v>217</v>
      </c>
      <c r="C41" s="14">
        <v>6988.5313642000001</v>
      </c>
      <c r="D41" s="11" t="str">
        <f t="shared" si="8"/>
        <v>N/A</v>
      </c>
      <c r="E41" s="14">
        <v>5368.0987805000004</v>
      </c>
      <c r="F41" s="11" t="str">
        <f t="shared" si="9"/>
        <v>N/A</v>
      </c>
      <c r="G41" s="14">
        <v>6832.3897574000002</v>
      </c>
      <c r="H41" s="11" t="str">
        <f t="shared" si="10"/>
        <v>N/A</v>
      </c>
      <c r="I41" s="12">
        <v>-23.2</v>
      </c>
      <c r="J41" s="12">
        <v>27.28</v>
      </c>
      <c r="K41" s="41" t="s">
        <v>732</v>
      </c>
      <c r="L41" s="9" t="str">
        <f t="shared" si="12"/>
        <v>Yes</v>
      </c>
    </row>
    <row r="42" spans="1:12" x14ac:dyDescent="0.25">
      <c r="A42" s="2" t="s">
        <v>1739</v>
      </c>
      <c r="B42" s="41" t="s">
        <v>217</v>
      </c>
      <c r="C42" s="14" t="s">
        <v>1742</v>
      </c>
      <c r="D42" s="11" t="str">
        <f t="shared" si="8"/>
        <v>N/A</v>
      </c>
      <c r="E42" s="14" t="s">
        <v>1742</v>
      </c>
      <c r="F42" s="11" t="str">
        <f t="shared" si="9"/>
        <v>N/A</v>
      </c>
      <c r="G42" s="14" t="s">
        <v>1742</v>
      </c>
      <c r="H42" s="11" t="str">
        <f t="shared" si="10"/>
        <v>N/A</v>
      </c>
      <c r="I42" s="12" t="s">
        <v>1742</v>
      </c>
      <c r="J42" s="12" t="s">
        <v>1742</v>
      </c>
      <c r="K42" s="41" t="s">
        <v>732</v>
      </c>
      <c r="L42" s="9" t="str">
        <f t="shared" si="12"/>
        <v>N/A</v>
      </c>
    </row>
    <row r="43" spans="1:12" x14ac:dyDescent="0.25">
      <c r="A43" s="2" t="s">
        <v>1740</v>
      </c>
      <c r="B43" s="41" t="s">
        <v>217</v>
      </c>
      <c r="C43" s="14" t="s">
        <v>1742</v>
      </c>
      <c r="D43" s="11" t="str">
        <f t="shared" si="8"/>
        <v>N/A</v>
      </c>
      <c r="E43" s="14" t="s">
        <v>1742</v>
      </c>
      <c r="F43" s="11" t="str">
        <f t="shared" si="9"/>
        <v>N/A</v>
      </c>
      <c r="G43" s="14" t="s">
        <v>1742</v>
      </c>
      <c r="H43" s="11" t="str">
        <f t="shared" si="10"/>
        <v>N/A</v>
      </c>
      <c r="I43" s="12" t="s">
        <v>1742</v>
      </c>
      <c r="J43" s="12" t="s">
        <v>1742</v>
      </c>
      <c r="K43" s="41" t="s">
        <v>732</v>
      </c>
      <c r="L43" s="9" t="str">
        <f t="shared" si="12"/>
        <v>N/A</v>
      </c>
    </row>
    <row r="44" spans="1:12" x14ac:dyDescent="0.25">
      <c r="A44" s="2" t="s">
        <v>1131</v>
      </c>
      <c r="B44" s="41" t="s">
        <v>217</v>
      </c>
      <c r="C44" s="14">
        <v>12897.456808999999</v>
      </c>
      <c r="D44" s="11" t="str">
        <f t="shared" si="8"/>
        <v>N/A</v>
      </c>
      <c r="E44" s="14">
        <v>13065.315918</v>
      </c>
      <c r="F44" s="11" t="str">
        <f t="shared" si="9"/>
        <v>N/A</v>
      </c>
      <c r="G44" s="14">
        <v>13282.44959</v>
      </c>
      <c r="H44" s="11" t="str">
        <f t="shared" si="10"/>
        <v>N/A</v>
      </c>
      <c r="I44" s="12">
        <v>1.3009999999999999</v>
      </c>
      <c r="J44" s="12">
        <v>1.6619999999999999</v>
      </c>
      <c r="K44" s="41" t="s">
        <v>732</v>
      </c>
      <c r="L44" s="9" t="str">
        <f t="shared" si="12"/>
        <v>Yes</v>
      </c>
    </row>
    <row r="45" spans="1:12" ht="25" x14ac:dyDescent="0.25">
      <c r="A45" s="2" t="s">
        <v>1132</v>
      </c>
      <c r="B45" s="41" t="s">
        <v>217</v>
      </c>
      <c r="C45" s="14">
        <v>514.88774140999999</v>
      </c>
      <c r="D45" s="11" t="str">
        <f t="shared" si="8"/>
        <v>N/A</v>
      </c>
      <c r="E45" s="14">
        <v>488.12995510000002</v>
      </c>
      <c r="F45" s="11" t="str">
        <f t="shared" si="9"/>
        <v>N/A</v>
      </c>
      <c r="G45" s="14">
        <v>421.04134633000001</v>
      </c>
      <c r="H45" s="11" t="str">
        <f t="shared" si="10"/>
        <v>N/A</v>
      </c>
      <c r="I45" s="12">
        <v>-5.2</v>
      </c>
      <c r="J45" s="12">
        <v>-13.7</v>
      </c>
      <c r="K45" s="41" t="s">
        <v>732</v>
      </c>
      <c r="L45" s="9" t="str">
        <f t="shared" si="12"/>
        <v>Yes</v>
      </c>
    </row>
    <row r="46" spans="1:12" x14ac:dyDescent="0.25">
      <c r="A46" s="2" t="s">
        <v>1133</v>
      </c>
      <c r="B46" s="33" t="s">
        <v>217</v>
      </c>
      <c r="C46" s="43">
        <v>38268.413569999997</v>
      </c>
      <c r="D46" s="11" t="str">
        <f t="shared" si="8"/>
        <v>N/A</v>
      </c>
      <c r="E46" s="43">
        <v>34960.914771999996</v>
      </c>
      <c r="F46" s="11" t="str">
        <f t="shared" si="9"/>
        <v>N/A</v>
      </c>
      <c r="G46" s="43">
        <v>36130.224887999997</v>
      </c>
      <c r="H46" s="11" t="str">
        <f t="shared" si="10"/>
        <v>N/A</v>
      </c>
      <c r="I46" s="12">
        <v>-8.64</v>
      </c>
      <c r="J46" s="12">
        <v>3.3450000000000002</v>
      </c>
      <c r="K46" s="41" t="s">
        <v>732</v>
      </c>
      <c r="L46" s="9" t="str">
        <f>IF(J46="Div by 0", "N/A", IF(K46="N/A","N/A", IF(J46&gt;VALUE(MID(K46,1,2)), "No", IF(J46&lt;-1*VALUE(MID(K46,1,2)), "No", "Yes"))))</f>
        <v>Yes</v>
      </c>
    </row>
    <row r="47" spans="1:12" x14ac:dyDescent="0.25">
      <c r="A47" s="51" t="s">
        <v>1134</v>
      </c>
      <c r="B47" s="33" t="s">
        <v>217</v>
      </c>
      <c r="C47" s="43">
        <v>26241.703627999999</v>
      </c>
      <c r="D47" s="11" t="str">
        <f t="shared" si="8"/>
        <v>N/A</v>
      </c>
      <c r="E47" s="43">
        <v>27547.874755000001</v>
      </c>
      <c r="F47" s="11" t="str">
        <f t="shared" si="9"/>
        <v>N/A</v>
      </c>
      <c r="G47" s="43">
        <v>27589.569590999999</v>
      </c>
      <c r="H47" s="11" t="str">
        <f t="shared" si="10"/>
        <v>N/A</v>
      </c>
      <c r="I47" s="12">
        <v>4.9770000000000003</v>
      </c>
      <c r="J47" s="12">
        <v>0.15140000000000001</v>
      </c>
      <c r="K47" s="41" t="s">
        <v>732</v>
      </c>
      <c r="L47" s="9" t="str">
        <f>IF(J47="Div by 0", "N/A", IF(K47="N/A","N/A", IF(J47&gt;VALUE(MID(K47,1,2)), "No", IF(J47&lt;-1*VALUE(MID(K47,1,2)), "No", "Yes"))))</f>
        <v>Yes</v>
      </c>
    </row>
    <row r="48" spans="1:12" ht="25" x14ac:dyDescent="0.25">
      <c r="A48" s="2" t="s">
        <v>1135</v>
      </c>
      <c r="B48" s="33" t="s">
        <v>217</v>
      </c>
      <c r="C48" s="43">
        <v>35680.840397</v>
      </c>
      <c r="D48" s="11" t="str">
        <f t="shared" si="8"/>
        <v>N/A</v>
      </c>
      <c r="E48" s="43">
        <v>36022.423853</v>
      </c>
      <c r="F48" s="11" t="str">
        <f t="shared" si="9"/>
        <v>N/A</v>
      </c>
      <c r="G48" s="43">
        <v>36539.819073999999</v>
      </c>
      <c r="H48" s="11" t="str">
        <f t="shared" si="10"/>
        <v>N/A</v>
      </c>
      <c r="I48" s="12">
        <v>0.95730000000000004</v>
      </c>
      <c r="J48" s="12">
        <v>1.4359999999999999</v>
      </c>
      <c r="K48" s="41" t="s">
        <v>732</v>
      </c>
      <c r="L48" s="9" t="str">
        <f>IF(J48="Div by 0", "N/A", IF(K48="N/A","N/A", IF(J48&gt;VALUE(MID(K48,1,2)), "No", IF(J48&lt;-1*VALUE(MID(K48,1,2)), "No", "Yes"))))</f>
        <v>Yes</v>
      </c>
    </row>
    <row r="49" spans="1:12" x14ac:dyDescent="0.25">
      <c r="A49" s="6" t="s">
        <v>1136</v>
      </c>
      <c r="B49" s="33" t="s">
        <v>217</v>
      </c>
      <c r="C49" s="43" t="s">
        <v>1742</v>
      </c>
      <c r="D49" s="11" t="str">
        <f t="shared" si="8"/>
        <v>N/A</v>
      </c>
      <c r="E49" s="43" t="s">
        <v>1742</v>
      </c>
      <c r="F49" s="11" t="str">
        <f t="shared" si="9"/>
        <v>N/A</v>
      </c>
      <c r="G49" s="43" t="s">
        <v>1742</v>
      </c>
      <c r="H49" s="11" t="str">
        <f t="shared" si="10"/>
        <v>N/A</v>
      </c>
      <c r="I49" s="12" t="s">
        <v>1742</v>
      </c>
      <c r="J49" s="12" t="s">
        <v>1742</v>
      </c>
      <c r="K49" s="41" t="s">
        <v>732</v>
      </c>
      <c r="L49" s="9" t="str">
        <f t="shared" ref="L49:L59" si="13">IF(J49="Div by 0", "N/A", IF(K49="N/A","N/A", IF(J49&gt;VALUE(MID(K49,1,2)), "No", IF(J49&lt;-1*VALUE(MID(K49,1,2)), "No", "Yes"))))</f>
        <v>N/A</v>
      </c>
    </row>
    <row r="50" spans="1:12" ht="25" x14ac:dyDescent="0.25">
      <c r="A50" s="2" t="s">
        <v>1137</v>
      </c>
      <c r="B50" s="33" t="s">
        <v>217</v>
      </c>
      <c r="C50" s="43" t="s">
        <v>1742</v>
      </c>
      <c r="D50" s="11" t="str">
        <f t="shared" si="8"/>
        <v>N/A</v>
      </c>
      <c r="E50" s="43" t="s">
        <v>1742</v>
      </c>
      <c r="F50" s="11" t="str">
        <f t="shared" si="9"/>
        <v>N/A</v>
      </c>
      <c r="G50" s="43" t="s">
        <v>1742</v>
      </c>
      <c r="H50" s="11" t="str">
        <f t="shared" si="10"/>
        <v>N/A</v>
      </c>
      <c r="I50" s="12" t="s">
        <v>1742</v>
      </c>
      <c r="J50" s="12" t="s">
        <v>1742</v>
      </c>
      <c r="K50" s="41" t="s">
        <v>732</v>
      </c>
      <c r="L50" s="9" t="str">
        <f t="shared" si="13"/>
        <v>N/A</v>
      </c>
    </row>
    <row r="51" spans="1:12" x14ac:dyDescent="0.25">
      <c r="A51" s="2" t="s">
        <v>1138</v>
      </c>
      <c r="B51" s="33" t="s">
        <v>217</v>
      </c>
      <c r="C51" s="43" t="s">
        <v>1742</v>
      </c>
      <c r="D51" s="11" t="str">
        <f t="shared" ref="D51:D82" si="14">IF($B51="N/A","N/A",IF(C51&gt;10,"No",IF(C51&lt;-10,"No","Yes")))</f>
        <v>N/A</v>
      </c>
      <c r="E51" s="43" t="s">
        <v>1742</v>
      </c>
      <c r="F51" s="11" t="str">
        <f t="shared" ref="F51:F82" si="15">IF($B51="N/A","N/A",IF(E51&gt;10,"No",IF(E51&lt;-10,"No","Yes")))</f>
        <v>N/A</v>
      </c>
      <c r="G51" s="43" t="s">
        <v>1742</v>
      </c>
      <c r="H51" s="11" t="str">
        <f t="shared" ref="H51:H82" si="16">IF($B51="N/A","N/A",IF(G51&gt;10,"No",IF(G51&lt;-10,"No","Yes")))</f>
        <v>N/A</v>
      </c>
      <c r="I51" s="12" t="s">
        <v>1742</v>
      </c>
      <c r="J51" s="12" t="s">
        <v>1742</v>
      </c>
      <c r="K51" s="41" t="s">
        <v>732</v>
      </c>
      <c r="L51" s="9" t="str">
        <f t="shared" si="13"/>
        <v>N/A</v>
      </c>
    </row>
    <row r="52" spans="1:12" ht="25" x14ac:dyDescent="0.25">
      <c r="A52" s="2" t="s">
        <v>1139</v>
      </c>
      <c r="B52" s="33" t="s">
        <v>217</v>
      </c>
      <c r="C52" s="43" t="s">
        <v>1742</v>
      </c>
      <c r="D52" s="11" t="str">
        <f t="shared" si="14"/>
        <v>N/A</v>
      </c>
      <c r="E52" s="43" t="s">
        <v>1742</v>
      </c>
      <c r="F52" s="11" t="str">
        <f t="shared" si="15"/>
        <v>N/A</v>
      </c>
      <c r="G52" s="43" t="s">
        <v>1742</v>
      </c>
      <c r="H52" s="11" t="str">
        <f t="shared" si="16"/>
        <v>N/A</v>
      </c>
      <c r="I52" s="12" t="s">
        <v>1742</v>
      </c>
      <c r="J52" s="12" t="s">
        <v>1742</v>
      </c>
      <c r="K52" s="41" t="s">
        <v>732</v>
      </c>
      <c r="L52" s="9" t="str">
        <f t="shared" si="13"/>
        <v>N/A</v>
      </c>
    </row>
    <row r="53" spans="1:12" ht="25" x14ac:dyDescent="0.25">
      <c r="A53" s="2" t="s">
        <v>1140</v>
      </c>
      <c r="B53" s="33" t="s">
        <v>217</v>
      </c>
      <c r="C53" s="43" t="s">
        <v>1742</v>
      </c>
      <c r="D53" s="11" t="str">
        <f t="shared" si="14"/>
        <v>N/A</v>
      </c>
      <c r="E53" s="43" t="s">
        <v>1742</v>
      </c>
      <c r="F53" s="11" t="str">
        <f t="shared" si="15"/>
        <v>N/A</v>
      </c>
      <c r="G53" s="43" t="s">
        <v>1742</v>
      </c>
      <c r="H53" s="11" t="str">
        <f t="shared" si="16"/>
        <v>N/A</v>
      </c>
      <c r="I53" s="12" t="s">
        <v>1742</v>
      </c>
      <c r="J53" s="12" t="s">
        <v>1742</v>
      </c>
      <c r="K53" s="41" t="s">
        <v>732</v>
      </c>
      <c r="L53" s="9" t="str">
        <f t="shared" si="13"/>
        <v>N/A</v>
      </c>
    </row>
    <row r="54" spans="1:12" ht="25" x14ac:dyDescent="0.25">
      <c r="A54" s="2" t="s">
        <v>1141</v>
      </c>
      <c r="B54" s="33" t="s">
        <v>217</v>
      </c>
      <c r="C54" s="43" t="s">
        <v>1742</v>
      </c>
      <c r="D54" s="11" t="str">
        <f t="shared" si="14"/>
        <v>N/A</v>
      </c>
      <c r="E54" s="43" t="s">
        <v>1742</v>
      </c>
      <c r="F54" s="11" t="str">
        <f t="shared" si="15"/>
        <v>N/A</v>
      </c>
      <c r="G54" s="43" t="s">
        <v>1742</v>
      </c>
      <c r="H54" s="11" t="str">
        <f t="shared" si="16"/>
        <v>N/A</v>
      </c>
      <c r="I54" s="12" t="s">
        <v>1742</v>
      </c>
      <c r="J54" s="12" t="s">
        <v>1742</v>
      </c>
      <c r="K54" s="41" t="s">
        <v>732</v>
      </c>
      <c r="L54" s="9" t="str">
        <f t="shared" si="13"/>
        <v>N/A</v>
      </c>
    </row>
    <row r="55" spans="1:12" ht="25" x14ac:dyDescent="0.25">
      <c r="A55" s="2" t="s">
        <v>1142</v>
      </c>
      <c r="B55" s="33" t="s">
        <v>217</v>
      </c>
      <c r="C55" s="43" t="s">
        <v>1742</v>
      </c>
      <c r="D55" s="11" t="str">
        <f t="shared" si="14"/>
        <v>N/A</v>
      </c>
      <c r="E55" s="43" t="s">
        <v>1742</v>
      </c>
      <c r="F55" s="11" t="str">
        <f t="shared" si="15"/>
        <v>N/A</v>
      </c>
      <c r="G55" s="43" t="s">
        <v>1742</v>
      </c>
      <c r="H55" s="11" t="str">
        <f t="shared" si="16"/>
        <v>N/A</v>
      </c>
      <c r="I55" s="12" t="s">
        <v>1742</v>
      </c>
      <c r="J55" s="12" t="s">
        <v>1742</v>
      </c>
      <c r="K55" s="41" t="s">
        <v>732</v>
      </c>
      <c r="L55" s="9" t="str">
        <f t="shared" si="13"/>
        <v>N/A</v>
      </c>
    </row>
    <row r="56" spans="1:12" ht="25" x14ac:dyDescent="0.25">
      <c r="A56" s="2" t="s">
        <v>1143</v>
      </c>
      <c r="B56" s="33" t="s">
        <v>217</v>
      </c>
      <c r="C56" s="43" t="s">
        <v>1742</v>
      </c>
      <c r="D56" s="11" t="str">
        <f t="shared" si="14"/>
        <v>N/A</v>
      </c>
      <c r="E56" s="43" t="s">
        <v>1742</v>
      </c>
      <c r="F56" s="11" t="str">
        <f t="shared" si="15"/>
        <v>N/A</v>
      </c>
      <c r="G56" s="43" t="s">
        <v>1742</v>
      </c>
      <c r="H56" s="11" t="str">
        <f t="shared" si="16"/>
        <v>N/A</v>
      </c>
      <c r="I56" s="12" t="s">
        <v>1742</v>
      </c>
      <c r="J56" s="12" t="s">
        <v>1742</v>
      </c>
      <c r="K56" s="41" t="s">
        <v>732</v>
      </c>
      <c r="L56" s="9" t="str">
        <f t="shared" si="13"/>
        <v>N/A</v>
      </c>
    </row>
    <row r="57" spans="1:12" ht="25" x14ac:dyDescent="0.25">
      <c r="A57" s="2" t="s">
        <v>1144</v>
      </c>
      <c r="B57" s="33" t="s">
        <v>217</v>
      </c>
      <c r="C57" s="43" t="s">
        <v>1742</v>
      </c>
      <c r="D57" s="11" t="str">
        <f t="shared" si="14"/>
        <v>N/A</v>
      </c>
      <c r="E57" s="43" t="s">
        <v>1742</v>
      </c>
      <c r="F57" s="11" t="str">
        <f t="shared" si="15"/>
        <v>N/A</v>
      </c>
      <c r="G57" s="43" t="s">
        <v>1742</v>
      </c>
      <c r="H57" s="11" t="str">
        <f t="shared" si="16"/>
        <v>N/A</v>
      </c>
      <c r="I57" s="12" t="s">
        <v>1742</v>
      </c>
      <c r="J57" s="12" t="s">
        <v>1742</v>
      </c>
      <c r="K57" s="41" t="s">
        <v>732</v>
      </c>
      <c r="L57" s="9" t="str">
        <f t="shared" si="13"/>
        <v>N/A</v>
      </c>
    </row>
    <row r="58" spans="1:12" ht="25" x14ac:dyDescent="0.25">
      <c r="A58" s="2" t="s">
        <v>1145</v>
      </c>
      <c r="B58" s="33" t="s">
        <v>217</v>
      </c>
      <c r="C58" s="43" t="s">
        <v>1742</v>
      </c>
      <c r="D58" s="11" t="str">
        <f t="shared" si="14"/>
        <v>N/A</v>
      </c>
      <c r="E58" s="43" t="s">
        <v>1742</v>
      </c>
      <c r="F58" s="11" t="str">
        <f t="shared" si="15"/>
        <v>N/A</v>
      </c>
      <c r="G58" s="43" t="s">
        <v>1742</v>
      </c>
      <c r="H58" s="11" t="str">
        <f t="shared" si="16"/>
        <v>N/A</v>
      </c>
      <c r="I58" s="12" t="s">
        <v>1742</v>
      </c>
      <c r="J58" s="12" t="s">
        <v>1742</v>
      </c>
      <c r="K58" s="41" t="s">
        <v>732</v>
      </c>
      <c r="L58" s="9" t="str">
        <f t="shared" si="13"/>
        <v>N/A</v>
      </c>
    </row>
    <row r="59" spans="1:12" ht="25" x14ac:dyDescent="0.25">
      <c r="A59" s="2" t="s">
        <v>1146</v>
      </c>
      <c r="B59" s="33" t="s">
        <v>217</v>
      </c>
      <c r="C59" s="43" t="s">
        <v>1742</v>
      </c>
      <c r="D59" s="11" t="str">
        <f t="shared" si="14"/>
        <v>N/A</v>
      </c>
      <c r="E59" s="43" t="s">
        <v>1742</v>
      </c>
      <c r="F59" s="11" t="str">
        <f t="shared" si="15"/>
        <v>N/A</v>
      </c>
      <c r="G59" s="43" t="s">
        <v>1742</v>
      </c>
      <c r="H59" s="11" t="str">
        <f t="shared" si="16"/>
        <v>N/A</v>
      </c>
      <c r="I59" s="12" t="s">
        <v>1742</v>
      </c>
      <c r="J59" s="12" t="s">
        <v>1742</v>
      </c>
      <c r="K59" s="41" t="s">
        <v>732</v>
      </c>
      <c r="L59" s="9" t="str">
        <f t="shared" si="13"/>
        <v>N/A</v>
      </c>
    </row>
    <row r="60" spans="1:12" x14ac:dyDescent="0.25">
      <c r="A60" s="6" t="s">
        <v>360</v>
      </c>
      <c r="B60" s="33" t="s">
        <v>217</v>
      </c>
      <c r="C60" s="43" t="s">
        <v>217</v>
      </c>
      <c r="D60" s="11" t="str">
        <f t="shared" si="14"/>
        <v>N/A</v>
      </c>
      <c r="E60" s="43" t="s">
        <v>217</v>
      </c>
      <c r="F60" s="11" t="str">
        <f t="shared" si="15"/>
        <v>N/A</v>
      </c>
      <c r="G60" s="43">
        <v>0</v>
      </c>
      <c r="H60" s="11" t="str">
        <f t="shared" si="16"/>
        <v>N/A</v>
      </c>
      <c r="I60" s="12" t="s">
        <v>217</v>
      </c>
      <c r="J60" s="12" t="s">
        <v>217</v>
      </c>
      <c r="K60" s="41" t="s">
        <v>732</v>
      </c>
      <c r="L60" s="9" t="str">
        <f t="shared" ref="L60:L70" si="17">IF(J60="Div by 0", "N/A", IF(K60="N/A","N/A", IF(J60&gt;VALUE(MID(K60,1,2)), "No", IF(J60&lt;-1*VALUE(MID(K60,1,2)), "No", "Yes"))))</f>
        <v>No</v>
      </c>
    </row>
    <row r="61" spans="1:12" ht="25" x14ac:dyDescent="0.25">
      <c r="A61" s="2" t="s">
        <v>1147</v>
      </c>
      <c r="B61" s="33" t="s">
        <v>217</v>
      </c>
      <c r="C61" s="43" t="s">
        <v>217</v>
      </c>
      <c r="D61" s="11" t="str">
        <f t="shared" si="14"/>
        <v>N/A</v>
      </c>
      <c r="E61" s="43" t="s">
        <v>217</v>
      </c>
      <c r="F61" s="11" t="str">
        <f t="shared" si="15"/>
        <v>N/A</v>
      </c>
      <c r="G61" s="43">
        <v>0</v>
      </c>
      <c r="H61" s="11" t="str">
        <f t="shared" si="16"/>
        <v>N/A</v>
      </c>
      <c r="I61" s="12" t="s">
        <v>217</v>
      </c>
      <c r="J61" s="12" t="s">
        <v>217</v>
      </c>
      <c r="K61" s="41" t="s">
        <v>732</v>
      </c>
      <c r="L61" s="9" t="str">
        <f t="shared" si="17"/>
        <v>No</v>
      </c>
    </row>
    <row r="62" spans="1:12" x14ac:dyDescent="0.25">
      <c r="A62" s="2" t="s">
        <v>1148</v>
      </c>
      <c r="B62" s="33" t="s">
        <v>217</v>
      </c>
      <c r="C62" s="43" t="s">
        <v>217</v>
      </c>
      <c r="D62" s="11" t="str">
        <f t="shared" si="14"/>
        <v>N/A</v>
      </c>
      <c r="E62" s="43" t="s">
        <v>217</v>
      </c>
      <c r="F62" s="11" t="str">
        <f t="shared" si="15"/>
        <v>N/A</v>
      </c>
      <c r="G62" s="43">
        <v>0</v>
      </c>
      <c r="H62" s="11" t="str">
        <f t="shared" si="16"/>
        <v>N/A</v>
      </c>
      <c r="I62" s="12" t="s">
        <v>217</v>
      </c>
      <c r="J62" s="12" t="s">
        <v>217</v>
      </c>
      <c r="K62" s="41" t="s">
        <v>732</v>
      </c>
      <c r="L62" s="9" t="str">
        <f t="shared" si="17"/>
        <v>No</v>
      </c>
    </row>
    <row r="63" spans="1:12" ht="25" x14ac:dyDescent="0.25">
      <c r="A63" s="2" t="s">
        <v>1149</v>
      </c>
      <c r="B63" s="33" t="s">
        <v>217</v>
      </c>
      <c r="C63" s="43" t="s">
        <v>217</v>
      </c>
      <c r="D63" s="11" t="str">
        <f t="shared" si="14"/>
        <v>N/A</v>
      </c>
      <c r="E63" s="43" t="s">
        <v>217</v>
      </c>
      <c r="F63" s="11" t="str">
        <f t="shared" si="15"/>
        <v>N/A</v>
      </c>
      <c r="G63" s="43">
        <v>0</v>
      </c>
      <c r="H63" s="11" t="str">
        <f t="shared" si="16"/>
        <v>N/A</v>
      </c>
      <c r="I63" s="12" t="s">
        <v>217</v>
      </c>
      <c r="J63" s="12" t="s">
        <v>217</v>
      </c>
      <c r="K63" s="41" t="s">
        <v>732</v>
      </c>
      <c r="L63" s="9" t="str">
        <f t="shared" si="17"/>
        <v>No</v>
      </c>
    </row>
    <row r="64" spans="1:12" ht="25" x14ac:dyDescent="0.25">
      <c r="A64" s="2" t="s">
        <v>1150</v>
      </c>
      <c r="B64" s="33" t="s">
        <v>217</v>
      </c>
      <c r="C64" s="43" t="s">
        <v>217</v>
      </c>
      <c r="D64" s="11" t="str">
        <f t="shared" si="14"/>
        <v>N/A</v>
      </c>
      <c r="E64" s="43" t="s">
        <v>217</v>
      </c>
      <c r="F64" s="11" t="str">
        <f t="shared" si="15"/>
        <v>N/A</v>
      </c>
      <c r="G64" s="43">
        <v>0</v>
      </c>
      <c r="H64" s="11" t="str">
        <f t="shared" si="16"/>
        <v>N/A</v>
      </c>
      <c r="I64" s="12" t="s">
        <v>217</v>
      </c>
      <c r="J64" s="12" t="s">
        <v>217</v>
      </c>
      <c r="K64" s="41" t="s">
        <v>732</v>
      </c>
      <c r="L64" s="9" t="str">
        <f t="shared" si="17"/>
        <v>No</v>
      </c>
    </row>
    <row r="65" spans="1:12" ht="25" x14ac:dyDescent="0.25">
      <c r="A65" s="2" t="s">
        <v>1151</v>
      </c>
      <c r="B65" s="33" t="s">
        <v>217</v>
      </c>
      <c r="C65" s="43" t="s">
        <v>217</v>
      </c>
      <c r="D65" s="11" t="str">
        <f t="shared" si="14"/>
        <v>N/A</v>
      </c>
      <c r="E65" s="43" t="s">
        <v>217</v>
      </c>
      <c r="F65" s="11" t="str">
        <f t="shared" si="15"/>
        <v>N/A</v>
      </c>
      <c r="G65" s="43">
        <v>0</v>
      </c>
      <c r="H65" s="11" t="str">
        <f t="shared" si="16"/>
        <v>N/A</v>
      </c>
      <c r="I65" s="12" t="s">
        <v>217</v>
      </c>
      <c r="J65" s="12" t="s">
        <v>217</v>
      </c>
      <c r="K65" s="41" t="s">
        <v>732</v>
      </c>
      <c r="L65" s="9" t="str">
        <f t="shared" si="17"/>
        <v>No</v>
      </c>
    </row>
    <row r="66" spans="1:12" ht="25" x14ac:dyDescent="0.25">
      <c r="A66" s="2" t="s">
        <v>1152</v>
      </c>
      <c r="B66" s="33" t="s">
        <v>217</v>
      </c>
      <c r="C66" s="43" t="s">
        <v>217</v>
      </c>
      <c r="D66" s="11" t="str">
        <f t="shared" si="14"/>
        <v>N/A</v>
      </c>
      <c r="E66" s="43" t="s">
        <v>217</v>
      </c>
      <c r="F66" s="11" t="str">
        <f t="shared" si="15"/>
        <v>N/A</v>
      </c>
      <c r="G66" s="43">
        <v>0</v>
      </c>
      <c r="H66" s="11" t="str">
        <f t="shared" si="16"/>
        <v>N/A</v>
      </c>
      <c r="I66" s="12" t="s">
        <v>217</v>
      </c>
      <c r="J66" s="12" t="s">
        <v>217</v>
      </c>
      <c r="K66" s="41" t="s">
        <v>732</v>
      </c>
      <c r="L66" s="9" t="str">
        <f t="shared" si="17"/>
        <v>No</v>
      </c>
    </row>
    <row r="67" spans="1:12" ht="25" x14ac:dyDescent="0.25">
      <c r="A67" s="2" t="s">
        <v>1153</v>
      </c>
      <c r="B67" s="33" t="s">
        <v>217</v>
      </c>
      <c r="C67" s="43" t="s">
        <v>217</v>
      </c>
      <c r="D67" s="11" t="str">
        <f t="shared" si="14"/>
        <v>N/A</v>
      </c>
      <c r="E67" s="43" t="s">
        <v>217</v>
      </c>
      <c r="F67" s="11" t="str">
        <f t="shared" si="15"/>
        <v>N/A</v>
      </c>
      <c r="G67" s="43">
        <v>0</v>
      </c>
      <c r="H67" s="11" t="str">
        <f t="shared" si="16"/>
        <v>N/A</v>
      </c>
      <c r="I67" s="12" t="s">
        <v>217</v>
      </c>
      <c r="J67" s="12" t="s">
        <v>217</v>
      </c>
      <c r="K67" s="41" t="s">
        <v>732</v>
      </c>
      <c r="L67" s="9" t="str">
        <f t="shared" si="17"/>
        <v>No</v>
      </c>
    </row>
    <row r="68" spans="1:12" ht="25" x14ac:dyDescent="0.25">
      <c r="A68" s="2" t="s">
        <v>1154</v>
      </c>
      <c r="B68" s="33" t="s">
        <v>217</v>
      </c>
      <c r="C68" s="43" t="s">
        <v>217</v>
      </c>
      <c r="D68" s="11" t="str">
        <f t="shared" si="14"/>
        <v>N/A</v>
      </c>
      <c r="E68" s="43" t="s">
        <v>217</v>
      </c>
      <c r="F68" s="11" t="str">
        <f t="shared" si="15"/>
        <v>N/A</v>
      </c>
      <c r="G68" s="43">
        <v>0</v>
      </c>
      <c r="H68" s="11" t="str">
        <f t="shared" si="16"/>
        <v>N/A</v>
      </c>
      <c r="I68" s="12" t="s">
        <v>217</v>
      </c>
      <c r="J68" s="12" t="s">
        <v>217</v>
      </c>
      <c r="K68" s="41" t="s">
        <v>732</v>
      </c>
      <c r="L68" s="9" t="str">
        <f t="shared" si="17"/>
        <v>No</v>
      </c>
    </row>
    <row r="69" spans="1:12" ht="25" x14ac:dyDescent="0.25">
      <c r="A69" s="2" t="s">
        <v>1155</v>
      </c>
      <c r="B69" s="33" t="s">
        <v>217</v>
      </c>
      <c r="C69" s="43" t="s">
        <v>217</v>
      </c>
      <c r="D69" s="11" t="str">
        <f t="shared" si="14"/>
        <v>N/A</v>
      </c>
      <c r="E69" s="43" t="s">
        <v>217</v>
      </c>
      <c r="F69" s="11" t="str">
        <f t="shared" si="15"/>
        <v>N/A</v>
      </c>
      <c r="G69" s="43">
        <v>0</v>
      </c>
      <c r="H69" s="11" t="str">
        <f t="shared" si="16"/>
        <v>N/A</v>
      </c>
      <c r="I69" s="12" t="s">
        <v>217</v>
      </c>
      <c r="J69" s="12" t="s">
        <v>217</v>
      </c>
      <c r="K69" s="41" t="s">
        <v>732</v>
      </c>
      <c r="L69" s="9" t="str">
        <f t="shared" si="17"/>
        <v>No</v>
      </c>
    </row>
    <row r="70" spans="1:12" ht="25" x14ac:dyDescent="0.25">
      <c r="A70" s="2" t="s">
        <v>1156</v>
      </c>
      <c r="B70" s="33" t="s">
        <v>217</v>
      </c>
      <c r="C70" s="43" t="s">
        <v>217</v>
      </c>
      <c r="D70" s="11" t="str">
        <f t="shared" si="14"/>
        <v>N/A</v>
      </c>
      <c r="E70" s="43" t="s">
        <v>217</v>
      </c>
      <c r="F70" s="11" t="str">
        <f t="shared" si="15"/>
        <v>N/A</v>
      </c>
      <c r="G70" s="43">
        <v>0</v>
      </c>
      <c r="H70" s="11" t="str">
        <f t="shared" si="16"/>
        <v>N/A</v>
      </c>
      <c r="I70" s="12" t="s">
        <v>217</v>
      </c>
      <c r="J70" s="12" t="s">
        <v>217</v>
      </c>
      <c r="K70" s="41" t="s">
        <v>732</v>
      </c>
      <c r="L70" s="9" t="str">
        <f t="shared" si="17"/>
        <v>No</v>
      </c>
    </row>
    <row r="71" spans="1:12" x14ac:dyDescent="0.25">
      <c r="A71" s="6" t="s">
        <v>1157</v>
      </c>
      <c r="B71" s="33" t="s">
        <v>217</v>
      </c>
      <c r="C71" s="43" t="s">
        <v>1742</v>
      </c>
      <c r="D71" s="11" t="str">
        <f t="shared" si="14"/>
        <v>N/A</v>
      </c>
      <c r="E71" s="43" t="s">
        <v>1742</v>
      </c>
      <c r="F71" s="11" t="str">
        <f t="shared" si="15"/>
        <v>N/A</v>
      </c>
      <c r="G71" s="43" t="s">
        <v>1742</v>
      </c>
      <c r="H71" s="11" t="str">
        <f t="shared" si="16"/>
        <v>N/A</v>
      </c>
      <c r="I71" s="12" t="s">
        <v>1742</v>
      </c>
      <c r="J71" s="12" t="s">
        <v>1742</v>
      </c>
      <c r="K71" s="41" t="s">
        <v>732</v>
      </c>
      <c r="L71" s="9" t="str">
        <f t="shared" ref="L71:L81" si="18">IF(J71="Div by 0", "N/A", IF(K71="N/A","N/A", IF(J71&gt;VALUE(MID(K71,1,2)), "No", IF(J71&lt;-1*VALUE(MID(K71,1,2)), "No", "Yes"))))</f>
        <v>N/A</v>
      </c>
    </row>
    <row r="72" spans="1:12" ht="25" x14ac:dyDescent="0.25">
      <c r="A72" s="2" t="s">
        <v>1158</v>
      </c>
      <c r="B72" s="33" t="s">
        <v>217</v>
      </c>
      <c r="C72" s="43" t="s">
        <v>1742</v>
      </c>
      <c r="D72" s="11" t="str">
        <f t="shared" si="14"/>
        <v>N/A</v>
      </c>
      <c r="E72" s="43" t="s">
        <v>1742</v>
      </c>
      <c r="F72" s="11" t="str">
        <f t="shared" si="15"/>
        <v>N/A</v>
      </c>
      <c r="G72" s="43" t="s">
        <v>1742</v>
      </c>
      <c r="H72" s="11" t="str">
        <f t="shared" si="16"/>
        <v>N/A</v>
      </c>
      <c r="I72" s="12" t="s">
        <v>1742</v>
      </c>
      <c r="J72" s="12" t="s">
        <v>1742</v>
      </c>
      <c r="K72" s="41" t="s">
        <v>732</v>
      </c>
      <c r="L72" s="9" t="str">
        <f t="shared" si="18"/>
        <v>N/A</v>
      </c>
    </row>
    <row r="73" spans="1:12" ht="25" x14ac:dyDescent="0.25">
      <c r="A73" s="2" t="s">
        <v>1159</v>
      </c>
      <c r="B73" s="33" t="s">
        <v>217</v>
      </c>
      <c r="C73" s="43" t="s">
        <v>1742</v>
      </c>
      <c r="D73" s="11" t="str">
        <f t="shared" si="14"/>
        <v>N/A</v>
      </c>
      <c r="E73" s="43" t="s">
        <v>1742</v>
      </c>
      <c r="F73" s="11" t="str">
        <f t="shared" si="15"/>
        <v>N/A</v>
      </c>
      <c r="G73" s="43" t="s">
        <v>1742</v>
      </c>
      <c r="H73" s="11" t="str">
        <f t="shared" si="16"/>
        <v>N/A</v>
      </c>
      <c r="I73" s="12" t="s">
        <v>1742</v>
      </c>
      <c r="J73" s="12" t="s">
        <v>1742</v>
      </c>
      <c r="K73" s="41" t="s">
        <v>732</v>
      </c>
      <c r="L73" s="9" t="str">
        <f t="shared" si="18"/>
        <v>N/A</v>
      </c>
    </row>
    <row r="74" spans="1:12" ht="25" x14ac:dyDescent="0.25">
      <c r="A74" s="2" t="s">
        <v>1160</v>
      </c>
      <c r="B74" s="33" t="s">
        <v>217</v>
      </c>
      <c r="C74" s="43" t="s">
        <v>1742</v>
      </c>
      <c r="D74" s="11" t="str">
        <f t="shared" si="14"/>
        <v>N/A</v>
      </c>
      <c r="E74" s="43" t="s">
        <v>1742</v>
      </c>
      <c r="F74" s="11" t="str">
        <f t="shared" si="15"/>
        <v>N/A</v>
      </c>
      <c r="G74" s="43" t="s">
        <v>1742</v>
      </c>
      <c r="H74" s="11" t="str">
        <f t="shared" si="16"/>
        <v>N/A</v>
      </c>
      <c r="I74" s="12" t="s">
        <v>1742</v>
      </c>
      <c r="J74" s="12" t="s">
        <v>1742</v>
      </c>
      <c r="K74" s="41" t="s">
        <v>732</v>
      </c>
      <c r="L74" s="9" t="str">
        <f t="shared" si="18"/>
        <v>N/A</v>
      </c>
    </row>
    <row r="75" spans="1:12" ht="25" x14ac:dyDescent="0.25">
      <c r="A75" s="2" t="s">
        <v>1161</v>
      </c>
      <c r="B75" s="33" t="s">
        <v>217</v>
      </c>
      <c r="C75" s="43" t="s">
        <v>1742</v>
      </c>
      <c r="D75" s="11" t="str">
        <f t="shared" si="14"/>
        <v>N/A</v>
      </c>
      <c r="E75" s="43" t="s">
        <v>1742</v>
      </c>
      <c r="F75" s="11" t="str">
        <f t="shared" si="15"/>
        <v>N/A</v>
      </c>
      <c r="G75" s="43" t="s">
        <v>1742</v>
      </c>
      <c r="H75" s="11" t="str">
        <f t="shared" si="16"/>
        <v>N/A</v>
      </c>
      <c r="I75" s="12" t="s">
        <v>1742</v>
      </c>
      <c r="J75" s="12" t="s">
        <v>1742</v>
      </c>
      <c r="K75" s="41" t="s">
        <v>732</v>
      </c>
      <c r="L75" s="9" t="str">
        <f t="shared" si="18"/>
        <v>N/A</v>
      </c>
    </row>
    <row r="76" spans="1:12" ht="25" x14ac:dyDescent="0.25">
      <c r="A76" s="2" t="s">
        <v>1162</v>
      </c>
      <c r="B76" s="33" t="s">
        <v>217</v>
      </c>
      <c r="C76" s="43" t="s">
        <v>1742</v>
      </c>
      <c r="D76" s="11" t="str">
        <f t="shared" si="14"/>
        <v>N/A</v>
      </c>
      <c r="E76" s="43" t="s">
        <v>1742</v>
      </c>
      <c r="F76" s="11" t="str">
        <f t="shared" si="15"/>
        <v>N/A</v>
      </c>
      <c r="G76" s="43" t="s">
        <v>1742</v>
      </c>
      <c r="H76" s="11" t="str">
        <f t="shared" si="16"/>
        <v>N/A</v>
      </c>
      <c r="I76" s="12" t="s">
        <v>1742</v>
      </c>
      <c r="J76" s="12" t="s">
        <v>1742</v>
      </c>
      <c r="K76" s="41" t="s">
        <v>732</v>
      </c>
      <c r="L76" s="9" t="str">
        <f t="shared" si="18"/>
        <v>N/A</v>
      </c>
    </row>
    <row r="77" spans="1:12" ht="25" x14ac:dyDescent="0.25">
      <c r="A77" s="2" t="s">
        <v>1163</v>
      </c>
      <c r="B77" s="33" t="s">
        <v>217</v>
      </c>
      <c r="C77" s="43" t="s">
        <v>1742</v>
      </c>
      <c r="D77" s="11" t="str">
        <f t="shared" si="14"/>
        <v>N/A</v>
      </c>
      <c r="E77" s="43" t="s">
        <v>1742</v>
      </c>
      <c r="F77" s="11" t="str">
        <f t="shared" si="15"/>
        <v>N/A</v>
      </c>
      <c r="G77" s="43" t="s">
        <v>1742</v>
      </c>
      <c r="H77" s="11" t="str">
        <f t="shared" si="16"/>
        <v>N/A</v>
      </c>
      <c r="I77" s="12" t="s">
        <v>1742</v>
      </c>
      <c r="J77" s="12" t="s">
        <v>1742</v>
      </c>
      <c r="K77" s="41" t="s">
        <v>732</v>
      </c>
      <c r="L77" s="9" t="str">
        <f t="shared" si="18"/>
        <v>N/A</v>
      </c>
    </row>
    <row r="78" spans="1:12" ht="25" x14ac:dyDescent="0.25">
      <c r="A78" s="2" t="s">
        <v>1164</v>
      </c>
      <c r="B78" s="33" t="s">
        <v>217</v>
      </c>
      <c r="C78" s="43" t="s">
        <v>1742</v>
      </c>
      <c r="D78" s="11" t="str">
        <f t="shared" si="14"/>
        <v>N/A</v>
      </c>
      <c r="E78" s="43" t="s">
        <v>1742</v>
      </c>
      <c r="F78" s="11" t="str">
        <f t="shared" si="15"/>
        <v>N/A</v>
      </c>
      <c r="G78" s="43" t="s">
        <v>1742</v>
      </c>
      <c r="H78" s="11" t="str">
        <f t="shared" si="16"/>
        <v>N/A</v>
      </c>
      <c r="I78" s="12" t="s">
        <v>1742</v>
      </c>
      <c r="J78" s="12" t="s">
        <v>1742</v>
      </c>
      <c r="K78" s="41" t="s">
        <v>732</v>
      </c>
      <c r="L78" s="9" t="str">
        <f t="shared" si="18"/>
        <v>N/A</v>
      </c>
    </row>
    <row r="79" spans="1:12" ht="25" x14ac:dyDescent="0.25">
      <c r="A79" s="2" t="s">
        <v>1165</v>
      </c>
      <c r="B79" s="33" t="s">
        <v>217</v>
      </c>
      <c r="C79" s="43" t="s">
        <v>1742</v>
      </c>
      <c r="D79" s="11" t="str">
        <f t="shared" si="14"/>
        <v>N/A</v>
      </c>
      <c r="E79" s="43" t="s">
        <v>1742</v>
      </c>
      <c r="F79" s="11" t="str">
        <f t="shared" si="15"/>
        <v>N/A</v>
      </c>
      <c r="G79" s="43" t="s">
        <v>1742</v>
      </c>
      <c r="H79" s="11" t="str">
        <f t="shared" si="16"/>
        <v>N/A</v>
      </c>
      <c r="I79" s="12" t="s">
        <v>1742</v>
      </c>
      <c r="J79" s="12" t="s">
        <v>1742</v>
      </c>
      <c r="K79" s="41" t="s">
        <v>732</v>
      </c>
      <c r="L79" s="9" t="str">
        <f t="shared" si="18"/>
        <v>N/A</v>
      </c>
    </row>
    <row r="80" spans="1:12" ht="25" x14ac:dyDescent="0.25">
      <c r="A80" s="2" t="s">
        <v>1166</v>
      </c>
      <c r="B80" s="33" t="s">
        <v>217</v>
      </c>
      <c r="C80" s="43" t="s">
        <v>1742</v>
      </c>
      <c r="D80" s="11" t="str">
        <f t="shared" si="14"/>
        <v>N/A</v>
      </c>
      <c r="E80" s="43" t="s">
        <v>1742</v>
      </c>
      <c r="F80" s="11" t="str">
        <f t="shared" si="15"/>
        <v>N/A</v>
      </c>
      <c r="G80" s="43" t="s">
        <v>1742</v>
      </c>
      <c r="H80" s="11" t="str">
        <f t="shared" si="16"/>
        <v>N/A</v>
      </c>
      <c r="I80" s="12" t="s">
        <v>1742</v>
      </c>
      <c r="J80" s="12" t="s">
        <v>1742</v>
      </c>
      <c r="K80" s="41" t="s">
        <v>732</v>
      </c>
      <c r="L80" s="9" t="str">
        <f t="shared" si="18"/>
        <v>N/A</v>
      </c>
    </row>
    <row r="81" spans="1:12" ht="25" x14ac:dyDescent="0.25">
      <c r="A81" s="2" t="s">
        <v>1167</v>
      </c>
      <c r="B81" s="33" t="s">
        <v>217</v>
      </c>
      <c r="C81" s="43" t="s">
        <v>1742</v>
      </c>
      <c r="D81" s="11" t="str">
        <f t="shared" si="14"/>
        <v>N/A</v>
      </c>
      <c r="E81" s="43" t="s">
        <v>1742</v>
      </c>
      <c r="F81" s="11" t="str">
        <f t="shared" si="15"/>
        <v>N/A</v>
      </c>
      <c r="G81" s="43" t="s">
        <v>1742</v>
      </c>
      <c r="H81" s="11" t="str">
        <f t="shared" si="16"/>
        <v>N/A</v>
      </c>
      <c r="I81" s="12" t="s">
        <v>1742</v>
      </c>
      <c r="J81" s="12" t="s">
        <v>1742</v>
      </c>
      <c r="K81" s="41" t="s">
        <v>732</v>
      </c>
      <c r="L81" s="9" t="str">
        <f t="shared" si="18"/>
        <v>N/A</v>
      </c>
    </row>
    <row r="82" spans="1:12" x14ac:dyDescent="0.25">
      <c r="A82" s="2" t="s">
        <v>361</v>
      </c>
      <c r="B82" s="33" t="s">
        <v>217</v>
      </c>
      <c r="C82" s="43" t="s">
        <v>217</v>
      </c>
      <c r="D82" s="11" t="str">
        <f t="shared" si="14"/>
        <v>N/A</v>
      </c>
      <c r="E82" s="43" t="s">
        <v>217</v>
      </c>
      <c r="F82" s="11" t="str">
        <f t="shared" si="15"/>
        <v>N/A</v>
      </c>
      <c r="G82" s="43">
        <v>1086494963</v>
      </c>
      <c r="H82" s="11" t="str">
        <f t="shared" si="16"/>
        <v>N/A</v>
      </c>
      <c r="I82" s="12" t="s">
        <v>217</v>
      </c>
      <c r="J82" s="12" t="s">
        <v>217</v>
      </c>
      <c r="K82" s="41" t="s">
        <v>732</v>
      </c>
      <c r="L82" s="9" t="str">
        <f t="shared" ref="L82:L138" si="19">IF(J82="Div by 0", "N/A", IF(K82="N/A","N/A", IF(J82&gt;VALUE(MID(K82,1,2)), "No", IF(J82&lt;-1*VALUE(MID(K82,1,2)), "No", "Yes"))))</f>
        <v>No</v>
      </c>
    </row>
    <row r="83" spans="1:12" x14ac:dyDescent="0.25">
      <c r="A83" s="2" t="s">
        <v>367</v>
      </c>
      <c r="B83" s="33" t="s">
        <v>217</v>
      </c>
      <c r="C83" s="43" t="s">
        <v>217</v>
      </c>
      <c r="D83" s="11" t="str">
        <f t="shared" ref="D83:D114" si="20">IF($B83="N/A","N/A",IF(C83&gt;10,"No",IF(C83&lt;-10,"No","Yes")))</f>
        <v>N/A</v>
      </c>
      <c r="E83" s="34" t="s">
        <v>217</v>
      </c>
      <c r="F83" s="11" t="str">
        <f t="shared" ref="F83:F114" si="21">IF($B83="N/A","N/A",IF(E83&gt;10,"No",IF(E83&lt;-10,"No","Yes")))</f>
        <v>N/A</v>
      </c>
      <c r="G83" s="34">
        <v>51566</v>
      </c>
      <c r="H83" s="11" t="str">
        <f t="shared" ref="H83:H114" si="22">IF($B83="N/A","N/A",IF(G83&gt;10,"No",IF(G83&lt;-10,"No","Yes")))</f>
        <v>N/A</v>
      </c>
      <c r="I83" s="12" t="s">
        <v>217</v>
      </c>
      <c r="J83" s="12" t="s">
        <v>217</v>
      </c>
      <c r="K83" s="41" t="s">
        <v>732</v>
      </c>
      <c r="L83" s="9" t="str">
        <f t="shared" si="19"/>
        <v>No</v>
      </c>
    </row>
    <row r="84" spans="1:12" x14ac:dyDescent="0.25">
      <c r="A84" s="2" t="s">
        <v>362</v>
      </c>
      <c r="B84" s="33" t="s">
        <v>217</v>
      </c>
      <c r="C84" s="43" t="s">
        <v>217</v>
      </c>
      <c r="D84" s="11" t="str">
        <f t="shared" si="20"/>
        <v>N/A</v>
      </c>
      <c r="E84" s="43" t="s">
        <v>217</v>
      </c>
      <c r="F84" s="11" t="str">
        <f t="shared" si="21"/>
        <v>N/A</v>
      </c>
      <c r="G84" s="43">
        <v>21069.987259000001</v>
      </c>
      <c r="H84" s="11" t="str">
        <f t="shared" si="22"/>
        <v>N/A</v>
      </c>
      <c r="I84" s="12" t="s">
        <v>217</v>
      </c>
      <c r="J84" s="12" t="s">
        <v>217</v>
      </c>
      <c r="K84" s="41" t="s">
        <v>732</v>
      </c>
      <c r="L84" s="9" t="str">
        <f t="shared" si="19"/>
        <v>No</v>
      </c>
    </row>
    <row r="85" spans="1:12" ht="25" x14ac:dyDescent="0.25">
      <c r="A85" s="2" t="s">
        <v>1168</v>
      </c>
      <c r="B85" s="33" t="s">
        <v>217</v>
      </c>
      <c r="C85" s="43" t="s">
        <v>217</v>
      </c>
      <c r="D85" s="11" t="str">
        <f t="shared" si="20"/>
        <v>N/A</v>
      </c>
      <c r="E85" s="43" t="s">
        <v>217</v>
      </c>
      <c r="F85" s="11" t="str">
        <f t="shared" si="21"/>
        <v>N/A</v>
      </c>
      <c r="G85" s="43">
        <v>44676</v>
      </c>
      <c r="H85" s="11" t="str">
        <f t="shared" si="22"/>
        <v>N/A</v>
      </c>
      <c r="I85" s="12" t="s">
        <v>217</v>
      </c>
      <c r="J85" s="12" t="s">
        <v>217</v>
      </c>
      <c r="K85" s="41" t="s">
        <v>732</v>
      </c>
      <c r="L85" s="9" t="str">
        <f t="shared" si="19"/>
        <v>No</v>
      </c>
    </row>
    <row r="86" spans="1:12" x14ac:dyDescent="0.25">
      <c r="A86" s="2" t="s">
        <v>725</v>
      </c>
      <c r="B86" s="33" t="s">
        <v>217</v>
      </c>
      <c r="C86" s="43" t="s">
        <v>217</v>
      </c>
      <c r="D86" s="11" t="str">
        <f t="shared" si="20"/>
        <v>N/A</v>
      </c>
      <c r="E86" s="34" t="s">
        <v>217</v>
      </c>
      <c r="F86" s="11" t="str">
        <f t="shared" si="21"/>
        <v>N/A</v>
      </c>
      <c r="G86" s="34">
        <v>290</v>
      </c>
      <c r="H86" s="11" t="str">
        <f t="shared" si="22"/>
        <v>N/A</v>
      </c>
      <c r="I86" s="12" t="s">
        <v>217</v>
      </c>
      <c r="J86" s="12" t="s">
        <v>217</v>
      </c>
      <c r="K86" s="41" t="s">
        <v>732</v>
      </c>
      <c r="L86" s="9" t="str">
        <f t="shared" si="19"/>
        <v>No</v>
      </c>
    </row>
    <row r="87" spans="1:12" ht="25" x14ac:dyDescent="0.25">
      <c r="A87" s="2" t="s">
        <v>1169</v>
      </c>
      <c r="B87" s="33" t="s">
        <v>217</v>
      </c>
      <c r="C87" s="43" t="s">
        <v>217</v>
      </c>
      <c r="D87" s="11" t="str">
        <f t="shared" si="20"/>
        <v>N/A</v>
      </c>
      <c r="E87" s="43" t="s">
        <v>217</v>
      </c>
      <c r="F87" s="11" t="str">
        <f t="shared" si="21"/>
        <v>N/A</v>
      </c>
      <c r="G87" s="43">
        <v>154.05517241000001</v>
      </c>
      <c r="H87" s="11" t="str">
        <f t="shared" si="22"/>
        <v>N/A</v>
      </c>
      <c r="I87" s="12" t="s">
        <v>217</v>
      </c>
      <c r="J87" s="12" t="s">
        <v>217</v>
      </c>
      <c r="K87" s="41" t="s">
        <v>732</v>
      </c>
      <c r="L87" s="9" t="str">
        <f t="shared" si="19"/>
        <v>No</v>
      </c>
    </row>
    <row r="88" spans="1:12" ht="25" x14ac:dyDescent="0.25">
      <c r="A88" s="2" t="s">
        <v>1170</v>
      </c>
      <c r="B88" s="33" t="s">
        <v>217</v>
      </c>
      <c r="C88" s="43" t="s">
        <v>217</v>
      </c>
      <c r="D88" s="11" t="str">
        <f t="shared" si="20"/>
        <v>N/A</v>
      </c>
      <c r="E88" s="43" t="s">
        <v>217</v>
      </c>
      <c r="F88" s="11" t="str">
        <f t="shared" si="21"/>
        <v>N/A</v>
      </c>
      <c r="G88" s="43">
        <v>505530748</v>
      </c>
      <c r="H88" s="11" t="str">
        <f t="shared" si="22"/>
        <v>N/A</v>
      </c>
      <c r="I88" s="12" t="s">
        <v>217</v>
      </c>
      <c r="J88" s="12" t="s">
        <v>217</v>
      </c>
      <c r="K88" s="41" t="s">
        <v>732</v>
      </c>
      <c r="L88" s="9" t="str">
        <f t="shared" si="19"/>
        <v>No</v>
      </c>
    </row>
    <row r="89" spans="1:12" x14ac:dyDescent="0.25">
      <c r="A89" s="2" t="s">
        <v>726</v>
      </c>
      <c r="B89" s="33" t="s">
        <v>217</v>
      </c>
      <c r="C89" s="43" t="s">
        <v>217</v>
      </c>
      <c r="D89" s="11" t="str">
        <f t="shared" si="20"/>
        <v>N/A</v>
      </c>
      <c r="E89" s="34" t="s">
        <v>217</v>
      </c>
      <c r="F89" s="11" t="str">
        <f t="shared" si="21"/>
        <v>N/A</v>
      </c>
      <c r="G89" s="34">
        <v>16377</v>
      </c>
      <c r="H89" s="11" t="str">
        <f t="shared" si="22"/>
        <v>N/A</v>
      </c>
      <c r="I89" s="12" t="s">
        <v>217</v>
      </c>
      <c r="J89" s="12" t="s">
        <v>217</v>
      </c>
      <c r="K89" s="41" t="s">
        <v>732</v>
      </c>
      <c r="L89" s="9" t="str">
        <f t="shared" si="19"/>
        <v>No</v>
      </c>
    </row>
    <row r="90" spans="1:12" ht="25" x14ac:dyDescent="0.25">
      <c r="A90" s="2" t="s">
        <v>1171</v>
      </c>
      <c r="B90" s="33" t="s">
        <v>217</v>
      </c>
      <c r="C90" s="43" t="s">
        <v>217</v>
      </c>
      <c r="D90" s="11" t="str">
        <f t="shared" si="20"/>
        <v>N/A</v>
      </c>
      <c r="E90" s="43" t="s">
        <v>217</v>
      </c>
      <c r="F90" s="11" t="str">
        <f t="shared" si="21"/>
        <v>N/A</v>
      </c>
      <c r="G90" s="43">
        <v>30868.336569999999</v>
      </c>
      <c r="H90" s="11" t="str">
        <f t="shared" si="22"/>
        <v>N/A</v>
      </c>
      <c r="I90" s="12" t="s">
        <v>217</v>
      </c>
      <c r="J90" s="12" t="s">
        <v>217</v>
      </c>
      <c r="K90" s="41" t="s">
        <v>732</v>
      </c>
      <c r="L90" s="9" t="str">
        <f t="shared" si="19"/>
        <v>No</v>
      </c>
    </row>
    <row r="91" spans="1:12" ht="25" x14ac:dyDescent="0.25">
      <c r="A91" s="2" t="s">
        <v>1172</v>
      </c>
      <c r="B91" s="33" t="s">
        <v>217</v>
      </c>
      <c r="C91" s="43" t="s">
        <v>217</v>
      </c>
      <c r="D91" s="11" t="str">
        <f t="shared" si="20"/>
        <v>N/A</v>
      </c>
      <c r="E91" s="43" t="s">
        <v>217</v>
      </c>
      <c r="F91" s="11" t="str">
        <f t="shared" si="21"/>
        <v>N/A</v>
      </c>
      <c r="G91" s="43">
        <v>0</v>
      </c>
      <c r="H91" s="11" t="str">
        <f t="shared" si="22"/>
        <v>N/A</v>
      </c>
      <c r="I91" s="12" t="s">
        <v>217</v>
      </c>
      <c r="J91" s="12" t="s">
        <v>217</v>
      </c>
      <c r="K91" s="41" t="s">
        <v>732</v>
      </c>
      <c r="L91" s="9" t="str">
        <f t="shared" si="19"/>
        <v>No</v>
      </c>
    </row>
    <row r="92" spans="1:12" x14ac:dyDescent="0.25">
      <c r="A92" s="2" t="s">
        <v>727</v>
      </c>
      <c r="B92" s="33" t="s">
        <v>217</v>
      </c>
      <c r="C92" s="43" t="s">
        <v>217</v>
      </c>
      <c r="D92" s="11" t="str">
        <f t="shared" si="20"/>
        <v>N/A</v>
      </c>
      <c r="E92" s="34" t="s">
        <v>217</v>
      </c>
      <c r="F92" s="11" t="str">
        <f t="shared" si="21"/>
        <v>N/A</v>
      </c>
      <c r="G92" s="34">
        <v>0</v>
      </c>
      <c r="H92" s="11" t="str">
        <f t="shared" si="22"/>
        <v>N/A</v>
      </c>
      <c r="I92" s="12" t="s">
        <v>217</v>
      </c>
      <c r="J92" s="12" t="s">
        <v>217</v>
      </c>
      <c r="K92" s="41" t="s">
        <v>732</v>
      </c>
      <c r="L92" s="9" t="str">
        <f t="shared" si="19"/>
        <v>No</v>
      </c>
    </row>
    <row r="93" spans="1:12" ht="25" x14ac:dyDescent="0.25">
      <c r="A93" s="2" t="s">
        <v>1173</v>
      </c>
      <c r="B93" s="33" t="s">
        <v>217</v>
      </c>
      <c r="C93" s="43" t="s">
        <v>217</v>
      </c>
      <c r="D93" s="11" t="str">
        <f t="shared" si="20"/>
        <v>N/A</v>
      </c>
      <c r="E93" s="43" t="s">
        <v>217</v>
      </c>
      <c r="F93" s="11" t="str">
        <f t="shared" si="21"/>
        <v>N/A</v>
      </c>
      <c r="G93" s="43" t="s">
        <v>1742</v>
      </c>
      <c r="H93" s="11" t="str">
        <f t="shared" si="22"/>
        <v>N/A</v>
      </c>
      <c r="I93" s="12" t="s">
        <v>217</v>
      </c>
      <c r="J93" s="12" t="s">
        <v>217</v>
      </c>
      <c r="K93" s="41" t="s">
        <v>732</v>
      </c>
      <c r="L93" s="9" t="str">
        <f t="shared" si="19"/>
        <v>No</v>
      </c>
    </row>
    <row r="94" spans="1:12" x14ac:dyDescent="0.25">
      <c r="A94" s="2" t="s">
        <v>1174</v>
      </c>
      <c r="B94" s="33" t="s">
        <v>217</v>
      </c>
      <c r="C94" s="43" t="s">
        <v>217</v>
      </c>
      <c r="D94" s="11" t="str">
        <f t="shared" si="20"/>
        <v>N/A</v>
      </c>
      <c r="E94" s="43" t="s">
        <v>217</v>
      </c>
      <c r="F94" s="11" t="str">
        <f t="shared" si="21"/>
        <v>N/A</v>
      </c>
      <c r="G94" s="43">
        <v>1280960</v>
      </c>
      <c r="H94" s="11" t="str">
        <f t="shared" si="22"/>
        <v>N/A</v>
      </c>
      <c r="I94" s="12" t="s">
        <v>217</v>
      </c>
      <c r="J94" s="12" t="s">
        <v>217</v>
      </c>
      <c r="K94" s="41" t="s">
        <v>732</v>
      </c>
      <c r="L94" s="9" t="str">
        <f t="shared" si="19"/>
        <v>No</v>
      </c>
    </row>
    <row r="95" spans="1:12" x14ac:dyDescent="0.25">
      <c r="A95" s="2" t="s">
        <v>728</v>
      </c>
      <c r="B95" s="33" t="s">
        <v>217</v>
      </c>
      <c r="C95" s="43" t="s">
        <v>217</v>
      </c>
      <c r="D95" s="11" t="str">
        <f t="shared" si="20"/>
        <v>N/A</v>
      </c>
      <c r="E95" s="34" t="s">
        <v>217</v>
      </c>
      <c r="F95" s="11" t="str">
        <f t="shared" si="21"/>
        <v>N/A</v>
      </c>
      <c r="G95" s="34">
        <v>6242</v>
      </c>
      <c r="H95" s="11" t="str">
        <f t="shared" si="22"/>
        <v>N/A</v>
      </c>
      <c r="I95" s="12" t="s">
        <v>217</v>
      </c>
      <c r="J95" s="12" t="s">
        <v>217</v>
      </c>
      <c r="K95" s="41" t="s">
        <v>732</v>
      </c>
      <c r="L95" s="9" t="str">
        <f t="shared" si="19"/>
        <v>No</v>
      </c>
    </row>
    <row r="96" spans="1:12" x14ac:dyDescent="0.25">
      <c r="A96" s="2" t="s">
        <v>1175</v>
      </c>
      <c r="B96" s="33" t="s">
        <v>217</v>
      </c>
      <c r="C96" s="43" t="s">
        <v>217</v>
      </c>
      <c r="D96" s="11" t="str">
        <f t="shared" si="20"/>
        <v>N/A</v>
      </c>
      <c r="E96" s="43" t="s">
        <v>217</v>
      </c>
      <c r="F96" s="11" t="str">
        <f t="shared" si="21"/>
        <v>N/A</v>
      </c>
      <c r="G96" s="43">
        <v>205.21627683</v>
      </c>
      <c r="H96" s="11" t="str">
        <f t="shared" si="22"/>
        <v>N/A</v>
      </c>
      <c r="I96" s="12" t="s">
        <v>217</v>
      </c>
      <c r="J96" s="12" t="s">
        <v>217</v>
      </c>
      <c r="K96" s="41" t="s">
        <v>732</v>
      </c>
      <c r="L96" s="9" t="str">
        <f t="shared" si="19"/>
        <v>No</v>
      </c>
    </row>
    <row r="97" spans="1:12" x14ac:dyDescent="0.25">
      <c r="A97" s="2" t="s">
        <v>1176</v>
      </c>
      <c r="B97" s="33" t="s">
        <v>217</v>
      </c>
      <c r="C97" s="43" t="s">
        <v>217</v>
      </c>
      <c r="D97" s="11" t="str">
        <f t="shared" si="20"/>
        <v>N/A</v>
      </c>
      <c r="E97" s="43" t="s">
        <v>217</v>
      </c>
      <c r="F97" s="11" t="str">
        <f t="shared" si="21"/>
        <v>N/A</v>
      </c>
      <c r="G97" s="43">
        <v>5482318</v>
      </c>
      <c r="H97" s="11" t="str">
        <f t="shared" si="22"/>
        <v>N/A</v>
      </c>
      <c r="I97" s="12" t="s">
        <v>217</v>
      </c>
      <c r="J97" s="12" t="s">
        <v>217</v>
      </c>
      <c r="K97" s="41" t="s">
        <v>732</v>
      </c>
      <c r="L97" s="9" t="str">
        <f t="shared" si="19"/>
        <v>No</v>
      </c>
    </row>
    <row r="98" spans="1:12" x14ac:dyDescent="0.25">
      <c r="A98" s="2" t="s">
        <v>520</v>
      </c>
      <c r="B98" s="33" t="s">
        <v>217</v>
      </c>
      <c r="C98" s="43" t="s">
        <v>217</v>
      </c>
      <c r="D98" s="11" t="str">
        <f t="shared" si="20"/>
        <v>N/A</v>
      </c>
      <c r="E98" s="34" t="s">
        <v>217</v>
      </c>
      <c r="F98" s="11" t="str">
        <f t="shared" si="21"/>
        <v>N/A</v>
      </c>
      <c r="G98" s="34">
        <v>6041</v>
      </c>
      <c r="H98" s="11" t="str">
        <f t="shared" si="22"/>
        <v>N/A</v>
      </c>
      <c r="I98" s="12" t="s">
        <v>217</v>
      </c>
      <c r="J98" s="12" t="s">
        <v>217</v>
      </c>
      <c r="K98" s="41" t="s">
        <v>732</v>
      </c>
      <c r="L98" s="9" t="str">
        <f t="shared" si="19"/>
        <v>No</v>
      </c>
    </row>
    <row r="99" spans="1:12" x14ac:dyDescent="0.25">
      <c r="A99" s="2" t="s">
        <v>1177</v>
      </c>
      <c r="B99" s="33" t="s">
        <v>217</v>
      </c>
      <c r="C99" s="43" t="s">
        <v>217</v>
      </c>
      <c r="D99" s="11" t="str">
        <f t="shared" si="20"/>
        <v>N/A</v>
      </c>
      <c r="E99" s="43" t="s">
        <v>217</v>
      </c>
      <c r="F99" s="11" t="str">
        <f t="shared" si="21"/>
        <v>N/A</v>
      </c>
      <c r="G99" s="43">
        <v>907.51829167000005</v>
      </c>
      <c r="H99" s="11" t="str">
        <f t="shared" si="22"/>
        <v>N/A</v>
      </c>
      <c r="I99" s="12" t="s">
        <v>217</v>
      </c>
      <c r="J99" s="12" t="s">
        <v>217</v>
      </c>
      <c r="K99" s="41" t="s">
        <v>732</v>
      </c>
      <c r="L99" s="9" t="str">
        <f t="shared" si="19"/>
        <v>No</v>
      </c>
    </row>
    <row r="100" spans="1:12" ht="25" x14ac:dyDescent="0.25">
      <c r="A100" s="2" t="s">
        <v>1178</v>
      </c>
      <c r="B100" s="33" t="s">
        <v>217</v>
      </c>
      <c r="C100" s="43" t="s">
        <v>217</v>
      </c>
      <c r="D100" s="11" t="str">
        <f t="shared" si="20"/>
        <v>N/A</v>
      </c>
      <c r="E100" s="43" t="s">
        <v>217</v>
      </c>
      <c r="F100" s="11" t="str">
        <f t="shared" si="21"/>
        <v>N/A</v>
      </c>
      <c r="G100" s="43">
        <v>767445</v>
      </c>
      <c r="H100" s="11" t="str">
        <f t="shared" si="22"/>
        <v>N/A</v>
      </c>
      <c r="I100" s="12" t="s">
        <v>217</v>
      </c>
      <c r="J100" s="12" t="s">
        <v>217</v>
      </c>
      <c r="K100" s="41" t="s">
        <v>732</v>
      </c>
      <c r="L100" s="9" t="str">
        <f t="shared" si="19"/>
        <v>No</v>
      </c>
    </row>
    <row r="101" spans="1:12" x14ac:dyDescent="0.25">
      <c r="A101" s="2" t="s">
        <v>521</v>
      </c>
      <c r="B101" s="33" t="s">
        <v>217</v>
      </c>
      <c r="C101" s="43" t="s">
        <v>217</v>
      </c>
      <c r="D101" s="11" t="str">
        <f t="shared" si="20"/>
        <v>N/A</v>
      </c>
      <c r="E101" s="34" t="s">
        <v>217</v>
      </c>
      <c r="F101" s="11" t="str">
        <f t="shared" si="21"/>
        <v>N/A</v>
      </c>
      <c r="G101" s="34">
        <v>691</v>
      </c>
      <c r="H101" s="11" t="str">
        <f t="shared" si="22"/>
        <v>N/A</v>
      </c>
      <c r="I101" s="12" t="s">
        <v>217</v>
      </c>
      <c r="J101" s="12" t="s">
        <v>217</v>
      </c>
      <c r="K101" s="41" t="s">
        <v>732</v>
      </c>
      <c r="L101" s="9" t="str">
        <f t="shared" si="19"/>
        <v>No</v>
      </c>
    </row>
    <row r="102" spans="1:12" ht="25" x14ac:dyDescent="0.25">
      <c r="A102" s="2" t="s">
        <v>1179</v>
      </c>
      <c r="B102" s="33" t="s">
        <v>217</v>
      </c>
      <c r="C102" s="43" t="s">
        <v>217</v>
      </c>
      <c r="D102" s="11" t="str">
        <f t="shared" si="20"/>
        <v>N/A</v>
      </c>
      <c r="E102" s="43" t="s">
        <v>217</v>
      </c>
      <c r="F102" s="11" t="str">
        <f t="shared" si="21"/>
        <v>N/A</v>
      </c>
      <c r="G102" s="43">
        <v>1110.6295224</v>
      </c>
      <c r="H102" s="11" t="str">
        <f t="shared" si="22"/>
        <v>N/A</v>
      </c>
      <c r="I102" s="12" t="s">
        <v>217</v>
      </c>
      <c r="J102" s="12" t="s">
        <v>217</v>
      </c>
      <c r="K102" s="41" t="s">
        <v>732</v>
      </c>
      <c r="L102" s="9" t="str">
        <f t="shared" si="19"/>
        <v>No</v>
      </c>
    </row>
    <row r="103" spans="1:12" ht="25" x14ac:dyDescent="0.25">
      <c r="A103" s="2" t="s">
        <v>1180</v>
      </c>
      <c r="B103" s="33" t="s">
        <v>217</v>
      </c>
      <c r="C103" s="43" t="s">
        <v>217</v>
      </c>
      <c r="D103" s="11" t="str">
        <f t="shared" si="20"/>
        <v>N/A</v>
      </c>
      <c r="E103" s="43" t="s">
        <v>217</v>
      </c>
      <c r="F103" s="11" t="str">
        <f t="shared" si="21"/>
        <v>N/A</v>
      </c>
      <c r="G103" s="43">
        <v>0</v>
      </c>
      <c r="H103" s="11" t="str">
        <f t="shared" si="22"/>
        <v>N/A</v>
      </c>
      <c r="I103" s="12" t="s">
        <v>217</v>
      </c>
      <c r="J103" s="12" t="s">
        <v>217</v>
      </c>
      <c r="K103" s="41" t="s">
        <v>732</v>
      </c>
      <c r="L103" s="9" t="str">
        <f t="shared" si="19"/>
        <v>No</v>
      </c>
    </row>
    <row r="104" spans="1:12" ht="25" x14ac:dyDescent="0.25">
      <c r="A104" s="2" t="s">
        <v>522</v>
      </c>
      <c r="B104" s="33" t="s">
        <v>217</v>
      </c>
      <c r="C104" s="43" t="s">
        <v>217</v>
      </c>
      <c r="D104" s="11" t="str">
        <f t="shared" si="20"/>
        <v>N/A</v>
      </c>
      <c r="E104" s="34" t="s">
        <v>217</v>
      </c>
      <c r="F104" s="11" t="str">
        <f t="shared" si="21"/>
        <v>N/A</v>
      </c>
      <c r="G104" s="34">
        <v>0</v>
      </c>
      <c r="H104" s="11" t="str">
        <f t="shared" si="22"/>
        <v>N/A</v>
      </c>
      <c r="I104" s="12" t="s">
        <v>217</v>
      </c>
      <c r="J104" s="12" t="s">
        <v>217</v>
      </c>
      <c r="K104" s="41" t="s">
        <v>732</v>
      </c>
      <c r="L104" s="9" t="str">
        <f t="shared" si="19"/>
        <v>No</v>
      </c>
    </row>
    <row r="105" spans="1:12" ht="25" x14ac:dyDescent="0.25">
      <c r="A105" s="2" t="s">
        <v>1181</v>
      </c>
      <c r="B105" s="33" t="s">
        <v>217</v>
      </c>
      <c r="C105" s="43" t="s">
        <v>217</v>
      </c>
      <c r="D105" s="11" t="str">
        <f t="shared" si="20"/>
        <v>N/A</v>
      </c>
      <c r="E105" s="43" t="s">
        <v>217</v>
      </c>
      <c r="F105" s="11" t="str">
        <f t="shared" si="21"/>
        <v>N/A</v>
      </c>
      <c r="G105" s="43" t="s">
        <v>1742</v>
      </c>
      <c r="H105" s="11" t="str">
        <f t="shared" si="22"/>
        <v>N/A</v>
      </c>
      <c r="I105" s="12" t="s">
        <v>217</v>
      </c>
      <c r="J105" s="12" t="s">
        <v>217</v>
      </c>
      <c r="K105" s="41" t="s">
        <v>732</v>
      </c>
      <c r="L105" s="9" t="str">
        <f t="shared" si="19"/>
        <v>No</v>
      </c>
    </row>
    <row r="106" spans="1:12" ht="25" x14ac:dyDescent="0.25">
      <c r="A106" s="2" t="s">
        <v>1182</v>
      </c>
      <c r="B106" s="33" t="s">
        <v>217</v>
      </c>
      <c r="C106" s="43" t="s">
        <v>217</v>
      </c>
      <c r="D106" s="11" t="str">
        <f t="shared" si="20"/>
        <v>N/A</v>
      </c>
      <c r="E106" s="43" t="s">
        <v>217</v>
      </c>
      <c r="F106" s="11" t="str">
        <f t="shared" si="21"/>
        <v>N/A</v>
      </c>
      <c r="G106" s="43">
        <v>476339534</v>
      </c>
      <c r="H106" s="11" t="str">
        <f t="shared" si="22"/>
        <v>N/A</v>
      </c>
      <c r="I106" s="12" t="s">
        <v>217</v>
      </c>
      <c r="J106" s="12" t="s">
        <v>217</v>
      </c>
      <c r="K106" s="41" t="s">
        <v>732</v>
      </c>
      <c r="L106" s="9" t="str">
        <f t="shared" si="19"/>
        <v>No</v>
      </c>
    </row>
    <row r="107" spans="1:12" x14ac:dyDescent="0.25">
      <c r="A107" s="2" t="s">
        <v>523</v>
      </c>
      <c r="B107" s="33" t="s">
        <v>217</v>
      </c>
      <c r="C107" s="43" t="s">
        <v>217</v>
      </c>
      <c r="D107" s="11" t="str">
        <f t="shared" si="20"/>
        <v>N/A</v>
      </c>
      <c r="E107" s="34" t="s">
        <v>217</v>
      </c>
      <c r="F107" s="11" t="str">
        <f t="shared" si="21"/>
        <v>N/A</v>
      </c>
      <c r="G107" s="34">
        <v>28442</v>
      </c>
      <c r="H107" s="11" t="str">
        <f t="shared" si="22"/>
        <v>N/A</v>
      </c>
      <c r="I107" s="12" t="s">
        <v>217</v>
      </c>
      <c r="J107" s="12" t="s">
        <v>217</v>
      </c>
      <c r="K107" s="41" t="s">
        <v>732</v>
      </c>
      <c r="L107" s="9" t="str">
        <f t="shared" si="19"/>
        <v>No</v>
      </c>
    </row>
    <row r="108" spans="1:12" ht="25" x14ac:dyDescent="0.25">
      <c r="A108" s="2" t="s">
        <v>1183</v>
      </c>
      <c r="B108" s="33" t="s">
        <v>217</v>
      </c>
      <c r="C108" s="43" t="s">
        <v>217</v>
      </c>
      <c r="D108" s="11" t="str">
        <f t="shared" si="20"/>
        <v>N/A</v>
      </c>
      <c r="E108" s="43" t="s">
        <v>217</v>
      </c>
      <c r="F108" s="11" t="str">
        <f t="shared" si="21"/>
        <v>N/A</v>
      </c>
      <c r="G108" s="43">
        <v>16747.751002000001</v>
      </c>
      <c r="H108" s="11" t="str">
        <f t="shared" si="22"/>
        <v>N/A</v>
      </c>
      <c r="I108" s="12" t="s">
        <v>217</v>
      </c>
      <c r="J108" s="12" t="s">
        <v>217</v>
      </c>
      <c r="K108" s="41" t="s">
        <v>732</v>
      </c>
      <c r="L108" s="9" t="str">
        <f t="shared" si="19"/>
        <v>No</v>
      </c>
    </row>
    <row r="109" spans="1:12" ht="25" x14ac:dyDescent="0.25">
      <c r="A109" s="2" t="s">
        <v>1184</v>
      </c>
      <c r="B109" s="33" t="s">
        <v>217</v>
      </c>
      <c r="C109" s="43" t="s">
        <v>217</v>
      </c>
      <c r="D109" s="11" t="str">
        <f t="shared" si="20"/>
        <v>N/A</v>
      </c>
      <c r="E109" s="43" t="s">
        <v>217</v>
      </c>
      <c r="F109" s="11" t="str">
        <f t="shared" si="21"/>
        <v>N/A</v>
      </c>
      <c r="G109" s="43">
        <v>14791415</v>
      </c>
      <c r="H109" s="11" t="str">
        <f t="shared" si="22"/>
        <v>N/A</v>
      </c>
      <c r="I109" s="12" t="s">
        <v>217</v>
      </c>
      <c r="J109" s="12" t="s">
        <v>217</v>
      </c>
      <c r="K109" s="41" t="s">
        <v>732</v>
      </c>
      <c r="L109" s="9" t="str">
        <f t="shared" si="19"/>
        <v>No</v>
      </c>
    </row>
    <row r="110" spans="1:12" x14ac:dyDescent="0.25">
      <c r="A110" s="2" t="s">
        <v>524</v>
      </c>
      <c r="B110" s="33" t="s">
        <v>217</v>
      </c>
      <c r="C110" s="43" t="s">
        <v>217</v>
      </c>
      <c r="D110" s="11" t="str">
        <f t="shared" si="20"/>
        <v>N/A</v>
      </c>
      <c r="E110" s="34" t="s">
        <v>217</v>
      </c>
      <c r="F110" s="11" t="str">
        <f t="shared" si="21"/>
        <v>N/A</v>
      </c>
      <c r="G110" s="34">
        <v>5316</v>
      </c>
      <c r="H110" s="11" t="str">
        <f t="shared" si="22"/>
        <v>N/A</v>
      </c>
      <c r="I110" s="12" t="s">
        <v>217</v>
      </c>
      <c r="J110" s="12" t="s">
        <v>217</v>
      </c>
      <c r="K110" s="41" t="s">
        <v>732</v>
      </c>
      <c r="L110" s="9" t="str">
        <f t="shared" si="19"/>
        <v>No</v>
      </c>
    </row>
    <row r="111" spans="1:12" ht="25" x14ac:dyDescent="0.25">
      <c r="A111" s="2" t="s">
        <v>1185</v>
      </c>
      <c r="B111" s="33" t="s">
        <v>217</v>
      </c>
      <c r="C111" s="43" t="s">
        <v>217</v>
      </c>
      <c r="D111" s="11" t="str">
        <f t="shared" si="20"/>
        <v>N/A</v>
      </c>
      <c r="E111" s="43" t="s">
        <v>217</v>
      </c>
      <c r="F111" s="11" t="str">
        <f t="shared" si="21"/>
        <v>N/A</v>
      </c>
      <c r="G111" s="43">
        <v>2782.4332205000001</v>
      </c>
      <c r="H111" s="11" t="str">
        <f t="shared" si="22"/>
        <v>N/A</v>
      </c>
      <c r="I111" s="12" t="s">
        <v>217</v>
      </c>
      <c r="J111" s="12" t="s">
        <v>217</v>
      </c>
      <c r="K111" s="41" t="s">
        <v>732</v>
      </c>
      <c r="L111" s="9" t="str">
        <f t="shared" si="19"/>
        <v>No</v>
      </c>
    </row>
    <row r="112" spans="1:12" ht="25" x14ac:dyDescent="0.25">
      <c r="A112" s="2" t="s">
        <v>1186</v>
      </c>
      <c r="B112" s="33" t="s">
        <v>217</v>
      </c>
      <c r="C112" s="43" t="s">
        <v>217</v>
      </c>
      <c r="D112" s="11" t="str">
        <f t="shared" si="20"/>
        <v>N/A</v>
      </c>
      <c r="E112" s="43" t="s">
        <v>217</v>
      </c>
      <c r="F112" s="11" t="str">
        <f t="shared" si="21"/>
        <v>N/A</v>
      </c>
      <c r="G112" s="43">
        <v>19385297</v>
      </c>
      <c r="H112" s="11" t="str">
        <f t="shared" si="22"/>
        <v>N/A</v>
      </c>
      <c r="I112" s="12" t="s">
        <v>217</v>
      </c>
      <c r="J112" s="12" t="s">
        <v>217</v>
      </c>
      <c r="K112" s="41" t="s">
        <v>732</v>
      </c>
      <c r="L112" s="9" t="str">
        <f t="shared" si="19"/>
        <v>No</v>
      </c>
    </row>
    <row r="113" spans="1:12" x14ac:dyDescent="0.25">
      <c r="A113" s="2" t="s">
        <v>525</v>
      </c>
      <c r="B113" s="33" t="s">
        <v>217</v>
      </c>
      <c r="C113" s="43" t="s">
        <v>217</v>
      </c>
      <c r="D113" s="11" t="str">
        <f t="shared" si="20"/>
        <v>N/A</v>
      </c>
      <c r="E113" s="34" t="s">
        <v>217</v>
      </c>
      <c r="F113" s="11" t="str">
        <f t="shared" si="21"/>
        <v>N/A</v>
      </c>
      <c r="G113" s="34">
        <v>3846</v>
      </c>
      <c r="H113" s="11" t="str">
        <f t="shared" si="22"/>
        <v>N/A</v>
      </c>
      <c r="I113" s="12" t="s">
        <v>217</v>
      </c>
      <c r="J113" s="12" t="s">
        <v>217</v>
      </c>
      <c r="K113" s="41" t="s">
        <v>732</v>
      </c>
      <c r="L113" s="9" t="str">
        <f t="shared" si="19"/>
        <v>No</v>
      </c>
    </row>
    <row r="114" spans="1:12" ht="25" x14ac:dyDescent="0.25">
      <c r="A114" s="2" t="s">
        <v>1187</v>
      </c>
      <c r="B114" s="33" t="s">
        <v>217</v>
      </c>
      <c r="C114" s="43" t="s">
        <v>217</v>
      </c>
      <c r="D114" s="11" t="str">
        <f t="shared" si="20"/>
        <v>N/A</v>
      </c>
      <c r="E114" s="43" t="s">
        <v>217</v>
      </c>
      <c r="F114" s="11" t="str">
        <f t="shared" si="21"/>
        <v>N/A</v>
      </c>
      <c r="G114" s="43">
        <v>5040.3788352000001</v>
      </c>
      <c r="H114" s="11" t="str">
        <f t="shared" si="22"/>
        <v>N/A</v>
      </c>
      <c r="I114" s="12" t="s">
        <v>217</v>
      </c>
      <c r="J114" s="12" t="s">
        <v>217</v>
      </c>
      <c r="K114" s="41" t="s">
        <v>732</v>
      </c>
      <c r="L114" s="9" t="str">
        <f t="shared" si="19"/>
        <v>No</v>
      </c>
    </row>
    <row r="115" spans="1:12" ht="25" x14ac:dyDescent="0.25">
      <c r="A115" s="2" t="s">
        <v>1188</v>
      </c>
      <c r="B115" s="33" t="s">
        <v>217</v>
      </c>
      <c r="C115" s="43" t="s">
        <v>217</v>
      </c>
      <c r="D115" s="11" t="str">
        <f t="shared" ref="D115:D146" si="23">IF($B115="N/A","N/A",IF(C115&gt;10,"No",IF(C115&lt;-10,"No","Yes")))</f>
        <v>N/A</v>
      </c>
      <c r="E115" s="43" t="s">
        <v>217</v>
      </c>
      <c r="F115" s="11" t="str">
        <f t="shared" ref="F115:F146" si="24">IF($B115="N/A","N/A",IF(E115&gt;10,"No",IF(E115&lt;-10,"No","Yes")))</f>
        <v>N/A</v>
      </c>
      <c r="G115" s="43">
        <v>7347771</v>
      </c>
      <c r="H115" s="11" t="str">
        <f t="shared" ref="H115:H146" si="25">IF($B115="N/A","N/A",IF(G115&gt;10,"No",IF(G115&lt;-10,"No","Yes")))</f>
        <v>N/A</v>
      </c>
      <c r="I115" s="12" t="s">
        <v>217</v>
      </c>
      <c r="J115" s="12" t="s">
        <v>217</v>
      </c>
      <c r="K115" s="41" t="s">
        <v>732</v>
      </c>
      <c r="L115" s="9" t="str">
        <f t="shared" si="19"/>
        <v>No</v>
      </c>
    </row>
    <row r="116" spans="1:12" ht="25" x14ac:dyDescent="0.25">
      <c r="A116" s="2" t="s">
        <v>526</v>
      </c>
      <c r="B116" s="33" t="s">
        <v>217</v>
      </c>
      <c r="C116" s="43" t="s">
        <v>217</v>
      </c>
      <c r="D116" s="11" t="str">
        <f t="shared" si="23"/>
        <v>N/A</v>
      </c>
      <c r="E116" s="34" t="s">
        <v>217</v>
      </c>
      <c r="F116" s="11" t="str">
        <f t="shared" si="24"/>
        <v>N/A</v>
      </c>
      <c r="G116" s="34">
        <v>22244</v>
      </c>
      <c r="H116" s="11" t="str">
        <f t="shared" si="25"/>
        <v>N/A</v>
      </c>
      <c r="I116" s="12" t="s">
        <v>217</v>
      </c>
      <c r="J116" s="12" t="s">
        <v>217</v>
      </c>
      <c r="K116" s="41" t="s">
        <v>732</v>
      </c>
      <c r="L116" s="9" t="str">
        <f t="shared" si="19"/>
        <v>No</v>
      </c>
    </row>
    <row r="117" spans="1:12" ht="25" x14ac:dyDescent="0.25">
      <c r="A117" s="2" t="s">
        <v>1189</v>
      </c>
      <c r="B117" s="33" t="s">
        <v>217</v>
      </c>
      <c r="C117" s="43" t="s">
        <v>217</v>
      </c>
      <c r="D117" s="11" t="str">
        <f t="shared" si="23"/>
        <v>N/A</v>
      </c>
      <c r="E117" s="43" t="s">
        <v>217</v>
      </c>
      <c r="F117" s="11" t="str">
        <f t="shared" si="24"/>
        <v>N/A</v>
      </c>
      <c r="G117" s="43">
        <v>330.32597554</v>
      </c>
      <c r="H117" s="11" t="str">
        <f t="shared" si="25"/>
        <v>N/A</v>
      </c>
      <c r="I117" s="12" t="s">
        <v>217</v>
      </c>
      <c r="J117" s="12" t="s">
        <v>217</v>
      </c>
      <c r="K117" s="41" t="s">
        <v>732</v>
      </c>
      <c r="L117" s="9" t="str">
        <f t="shared" si="19"/>
        <v>No</v>
      </c>
    </row>
    <row r="118" spans="1:12" ht="25" x14ac:dyDescent="0.25">
      <c r="A118" s="2" t="s">
        <v>1190</v>
      </c>
      <c r="B118" s="33" t="s">
        <v>217</v>
      </c>
      <c r="C118" s="43" t="s">
        <v>217</v>
      </c>
      <c r="D118" s="11" t="str">
        <f t="shared" si="23"/>
        <v>N/A</v>
      </c>
      <c r="E118" s="43" t="s">
        <v>217</v>
      </c>
      <c r="F118" s="11" t="str">
        <f t="shared" si="24"/>
        <v>N/A</v>
      </c>
      <c r="G118" s="43">
        <v>55860</v>
      </c>
      <c r="H118" s="11" t="str">
        <f t="shared" si="25"/>
        <v>N/A</v>
      </c>
      <c r="I118" s="12" t="s">
        <v>217</v>
      </c>
      <c r="J118" s="12" t="s">
        <v>217</v>
      </c>
      <c r="K118" s="41" t="s">
        <v>732</v>
      </c>
      <c r="L118" s="9" t="str">
        <f t="shared" si="19"/>
        <v>No</v>
      </c>
    </row>
    <row r="119" spans="1:12" ht="25" x14ac:dyDescent="0.25">
      <c r="A119" s="2" t="s">
        <v>527</v>
      </c>
      <c r="B119" s="33" t="s">
        <v>217</v>
      </c>
      <c r="C119" s="43" t="s">
        <v>217</v>
      </c>
      <c r="D119" s="11" t="str">
        <f t="shared" si="23"/>
        <v>N/A</v>
      </c>
      <c r="E119" s="34" t="s">
        <v>217</v>
      </c>
      <c r="F119" s="11" t="str">
        <f t="shared" si="24"/>
        <v>N/A</v>
      </c>
      <c r="G119" s="34">
        <v>62</v>
      </c>
      <c r="H119" s="11" t="str">
        <f t="shared" si="25"/>
        <v>N/A</v>
      </c>
      <c r="I119" s="12" t="s">
        <v>217</v>
      </c>
      <c r="J119" s="12" t="s">
        <v>217</v>
      </c>
      <c r="K119" s="41" t="s">
        <v>732</v>
      </c>
      <c r="L119" s="9" t="str">
        <f t="shared" si="19"/>
        <v>No</v>
      </c>
    </row>
    <row r="120" spans="1:12" ht="25" x14ac:dyDescent="0.25">
      <c r="A120" s="2" t="s">
        <v>1191</v>
      </c>
      <c r="B120" s="33" t="s">
        <v>217</v>
      </c>
      <c r="C120" s="43" t="s">
        <v>217</v>
      </c>
      <c r="D120" s="11" t="str">
        <f t="shared" si="23"/>
        <v>N/A</v>
      </c>
      <c r="E120" s="43" t="s">
        <v>217</v>
      </c>
      <c r="F120" s="11" t="str">
        <f t="shared" si="24"/>
        <v>N/A</v>
      </c>
      <c r="G120" s="43">
        <v>900.96774194</v>
      </c>
      <c r="H120" s="11" t="str">
        <f t="shared" si="25"/>
        <v>N/A</v>
      </c>
      <c r="I120" s="12" t="s">
        <v>217</v>
      </c>
      <c r="J120" s="12" t="s">
        <v>217</v>
      </c>
      <c r="K120" s="41" t="s">
        <v>732</v>
      </c>
      <c r="L120" s="9" t="str">
        <f t="shared" si="19"/>
        <v>No</v>
      </c>
    </row>
    <row r="121" spans="1:12" ht="25" x14ac:dyDescent="0.25">
      <c r="A121" s="2" t="s">
        <v>1192</v>
      </c>
      <c r="B121" s="33" t="s">
        <v>217</v>
      </c>
      <c r="C121" s="43" t="s">
        <v>217</v>
      </c>
      <c r="D121" s="11" t="str">
        <f t="shared" si="23"/>
        <v>N/A</v>
      </c>
      <c r="E121" s="43" t="s">
        <v>217</v>
      </c>
      <c r="F121" s="11" t="str">
        <f t="shared" si="24"/>
        <v>N/A</v>
      </c>
      <c r="G121" s="43">
        <v>1297237</v>
      </c>
      <c r="H121" s="11" t="str">
        <f t="shared" si="25"/>
        <v>N/A</v>
      </c>
      <c r="I121" s="12" t="s">
        <v>217</v>
      </c>
      <c r="J121" s="12" t="s">
        <v>217</v>
      </c>
      <c r="K121" s="41" t="s">
        <v>732</v>
      </c>
      <c r="L121" s="9" t="str">
        <f t="shared" si="19"/>
        <v>No</v>
      </c>
    </row>
    <row r="122" spans="1:12" x14ac:dyDescent="0.25">
      <c r="A122" s="2" t="s">
        <v>528</v>
      </c>
      <c r="B122" s="33" t="s">
        <v>217</v>
      </c>
      <c r="C122" s="43" t="s">
        <v>217</v>
      </c>
      <c r="D122" s="11" t="str">
        <f t="shared" si="23"/>
        <v>N/A</v>
      </c>
      <c r="E122" s="34" t="s">
        <v>217</v>
      </c>
      <c r="F122" s="11" t="str">
        <f t="shared" si="24"/>
        <v>N/A</v>
      </c>
      <c r="G122" s="34">
        <v>7385</v>
      </c>
      <c r="H122" s="11" t="str">
        <f t="shared" si="25"/>
        <v>N/A</v>
      </c>
      <c r="I122" s="12" t="s">
        <v>217</v>
      </c>
      <c r="J122" s="12" t="s">
        <v>217</v>
      </c>
      <c r="K122" s="41" t="s">
        <v>732</v>
      </c>
      <c r="L122" s="9" t="str">
        <f t="shared" si="19"/>
        <v>No</v>
      </c>
    </row>
    <row r="123" spans="1:12" ht="25" x14ac:dyDescent="0.25">
      <c r="A123" s="2" t="s">
        <v>1193</v>
      </c>
      <c r="B123" s="33" t="s">
        <v>217</v>
      </c>
      <c r="C123" s="43" t="s">
        <v>217</v>
      </c>
      <c r="D123" s="11" t="str">
        <f t="shared" si="23"/>
        <v>N/A</v>
      </c>
      <c r="E123" s="43" t="s">
        <v>217</v>
      </c>
      <c r="F123" s="11" t="str">
        <f t="shared" si="24"/>
        <v>N/A</v>
      </c>
      <c r="G123" s="43">
        <v>175.65836153999999</v>
      </c>
      <c r="H123" s="11" t="str">
        <f t="shared" si="25"/>
        <v>N/A</v>
      </c>
      <c r="I123" s="12" t="s">
        <v>217</v>
      </c>
      <c r="J123" s="12" t="s">
        <v>217</v>
      </c>
      <c r="K123" s="41" t="s">
        <v>732</v>
      </c>
      <c r="L123" s="9" t="str">
        <f t="shared" si="19"/>
        <v>No</v>
      </c>
    </row>
    <row r="124" spans="1:12" ht="25" x14ac:dyDescent="0.25">
      <c r="A124" s="2" t="s">
        <v>1194</v>
      </c>
      <c r="B124" s="33" t="s">
        <v>217</v>
      </c>
      <c r="C124" s="43" t="s">
        <v>217</v>
      </c>
      <c r="D124" s="11" t="str">
        <f t="shared" si="23"/>
        <v>N/A</v>
      </c>
      <c r="E124" s="43" t="s">
        <v>217</v>
      </c>
      <c r="F124" s="11" t="str">
        <f t="shared" si="24"/>
        <v>N/A</v>
      </c>
      <c r="G124" s="43">
        <v>17570915</v>
      </c>
      <c r="H124" s="11" t="str">
        <f t="shared" si="25"/>
        <v>N/A</v>
      </c>
      <c r="I124" s="12" t="s">
        <v>217</v>
      </c>
      <c r="J124" s="12" t="s">
        <v>217</v>
      </c>
      <c r="K124" s="41" t="s">
        <v>732</v>
      </c>
      <c r="L124" s="9" t="str">
        <f t="shared" si="19"/>
        <v>No</v>
      </c>
    </row>
    <row r="125" spans="1:12" ht="25" x14ac:dyDescent="0.25">
      <c r="A125" s="2" t="s">
        <v>529</v>
      </c>
      <c r="B125" s="33" t="s">
        <v>217</v>
      </c>
      <c r="C125" s="43" t="s">
        <v>217</v>
      </c>
      <c r="D125" s="11" t="str">
        <f t="shared" si="23"/>
        <v>N/A</v>
      </c>
      <c r="E125" s="34" t="s">
        <v>217</v>
      </c>
      <c r="F125" s="11" t="str">
        <f t="shared" si="24"/>
        <v>N/A</v>
      </c>
      <c r="G125" s="34">
        <v>28829</v>
      </c>
      <c r="H125" s="11" t="str">
        <f t="shared" si="25"/>
        <v>N/A</v>
      </c>
      <c r="I125" s="12" t="s">
        <v>217</v>
      </c>
      <c r="J125" s="12" t="s">
        <v>217</v>
      </c>
      <c r="K125" s="41" t="s">
        <v>732</v>
      </c>
      <c r="L125" s="9" t="str">
        <f t="shared" si="19"/>
        <v>No</v>
      </c>
    </row>
    <row r="126" spans="1:12" ht="25" x14ac:dyDescent="0.25">
      <c r="A126" s="2" t="s">
        <v>1195</v>
      </c>
      <c r="B126" s="33" t="s">
        <v>217</v>
      </c>
      <c r="C126" s="43" t="s">
        <v>217</v>
      </c>
      <c r="D126" s="11" t="str">
        <f t="shared" si="23"/>
        <v>N/A</v>
      </c>
      <c r="E126" s="43" t="s">
        <v>217</v>
      </c>
      <c r="F126" s="11" t="str">
        <f t="shared" si="24"/>
        <v>N/A</v>
      </c>
      <c r="G126" s="43">
        <v>609.48749523000004</v>
      </c>
      <c r="H126" s="11" t="str">
        <f t="shared" si="25"/>
        <v>N/A</v>
      </c>
      <c r="I126" s="12" t="s">
        <v>217</v>
      </c>
      <c r="J126" s="12" t="s">
        <v>217</v>
      </c>
      <c r="K126" s="41" t="s">
        <v>732</v>
      </c>
      <c r="L126" s="9" t="str">
        <f t="shared" si="19"/>
        <v>No</v>
      </c>
    </row>
    <row r="127" spans="1:12" ht="25" x14ac:dyDescent="0.25">
      <c r="A127" s="2" t="s">
        <v>1196</v>
      </c>
      <c r="B127" s="33" t="s">
        <v>217</v>
      </c>
      <c r="C127" s="43" t="s">
        <v>217</v>
      </c>
      <c r="D127" s="11" t="str">
        <f t="shared" si="23"/>
        <v>N/A</v>
      </c>
      <c r="E127" s="43" t="s">
        <v>217</v>
      </c>
      <c r="F127" s="11" t="str">
        <f t="shared" si="24"/>
        <v>N/A</v>
      </c>
      <c r="G127" s="43">
        <v>4304647</v>
      </c>
      <c r="H127" s="11" t="str">
        <f t="shared" si="25"/>
        <v>N/A</v>
      </c>
      <c r="I127" s="12" t="s">
        <v>217</v>
      </c>
      <c r="J127" s="12" t="s">
        <v>217</v>
      </c>
      <c r="K127" s="41" t="s">
        <v>732</v>
      </c>
      <c r="L127" s="9" t="str">
        <f t="shared" si="19"/>
        <v>No</v>
      </c>
    </row>
    <row r="128" spans="1:12" x14ac:dyDescent="0.25">
      <c r="A128" s="2" t="s">
        <v>530</v>
      </c>
      <c r="B128" s="33" t="s">
        <v>217</v>
      </c>
      <c r="C128" s="43" t="s">
        <v>217</v>
      </c>
      <c r="D128" s="11" t="str">
        <f t="shared" si="23"/>
        <v>N/A</v>
      </c>
      <c r="E128" s="34" t="s">
        <v>217</v>
      </c>
      <c r="F128" s="11" t="str">
        <f t="shared" si="24"/>
        <v>N/A</v>
      </c>
      <c r="G128" s="34">
        <v>15232</v>
      </c>
      <c r="H128" s="11" t="str">
        <f t="shared" si="25"/>
        <v>N/A</v>
      </c>
      <c r="I128" s="12" t="s">
        <v>217</v>
      </c>
      <c r="J128" s="12" t="s">
        <v>217</v>
      </c>
      <c r="K128" s="41" t="s">
        <v>732</v>
      </c>
      <c r="L128" s="9" t="str">
        <f t="shared" si="19"/>
        <v>No</v>
      </c>
    </row>
    <row r="129" spans="1:12" ht="25" x14ac:dyDescent="0.25">
      <c r="A129" s="2" t="s">
        <v>1197</v>
      </c>
      <c r="B129" s="33" t="s">
        <v>217</v>
      </c>
      <c r="C129" s="43" t="s">
        <v>217</v>
      </c>
      <c r="D129" s="11" t="str">
        <f t="shared" si="23"/>
        <v>N/A</v>
      </c>
      <c r="E129" s="43" t="s">
        <v>217</v>
      </c>
      <c r="F129" s="11" t="str">
        <f t="shared" si="24"/>
        <v>N/A</v>
      </c>
      <c r="G129" s="43">
        <v>282.60550158000001</v>
      </c>
      <c r="H129" s="11" t="str">
        <f t="shared" si="25"/>
        <v>N/A</v>
      </c>
      <c r="I129" s="12" t="s">
        <v>217</v>
      </c>
      <c r="J129" s="12" t="s">
        <v>217</v>
      </c>
      <c r="K129" s="41" t="s">
        <v>732</v>
      </c>
      <c r="L129" s="9" t="str">
        <f t="shared" si="19"/>
        <v>No</v>
      </c>
    </row>
    <row r="130" spans="1:12" ht="25" x14ac:dyDescent="0.25">
      <c r="A130" s="2" t="s">
        <v>1198</v>
      </c>
      <c r="B130" s="33" t="s">
        <v>217</v>
      </c>
      <c r="C130" s="43" t="s">
        <v>217</v>
      </c>
      <c r="D130" s="11" t="str">
        <f t="shared" si="23"/>
        <v>N/A</v>
      </c>
      <c r="E130" s="43" t="s">
        <v>217</v>
      </c>
      <c r="F130" s="11" t="str">
        <f t="shared" si="24"/>
        <v>N/A</v>
      </c>
      <c r="G130" s="43">
        <v>358610</v>
      </c>
      <c r="H130" s="11" t="str">
        <f t="shared" si="25"/>
        <v>N/A</v>
      </c>
      <c r="I130" s="12" t="s">
        <v>217</v>
      </c>
      <c r="J130" s="12" t="s">
        <v>217</v>
      </c>
      <c r="K130" s="41" t="s">
        <v>732</v>
      </c>
      <c r="L130" s="9" t="str">
        <f t="shared" si="19"/>
        <v>No</v>
      </c>
    </row>
    <row r="131" spans="1:12" x14ac:dyDescent="0.25">
      <c r="A131" s="2" t="s">
        <v>531</v>
      </c>
      <c r="B131" s="33" t="s">
        <v>217</v>
      </c>
      <c r="C131" s="43" t="s">
        <v>217</v>
      </c>
      <c r="D131" s="11" t="str">
        <f t="shared" si="23"/>
        <v>N/A</v>
      </c>
      <c r="E131" s="34" t="s">
        <v>217</v>
      </c>
      <c r="F131" s="11" t="str">
        <f t="shared" si="24"/>
        <v>N/A</v>
      </c>
      <c r="G131" s="34">
        <v>674</v>
      </c>
      <c r="H131" s="11" t="str">
        <f t="shared" si="25"/>
        <v>N/A</v>
      </c>
      <c r="I131" s="12" t="s">
        <v>217</v>
      </c>
      <c r="J131" s="12" t="s">
        <v>217</v>
      </c>
      <c r="K131" s="41" t="s">
        <v>732</v>
      </c>
      <c r="L131" s="9" t="str">
        <f t="shared" si="19"/>
        <v>No</v>
      </c>
    </row>
    <row r="132" spans="1:12" ht="25" x14ac:dyDescent="0.25">
      <c r="A132" s="2" t="s">
        <v>1199</v>
      </c>
      <c r="B132" s="33" t="s">
        <v>217</v>
      </c>
      <c r="C132" s="43" t="s">
        <v>217</v>
      </c>
      <c r="D132" s="11" t="str">
        <f t="shared" si="23"/>
        <v>N/A</v>
      </c>
      <c r="E132" s="43" t="s">
        <v>217</v>
      </c>
      <c r="F132" s="11" t="str">
        <f t="shared" si="24"/>
        <v>N/A</v>
      </c>
      <c r="G132" s="43">
        <v>532.06231453999999</v>
      </c>
      <c r="H132" s="11" t="str">
        <f t="shared" si="25"/>
        <v>N/A</v>
      </c>
      <c r="I132" s="12" t="s">
        <v>217</v>
      </c>
      <c r="J132" s="12" t="s">
        <v>217</v>
      </c>
      <c r="K132" s="41" t="s">
        <v>732</v>
      </c>
      <c r="L132" s="9" t="str">
        <f t="shared" si="19"/>
        <v>No</v>
      </c>
    </row>
    <row r="133" spans="1:12" x14ac:dyDescent="0.25">
      <c r="A133" s="2" t="s">
        <v>1200</v>
      </c>
      <c r="B133" s="33" t="s">
        <v>217</v>
      </c>
      <c r="C133" s="43" t="s">
        <v>217</v>
      </c>
      <c r="D133" s="11" t="str">
        <f t="shared" si="23"/>
        <v>N/A</v>
      </c>
      <c r="E133" s="43" t="s">
        <v>217</v>
      </c>
      <c r="F133" s="11" t="str">
        <f t="shared" si="24"/>
        <v>N/A</v>
      </c>
      <c r="G133" s="43">
        <v>325950</v>
      </c>
      <c r="H133" s="11" t="str">
        <f t="shared" si="25"/>
        <v>N/A</v>
      </c>
      <c r="I133" s="12" t="s">
        <v>217</v>
      </c>
      <c r="J133" s="12" t="s">
        <v>217</v>
      </c>
      <c r="K133" s="41" t="s">
        <v>732</v>
      </c>
      <c r="L133" s="9" t="str">
        <f t="shared" si="19"/>
        <v>No</v>
      </c>
    </row>
    <row r="134" spans="1:12" x14ac:dyDescent="0.25">
      <c r="A134" s="2" t="s">
        <v>532</v>
      </c>
      <c r="B134" s="33" t="s">
        <v>217</v>
      </c>
      <c r="C134" s="43" t="s">
        <v>217</v>
      </c>
      <c r="D134" s="11" t="str">
        <f t="shared" si="23"/>
        <v>N/A</v>
      </c>
      <c r="E134" s="34" t="s">
        <v>217</v>
      </c>
      <c r="F134" s="11" t="str">
        <f t="shared" si="24"/>
        <v>N/A</v>
      </c>
      <c r="G134" s="34">
        <v>826</v>
      </c>
      <c r="H134" s="11" t="str">
        <f t="shared" si="25"/>
        <v>N/A</v>
      </c>
      <c r="I134" s="12" t="s">
        <v>217</v>
      </c>
      <c r="J134" s="12" t="s">
        <v>217</v>
      </c>
      <c r="K134" s="41" t="s">
        <v>732</v>
      </c>
      <c r="L134" s="9" t="str">
        <f t="shared" si="19"/>
        <v>No</v>
      </c>
    </row>
    <row r="135" spans="1:12" x14ac:dyDescent="0.25">
      <c r="A135" s="2" t="s">
        <v>1201</v>
      </c>
      <c r="B135" s="33" t="s">
        <v>217</v>
      </c>
      <c r="C135" s="43" t="s">
        <v>217</v>
      </c>
      <c r="D135" s="11" t="str">
        <f t="shared" si="23"/>
        <v>N/A</v>
      </c>
      <c r="E135" s="43" t="s">
        <v>217</v>
      </c>
      <c r="F135" s="11" t="str">
        <f t="shared" si="24"/>
        <v>N/A</v>
      </c>
      <c r="G135" s="43">
        <v>394.61259080000002</v>
      </c>
      <c r="H135" s="11" t="str">
        <f t="shared" si="25"/>
        <v>N/A</v>
      </c>
      <c r="I135" s="12" t="s">
        <v>217</v>
      </c>
      <c r="J135" s="12" t="s">
        <v>217</v>
      </c>
      <c r="K135" s="41" t="s">
        <v>732</v>
      </c>
      <c r="L135" s="9" t="str">
        <f t="shared" si="19"/>
        <v>No</v>
      </c>
    </row>
    <row r="136" spans="1:12" x14ac:dyDescent="0.25">
      <c r="A136" s="2" t="s">
        <v>1202</v>
      </c>
      <c r="B136" s="33" t="s">
        <v>217</v>
      </c>
      <c r="C136" s="43" t="s">
        <v>217</v>
      </c>
      <c r="D136" s="11" t="str">
        <f t="shared" si="23"/>
        <v>N/A</v>
      </c>
      <c r="E136" s="43" t="s">
        <v>217</v>
      </c>
      <c r="F136" s="11" t="str">
        <f t="shared" si="24"/>
        <v>N/A</v>
      </c>
      <c r="G136" s="43">
        <v>31611580</v>
      </c>
      <c r="H136" s="11" t="str">
        <f t="shared" si="25"/>
        <v>N/A</v>
      </c>
      <c r="I136" s="12" t="s">
        <v>217</v>
      </c>
      <c r="J136" s="12" t="s">
        <v>217</v>
      </c>
      <c r="K136" s="41" t="s">
        <v>732</v>
      </c>
      <c r="L136" s="9" t="str">
        <f t="shared" si="19"/>
        <v>No</v>
      </c>
    </row>
    <row r="137" spans="1:12" x14ac:dyDescent="0.25">
      <c r="A137" s="2" t="s">
        <v>533</v>
      </c>
      <c r="B137" s="33" t="s">
        <v>217</v>
      </c>
      <c r="C137" s="43" t="s">
        <v>217</v>
      </c>
      <c r="D137" s="11" t="str">
        <f t="shared" si="23"/>
        <v>N/A</v>
      </c>
      <c r="E137" s="34" t="s">
        <v>217</v>
      </c>
      <c r="F137" s="11" t="str">
        <f t="shared" si="24"/>
        <v>N/A</v>
      </c>
      <c r="G137" s="34">
        <v>8259</v>
      </c>
      <c r="H137" s="11" t="str">
        <f t="shared" si="25"/>
        <v>N/A</v>
      </c>
      <c r="I137" s="12" t="s">
        <v>217</v>
      </c>
      <c r="J137" s="12" t="s">
        <v>217</v>
      </c>
      <c r="K137" s="41" t="s">
        <v>732</v>
      </c>
      <c r="L137" s="9" t="str">
        <f t="shared" si="19"/>
        <v>No</v>
      </c>
    </row>
    <row r="138" spans="1:12" x14ac:dyDescent="0.25">
      <c r="A138" s="2" t="s">
        <v>1203</v>
      </c>
      <c r="B138" s="33" t="s">
        <v>217</v>
      </c>
      <c r="C138" s="43" t="s">
        <v>217</v>
      </c>
      <c r="D138" s="11" t="str">
        <f t="shared" si="23"/>
        <v>N/A</v>
      </c>
      <c r="E138" s="43" t="s">
        <v>217</v>
      </c>
      <c r="F138" s="11" t="str">
        <f t="shared" si="24"/>
        <v>N/A</v>
      </c>
      <c r="G138" s="43">
        <v>3827.5311781</v>
      </c>
      <c r="H138" s="11" t="str">
        <f t="shared" si="25"/>
        <v>N/A</v>
      </c>
      <c r="I138" s="12" t="s">
        <v>217</v>
      </c>
      <c r="J138" s="12" t="s">
        <v>217</v>
      </c>
      <c r="K138" s="41" t="s">
        <v>732</v>
      </c>
      <c r="L138" s="9" t="str">
        <f t="shared" si="19"/>
        <v>No</v>
      </c>
    </row>
    <row r="139" spans="1:12" x14ac:dyDescent="0.25">
      <c r="A139" s="48" t="s">
        <v>405</v>
      </c>
      <c r="B139" s="14" t="s">
        <v>217</v>
      </c>
      <c r="C139" s="14" t="s">
        <v>217</v>
      </c>
      <c r="D139" s="11" t="str">
        <f t="shared" si="23"/>
        <v>N/A</v>
      </c>
      <c r="E139" s="14">
        <v>4891613797</v>
      </c>
      <c r="F139" s="11" t="str">
        <f t="shared" si="24"/>
        <v>N/A</v>
      </c>
      <c r="G139" s="14">
        <v>5477048183</v>
      </c>
      <c r="H139" s="11" t="str">
        <f t="shared" si="25"/>
        <v>N/A</v>
      </c>
      <c r="I139" s="12" t="s">
        <v>217</v>
      </c>
      <c r="J139" s="12">
        <v>11.97</v>
      </c>
      <c r="K139" s="14" t="s">
        <v>217</v>
      </c>
      <c r="L139" s="9" t="str">
        <f t="shared" ref="L139:L158" si="26">IF(J139="Div by 0", "N/A", IF(K139="N/A","N/A", IF(J139&gt;VALUE(MID(K139,1,2)), "No", IF(J139&lt;-1*VALUE(MID(K139,1,2)), "No", "Yes"))))</f>
        <v>N/A</v>
      </c>
    </row>
    <row r="140" spans="1:12" x14ac:dyDescent="0.25">
      <c r="A140" s="48" t="s">
        <v>1204</v>
      </c>
      <c r="B140" s="14" t="s">
        <v>217</v>
      </c>
      <c r="C140" s="14" t="s">
        <v>217</v>
      </c>
      <c r="D140" s="11" t="str">
        <f t="shared" si="23"/>
        <v>N/A</v>
      </c>
      <c r="E140" s="14">
        <v>4268.2898242000001</v>
      </c>
      <c r="F140" s="11" t="str">
        <f t="shared" si="24"/>
        <v>N/A</v>
      </c>
      <c r="G140" s="14">
        <v>4500.9756133999999</v>
      </c>
      <c r="H140" s="11" t="str">
        <f t="shared" si="25"/>
        <v>N/A</v>
      </c>
      <c r="I140" s="12" t="s">
        <v>217</v>
      </c>
      <c r="J140" s="12">
        <v>5.4509999999999996</v>
      </c>
      <c r="K140" s="14" t="s">
        <v>217</v>
      </c>
      <c r="L140" s="9" t="str">
        <f t="shared" si="26"/>
        <v>N/A</v>
      </c>
    </row>
    <row r="141" spans="1:12" x14ac:dyDescent="0.25">
      <c r="A141" s="48" t="s">
        <v>406</v>
      </c>
      <c r="B141" s="14" t="s">
        <v>217</v>
      </c>
      <c r="C141" s="14">
        <v>25786187</v>
      </c>
      <c r="D141" s="11" t="str">
        <f t="shared" si="23"/>
        <v>N/A</v>
      </c>
      <c r="E141" s="14">
        <v>28793498</v>
      </c>
      <c r="F141" s="11" t="str">
        <f t="shared" si="24"/>
        <v>N/A</v>
      </c>
      <c r="G141" s="14">
        <v>29168936</v>
      </c>
      <c r="H141" s="11" t="str">
        <f t="shared" si="25"/>
        <v>N/A</v>
      </c>
      <c r="I141" s="12">
        <v>11.66</v>
      </c>
      <c r="J141" s="12">
        <v>1.304</v>
      </c>
      <c r="K141" s="14" t="s">
        <v>217</v>
      </c>
      <c r="L141" s="9" t="str">
        <f t="shared" si="26"/>
        <v>N/A</v>
      </c>
    </row>
    <row r="142" spans="1:12" x14ac:dyDescent="0.25">
      <c r="A142" s="48" t="s">
        <v>1205</v>
      </c>
      <c r="B142" s="14" t="s">
        <v>217</v>
      </c>
      <c r="C142" s="14">
        <v>17820.447132000001</v>
      </c>
      <c r="D142" s="11" t="str">
        <f t="shared" si="23"/>
        <v>N/A</v>
      </c>
      <c r="E142" s="14">
        <v>19830.232781999999</v>
      </c>
      <c r="F142" s="11" t="str">
        <f t="shared" si="24"/>
        <v>N/A</v>
      </c>
      <c r="G142" s="14">
        <v>21784.119492000002</v>
      </c>
      <c r="H142" s="11" t="str">
        <f t="shared" si="25"/>
        <v>N/A</v>
      </c>
      <c r="I142" s="12">
        <v>11.28</v>
      </c>
      <c r="J142" s="12">
        <v>9.8529999999999998</v>
      </c>
      <c r="K142" s="14" t="s">
        <v>217</v>
      </c>
      <c r="L142" s="9" t="str">
        <f t="shared" si="26"/>
        <v>N/A</v>
      </c>
    </row>
    <row r="143" spans="1:12" x14ac:dyDescent="0.25">
      <c r="A143" s="48" t="s">
        <v>407</v>
      </c>
      <c r="B143" s="14" t="s">
        <v>217</v>
      </c>
      <c r="C143" s="14">
        <v>5736381</v>
      </c>
      <c r="D143" s="11" t="str">
        <f t="shared" si="23"/>
        <v>N/A</v>
      </c>
      <c r="E143" s="14">
        <v>5375395</v>
      </c>
      <c r="F143" s="11" t="str">
        <f t="shared" si="24"/>
        <v>N/A</v>
      </c>
      <c r="G143" s="14">
        <v>5240847</v>
      </c>
      <c r="H143" s="11" t="str">
        <f t="shared" si="25"/>
        <v>N/A</v>
      </c>
      <c r="I143" s="12">
        <v>-6.29</v>
      </c>
      <c r="J143" s="12">
        <v>-2.5</v>
      </c>
      <c r="K143" s="14" t="s">
        <v>217</v>
      </c>
      <c r="L143" s="9" t="str">
        <f t="shared" si="26"/>
        <v>N/A</v>
      </c>
    </row>
    <row r="144" spans="1:12" x14ac:dyDescent="0.25">
      <c r="A144" s="48" t="s">
        <v>1206</v>
      </c>
      <c r="B144" s="14" t="s">
        <v>217</v>
      </c>
      <c r="C144" s="14">
        <v>195.16810697</v>
      </c>
      <c r="D144" s="11" t="str">
        <f t="shared" si="23"/>
        <v>N/A</v>
      </c>
      <c r="E144" s="14">
        <v>168.75102028000001</v>
      </c>
      <c r="F144" s="11" t="str">
        <f t="shared" si="24"/>
        <v>N/A</v>
      </c>
      <c r="G144" s="14">
        <v>144.58306665000001</v>
      </c>
      <c r="H144" s="11" t="str">
        <f t="shared" si="25"/>
        <v>N/A</v>
      </c>
      <c r="I144" s="12">
        <v>-13.5</v>
      </c>
      <c r="J144" s="12">
        <v>-14.3</v>
      </c>
      <c r="K144" s="14" t="s">
        <v>217</v>
      </c>
      <c r="L144" s="9" t="str">
        <f t="shared" si="26"/>
        <v>N/A</v>
      </c>
    </row>
    <row r="145" spans="1:13" x14ac:dyDescent="0.25">
      <c r="A145" s="48" t="s">
        <v>408</v>
      </c>
      <c r="B145" s="14" t="s">
        <v>217</v>
      </c>
      <c r="C145" s="14" t="s">
        <v>217</v>
      </c>
      <c r="D145" s="11" t="str">
        <f t="shared" si="23"/>
        <v>N/A</v>
      </c>
      <c r="E145" s="14">
        <v>0</v>
      </c>
      <c r="F145" s="11" t="str">
        <f t="shared" si="24"/>
        <v>N/A</v>
      </c>
      <c r="G145" s="14">
        <v>0</v>
      </c>
      <c r="H145" s="11" t="str">
        <f t="shared" si="25"/>
        <v>N/A</v>
      </c>
      <c r="I145" s="12" t="s">
        <v>217</v>
      </c>
      <c r="J145" s="12" t="s">
        <v>1742</v>
      </c>
      <c r="K145" s="14" t="s">
        <v>217</v>
      </c>
      <c r="L145" s="9" t="str">
        <f t="shared" si="26"/>
        <v>N/A</v>
      </c>
    </row>
    <row r="146" spans="1:13" x14ac:dyDescent="0.25">
      <c r="A146" s="48" t="s">
        <v>1207</v>
      </c>
      <c r="B146" s="14" t="s">
        <v>217</v>
      </c>
      <c r="C146" s="14" t="s">
        <v>217</v>
      </c>
      <c r="D146" s="11" t="str">
        <f t="shared" si="23"/>
        <v>N/A</v>
      </c>
      <c r="E146" s="14" t="s">
        <v>1742</v>
      </c>
      <c r="F146" s="11" t="str">
        <f t="shared" si="24"/>
        <v>N/A</v>
      </c>
      <c r="G146" s="14" t="s">
        <v>1742</v>
      </c>
      <c r="H146" s="11" t="str">
        <f t="shared" si="25"/>
        <v>N/A</v>
      </c>
      <c r="I146" s="12" t="s">
        <v>217</v>
      </c>
      <c r="J146" s="12" t="s">
        <v>1742</v>
      </c>
      <c r="K146" s="14" t="s">
        <v>217</v>
      </c>
      <c r="L146" s="9" t="str">
        <f t="shared" si="26"/>
        <v>N/A</v>
      </c>
    </row>
    <row r="147" spans="1:13" x14ac:dyDescent="0.25">
      <c r="A147" s="48" t="s">
        <v>409</v>
      </c>
      <c r="B147" s="14" t="s">
        <v>217</v>
      </c>
      <c r="C147" s="14" t="s">
        <v>217</v>
      </c>
      <c r="D147" s="11" t="str">
        <f t="shared" ref="D147:D160" si="27">IF($B147="N/A","N/A",IF(C147&gt;10,"No",IF(C147&lt;-10,"No","Yes")))</f>
        <v>N/A</v>
      </c>
      <c r="E147" s="14">
        <v>175641879</v>
      </c>
      <c r="F147" s="11" t="str">
        <f t="shared" ref="F147:F160" si="28">IF($B147="N/A","N/A",IF(E147&gt;10,"No",IF(E147&lt;-10,"No","Yes")))</f>
        <v>N/A</v>
      </c>
      <c r="G147" s="14">
        <v>201883673</v>
      </c>
      <c r="H147" s="11" t="str">
        <f t="shared" ref="H147:H160" si="29">IF($B147="N/A","N/A",IF(G147&gt;10,"No",IF(G147&lt;-10,"No","Yes")))</f>
        <v>N/A</v>
      </c>
      <c r="I147" s="12" t="s">
        <v>217</v>
      </c>
      <c r="J147" s="12">
        <v>14.94</v>
      </c>
      <c r="K147" s="14" t="s">
        <v>217</v>
      </c>
      <c r="L147" s="9" t="str">
        <f t="shared" si="26"/>
        <v>N/A</v>
      </c>
    </row>
    <row r="148" spans="1:13" x14ac:dyDescent="0.25">
      <c r="A148" s="48" t="s">
        <v>1208</v>
      </c>
      <c r="B148" s="14" t="s">
        <v>217</v>
      </c>
      <c r="C148" s="14" t="s">
        <v>217</v>
      </c>
      <c r="D148" s="11" t="str">
        <f t="shared" si="27"/>
        <v>N/A</v>
      </c>
      <c r="E148" s="14">
        <v>7492.6149218999999</v>
      </c>
      <c r="F148" s="11" t="str">
        <f t="shared" si="28"/>
        <v>N/A</v>
      </c>
      <c r="G148" s="14">
        <v>8316.1835969999993</v>
      </c>
      <c r="H148" s="11" t="str">
        <f t="shared" si="29"/>
        <v>N/A</v>
      </c>
      <c r="I148" s="12" t="s">
        <v>217</v>
      </c>
      <c r="J148" s="12">
        <v>10.99</v>
      </c>
      <c r="K148" s="14" t="s">
        <v>217</v>
      </c>
      <c r="L148" s="9" t="str">
        <f t="shared" si="26"/>
        <v>N/A</v>
      </c>
    </row>
    <row r="149" spans="1:13" x14ac:dyDescent="0.25">
      <c r="A149" s="48" t="s">
        <v>410</v>
      </c>
      <c r="B149" s="14" t="s">
        <v>217</v>
      </c>
      <c r="C149" s="14">
        <v>11601584</v>
      </c>
      <c r="D149" s="11" t="str">
        <f t="shared" si="27"/>
        <v>N/A</v>
      </c>
      <c r="E149" s="14">
        <v>78634134</v>
      </c>
      <c r="F149" s="11" t="str">
        <f t="shared" si="28"/>
        <v>N/A</v>
      </c>
      <c r="G149" s="14">
        <v>80546497</v>
      </c>
      <c r="H149" s="11" t="str">
        <f t="shared" si="29"/>
        <v>N/A</v>
      </c>
      <c r="I149" s="12">
        <v>577.79999999999995</v>
      </c>
      <c r="J149" s="12">
        <v>2.4319999999999999</v>
      </c>
      <c r="K149" s="14" t="s">
        <v>217</v>
      </c>
      <c r="L149" s="9" t="str">
        <f t="shared" si="26"/>
        <v>N/A</v>
      </c>
    </row>
    <row r="150" spans="1:13" x14ac:dyDescent="0.25">
      <c r="A150" s="48" t="s">
        <v>1209</v>
      </c>
      <c r="B150" s="14" t="s">
        <v>217</v>
      </c>
      <c r="C150" s="14">
        <v>145.25947814</v>
      </c>
      <c r="D150" s="11" t="str">
        <f t="shared" si="27"/>
        <v>N/A</v>
      </c>
      <c r="E150" s="14">
        <v>930.44933263999997</v>
      </c>
      <c r="F150" s="11" t="str">
        <f t="shared" si="28"/>
        <v>N/A</v>
      </c>
      <c r="G150" s="14">
        <v>858.00033022000002</v>
      </c>
      <c r="H150" s="11" t="str">
        <f t="shared" si="29"/>
        <v>N/A</v>
      </c>
      <c r="I150" s="12">
        <v>540.5</v>
      </c>
      <c r="J150" s="12">
        <v>-7.79</v>
      </c>
      <c r="K150" s="14" t="s">
        <v>217</v>
      </c>
      <c r="L150" s="9" t="str">
        <f t="shared" si="26"/>
        <v>N/A</v>
      </c>
    </row>
    <row r="151" spans="1:13" x14ac:dyDescent="0.25">
      <c r="A151" s="48" t="s">
        <v>411</v>
      </c>
      <c r="B151" s="14" t="s">
        <v>217</v>
      </c>
      <c r="C151" s="14" t="s">
        <v>217</v>
      </c>
      <c r="D151" s="11" t="str">
        <f t="shared" si="27"/>
        <v>N/A</v>
      </c>
      <c r="E151" s="14">
        <v>0</v>
      </c>
      <c r="F151" s="11" t="str">
        <f t="shared" si="28"/>
        <v>N/A</v>
      </c>
      <c r="G151" s="14">
        <v>0</v>
      </c>
      <c r="H151" s="11" t="str">
        <f t="shared" si="29"/>
        <v>N/A</v>
      </c>
      <c r="I151" s="12" t="s">
        <v>217</v>
      </c>
      <c r="J151" s="12" t="s">
        <v>1742</v>
      </c>
      <c r="K151" s="14" t="s">
        <v>217</v>
      </c>
      <c r="L151" s="9" t="str">
        <f t="shared" si="26"/>
        <v>N/A</v>
      </c>
    </row>
    <row r="152" spans="1:13" x14ac:dyDescent="0.25">
      <c r="A152" s="48" t="s">
        <v>1210</v>
      </c>
      <c r="B152" s="14" t="s">
        <v>217</v>
      </c>
      <c r="C152" s="14" t="s">
        <v>217</v>
      </c>
      <c r="D152" s="11" t="str">
        <f t="shared" si="27"/>
        <v>N/A</v>
      </c>
      <c r="E152" s="14" t="s">
        <v>1742</v>
      </c>
      <c r="F152" s="11" t="str">
        <f t="shared" si="28"/>
        <v>N/A</v>
      </c>
      <c r="G152" s="14" t="s">
        <v>1742</v>
      </c>
      <c r="H152" s="11" t="str">
        <f t="shared" si="29"/>
        <v>N/A</v>
      </c>
      <c r="I152" s="12" t="s">
        <v>217</v>
      </c>
      <c r="J152" s="12" t="s">
        <v>1742</v>
      </c>
      <c r="K152" s="14" t="s">
        <v>217</v>
      </c>
      <c r="L152" s="9" t="str">
        <f t="shared" si="26"/>
        <v>N/A</v>
      </c>
    </row>
    <row r="153" spans="1:13" x14ac:dyDescent="0.25">
      <c r="A153" s="48" t="s">
        <v>412</v>
      </c>
      <c r="B153" s="14" t="s">
        <v>217</v>
      </c>
      <c r="C153" s="14" t="s">
        <v>217</v>
      </c>
      <c r="D153" s="11" t="str">
        <f t="shared" si="27"/>
        <v>N/A</v>
      </c>
      <c r="E153" s="14">
        <v>11388982</v>
      </c>
      <c r="F153" s="11" t="str">
        <f t="shared" si="28"/>
        <v>N/A</v>
      </c>
      <c r="G153" s="14">
        <v>25120602</v>
      </c>
      <c r="H153" s="11" t="str">
        <f t="shared" si="29"/>
        <v>N/A</v>
      </c>
      <c r="I153" s="12" t="s">
        <v>217</v>
      </c>
      <c r="J153" s="12">
        <v>120.6</v>
      </c>
      <c r="K153" s="14" t="s">
        <v>217</v>
      </c>
      <c r="L153" s="9" t="str">
        <f t="shared" si="26"/>
        <v>N/A</v>
      </c>
      <c r="M153" s="52"/>
    </row>
    <row r="154" spans="1:13" x14ac:dyDescent="0.25">
      <c r="A154" s="48" t="s">
        <v>1211</v>
      </c>
      <c r="B154" s="14" t="s">
        <v>217</v>
      </c>
      <c r="C154" s="14" t="s">
        <v>217</v>
      </c>
      <c r="D154" s="11" t="str">
        <f t="shared" si="27"/>
        <v>N/A</v>
      </c>
      <c r="E154" s="14">
        <v>33895.779761999998</v>
      </c>
      <c r="F154" s="11" t="str">
        <f t="shared" si="28"/>
        <v>N/A</v>
      </c>
      <c r="G154" s="14">
        <v>31558.545225999998</v>
      </c>
      <c r="H154" s="11" t="str">
        <f t="shared" si="29"/>
        <v>N/A</v>
      </c>
      <c r="I154" s="12" t="s">
        <v>217</v>
      </c>
      <c r="J154" s="12">
        <v>-6.9</v>
      </c>
      <c r="K154" s="14" t="s">
        <v>217</v>
      </c>
      <c r="L154" s="9" t="str">
        <f t="shared" si="26"/>
        <v>N/A</v>
      </c>
      <c r="M154" s="53"/>
    </row>
    <row r="155" spans="1:13" x14ac:dyDescent="0.25">
      <c r="A155" s="48" t="s">
        <v>413</v>
      </c>
      <c r="B155" s="14" t="s">
        <v>217</v>
      </c>
      <c r="C155" s="14" t="s">
        <v>217</v>
      </c>
      <c r="D155" s="11" t="str">
        <f t="shared" si="27"/>
        <v>N/A</v>
      </c>
      <c r="E155" s="14">
        <v>0</v>
      </c>
      <c r="F155" s="11" t="str">
        <f t="shared" si="28"/>
        <v>N/A</v>
      </c>
      <c r="G155" s="14">
        <v>0</v>
      </c>
      <c r="H155" s="11" t="str">
        <f t="shared" si="29"/>
        <v>N/A</v>
      </c>
      <c r="I155" s="12" t="s">
        <v>217</v>
      </c>
      <c r="J155" s="12" t="s">
        <v>1742</v>
      </c>
      <c r="K155" s="14" t="s">
        <v>217</v>
      </c>
      <c r="L155" s="9" t="str">
        <f t="shared" si="26"/>
        <v>N/A</v>
      </c>
    </row>
    <row r="156" spans="1:13" x14ac:dyDescent="0.25">
      <c r="A156" s="48" t="s">
        <v>1212</v>
      </c>
      <c r="B156" s="14" t="s">
        <v>217</v>
      </c>
      <c r="C156" s="14" t="s">
        <v>217</v>
      </c>
      <c r="D156" s="11" t="str">
        <f t="shared" si="27"/>
        <v>N/A</v>
      </c>
      <c r="E156" s="14" t="s">
        <v>1742</v>
      </c>
      <c r="F156" s="11" t="str">
        <f t="shared" si="28"/>
        <v>N/A</v>
      </c>
      <c r="G156" s="14" t="s">
        <v>1742</v>
      </c>
      <c r="H156" s="11" t="str">
        <f t="shared" si="29"/>
        <v>N/A</v>
      </c>
      <c r="I156" s="12" t="s">
        <v>217</v>
      </c>
      <c r="J156" s="12" t="s">
        <v>1742</v>
      </c>
      <c r="K156" s="14" t="s">
        <v>217</v>
      </c>
      <c r="L156" s="9" t="str">
        <f t="shared" si="26"/>
        <v>N/A</v>
      </c>
    </row>
    <row r="157" spans="1:13" x14ac:dyDescent="0.25">
      <c r="A157" s="48" t="s">
        <v>414</v>
      </c>
      <c r="B157" s="14" t="s">
        <v>217</v>
      </c>
      <c r="C157" s="14" t="s">
        <v>217</v>
      </c>
      <c r="D157" s="11" t="str">
        <f t="shared" si="27"/>
        <v>N/A</v>
      </c>
      <c r="E157" s="14">
        <v>0</v>
      </c>
      <c r="F157" s="11" t="str">
        <f t="shared" si="28"/>
        <v>N/A</v>
      </c>
      <c r="G157" s="14">
        <v>0</v>
      </c>
      <c r="H157" s="11" t="str">
        <f t="shared" si="29"/>
        <v>N/A</v>
      </c>
      <c r="I157" s="12" t="s">
        <v>217</v>
      </c>
      <c r="J157" s="12" t="s">
        <v>1742</v>
      </c>
      <c r="K157" s="14" t="s">
        <v>217</v>
      </c>
      <c r="L157" s="9" t="str">
        <f t="shared" si="26"/>
        <v>N/A</v>
      </c>
    </row>
    <row r="158" spans="1:13" x14ac:dyDescent="0.25">
      <c r="A158" s="48" t="s">
        <v>1213</v>
      </c>
      <c r="B158" s="14" t="s">
        <v>217</v>
      </c>
      <c r="C158" s="14" t="s">
        <v>217</v>
      </c>
      <c r="D158" s="11" t="str">
        <f t="shared" si="27"/>
        <v>N/A</v>
      </c>
      <c r="E158" s="14" t="s">
        <v>1742</v>
      </c>
      <c r="F158" s="11" t="str">
        <f t="shared" si="28"/>
        <v>N/A</v>
      </c>
      <c r="G158" s="14" t="s">
        <v>1742</v>
      </c>
      <c r="H158" s="11" t="str">
        <f t="shared" si="29"/>
        <v>N/A</v>
      </c>
      <c r="I158" s="12" t="s">
        <v>217</v>
      </c>
      <c r="J158" s="12" t="s">
        <v>1742</v>
      </c>
      <c r="K158" s="14" t="s">
        <v>217</v>
      </c>
      <c r="L158" s="9" t="str">
        <f t="shared" si="26"/>
        <v>N/A</v>
      </c>
    </row>
    <row r="159" spans="1:13" ht="25" x14ac:dyDescent="0.25">
      <c r="A159" s="48" t="s">
        <v>415</v>
      </c>
      <c r="B159" s="14" t="s">
        <v>217</v>
      </c>
      <c r="C159" s="14" t="s">
        <v>217</v>
      </c>
      <c r="D159" s="11" t="str">
        <f t="shared" si="27"/>
        <v>N/A</v>
      </c>
      <c r="E159" s="14">
        <v>0</v>
      </c>
      <c r="F159" s="11" t="str">
        <f t="shared" si="28"/>
        <v>N/A</v>
      </c>
      <c r="G159" s="14">
        <v>0</v>
      </c>
      <c r="H159" s="11" t="str">
        <f t="shared" si="29"/>
        <v>N/A</v>
      </c>
      <c r="I159" s="12" t="s">
        <v>217</v>
      </c>
      <c r="J159" s="12" t="s">
        <v>1742</v>
      </c>
      <c r="K159" s="14" t="s">
        <v>217</v>
      </c>
      <c r="L159" s="9" t="str">
        <f t="shared" ref="L159:L160" si="30">IF(J159="Div by 0", "N/A", IF(K159="N/A","N/A", IF(J159&gt;VALUE(MID(K159,1,2)), "No", IF(J159&lt;-1*VALUE(MID(K159,1,2)), "No", "Yes"))))</f>
        <v>N/A</v>
      </c>
    </row>
    <row r="160" spans="1:13" ht="25" x14ac:dyDescent="0.25">
      <c r="A160" s="48" t="s">
        <v>1214</v>
      </c>
      <c r="B160" s="14" t="s">
        <v>217</v>
      </c>
      <c r="C160" s="14" t="s">
        <v>217</v>
      </c>
      <c r="D160" s="11" t="str">
        <f t="shared" si="27"/>
        <v>N/A</v>
      </c>
      <c r="E160" s="14" t="s">
        <v>1742</v>
      </c>
      <c r="F160" s="11" t="str">
        <f t="shared" si="28"/>
        <v>N/A</v>
      </c>
      <c r="G160" s="14" t="s">
        <v>1742</v>
      </c>
      <c r="H160" s="11" t="str">
        <f t="shared" si="29"/>
        <v>N/A</v>
      </c>
      <c r="I160" s="12" t="s">
        <v>217</v>
      </c>
      <c r="J160" s="12" t="s">
        <v>1742</v>
      </c>
      <c r="K160" s="14" t="s">
        <v>217</v>
      </c>
      <c r="L160" s="9" t="str">
        <f t="shared" si="30"/>
        <v>N/A</v>
      </c>
    </row>
    <row r="161" spans="1:16" x14ac:dyDescent="0.25">
      <c r="A161" s="48" t="s">
        <v>416</v>
      </c>
      <c r="B161" s="14" t="s">
        <v>217</v>
      </c>
      <c r="C161" s="14">
        <v>0</v>
      </c>
      <c r="D161" s="14" t="s">
        <v>217</v>
      </c>
      <c r="E161" s="14">
        <v>0</v>
      </c>
      <c r="F161" s="14" t="s">
        <v>217</v>
      </c>
      <c r="G161" s="14">
        <v>0</v>
      </c>
      <c r="H161" s="14" t="s">
        <v>217</v>
      </c>
      <c r="I161" s="12" t="s">
        <v>1742</v>
      </c>
      <c r="J161" s="12" t="s">
        <v>1742</v>
      </c>
      <c r="K161" s="14" t="s">
        <v>217</v>
      </c>
      <c r="L161" s="9" t="str">
        <f>IF(J161="Div by 0", "N/A", IF(K161="N/A","N/A", IF(J161&gt;VALUE(MID(K161,1,2)), "No", IF(J161&lt;-1*VALUE(MID(K161,1,2)), "No", "Yes"))))</f>
        <v>N/A</v>
      </c>
    </row>
    <row r="162" spans="1:16" ht="25" x14ac:dyDescent="0.25">
      <c r="A162" s="48" t="s">
        <v>1215</v>
      </c>
      <c r="B162" s="14" t="s">
        <v>217</v>
      </c>
      <c r="C162" s="14" t="s">
        <v>1742</v>
      </c>
      <c r="D162" s="14" t="s">
        <v>217</v>
      </c>
      <c r="E162" s="14" t="s">
        <v>1742</v>
      </c>
      <c r="F162" s="14" t="s">
        <v>217</v>
      </c>
      <c r="G162" s="14" t="s">
        <v>1742</v>
      </c>
      <c r="H162" s="14" t="s">
        <v>217</v>
      </c>
      <c r="I162" s="12" t="s">
        <v>1742</v>
      </c>
      <c r="J162" s="12" t="s">
        <v>1742</v>
      </c>
      <c r="K162" s="14" t="s">
        <v>217</v>
      </c>
      <c r="L162" s="9" t="str">
        <f>IF(J162="Div by 0", "N/A", IF(K162="N/A","N/A", IF(J162&gt;VALUE(MID(K162,1,2)), "No", IF(J162&lt;-1*VALUE(MID(K162,1,2)), "No", "Yes"))))</f>
        <v>N/A</v>
      </c>
    </row>
    <row r="163" spans="1:16" ht="25" x14ac:dyDescent="0.25">
      <c r="A163" s="48" t="s">
        <v>417</v>
      </c>
      <c r="B163" s="14" t="s">
        <v>217</v>
      </c>
      <c r="C163" s="14">
        <v>0</v>
      </c>
      <c r="D163" s="14" t="s">
        <v>217</v>
      </c>
      <c r="E163" s="14">
        <v>0</v>
      </c>
      <c r="F163" s="14" t="s">
        <v>217</v>
      </c>
      <c r="G163" s="14">
        <v>0</v>
      </c>
      <c r="H163" s="14" t="s">
        <v>217</v>
      </c>
      <c r="I163" s="12" t="s">
        <v>1742</v>
      </c>
      <c r="J163" s="12" t="s">
        <v>1742</v>
      </c>
      <c r="K163" s="14" t="s">
        <v>217</v>
      </c>
      <c r="L163" s="9" t="str">
        <f>IF(J163="Div by 0", "N/A", IF(K163="N/A","N/A", IF(J163&gt;VALUE(MID(K163,1,2)), "No", IF(J163&lt;-1*VALUE(MID(K163,1,2)), "No", "Yes"))))</f>
        <v>N/A</v>
      </c>
      <c r="N163" s="53"/>
    </row>
    <row r="164" spans="1:16" x14ac:dyDescent="0.25">
      <c r="A164" s="48" t="s">
        <v>1227</v>
      </c>
      <c r="B164" s="113" t="s">
        <v>217</v>
      </c>
      <c r="C164" s="113" t="s">
        <v>1742</v>
      </c>
      <c r="D164" s="112" t="str">
        <f t="shared" ref="D164:D166" si="31">IF($B164="N/A","N/A",IF(C164&gt;10,"No",IF(C164&lt;-10,"No","Yes")))</f>
        <v>N/A</v>
      </c>
      <c r="E164" s="113" t="s">
        <v>1742</v>
      </c>
      <c r="F164" s="112" t="str">
        <f t="shared" ref="F164:F166" si="32">IF($B164="N/A","N/A",IF(E164&gt;10,"No",IF(E164&lt;-10,"No","Yes")))</f>
        <v>N/A</v>
      </c>
      <c r="G164" s="113" t="s">
        <v>1742</v>
      </c>
      <c r="H164" s="112" t="str">
        <f t="shared" ref="H164:H166" si="33">IF($B164="N/A","N/A",IF(G164&gt;10,"No",IF(G164&lt;-10,"No","Yes")))</f>
        <v>N/A</v>
      </c>
      <c r="I164" s="114" t="s">
        <v>1742</v>
      </c>
      <c r="J164" s="114" t="s">
        <v>1742</v>
      </c>
      <c r="K164" s="115" t="s">
        <v>732</v>
      </c>
      <c r="L164" s="116" t="str">
        <f>IF(J164="Div by 0", "N/A", IF(OR(J164="N/A",K164="N/A"),"N/A", IF(J164&gt;VALUE(MID(K164,1,2)), "No", IF(J164&lt;-1*VALUE(MID(K164,1,2)), "No", "Yes"))))</f>
        <v>N/A</v>
      </c>
      <c r="N164" s="53"/>
    </row>
    <row r="165" spans="1:16" x14ac:dyDescent="0.25">
      <c r="A165" s="48" t="s">
        <v>1216</v>
      </c>
      <c r="B165" s="113" t="s">
        <v>217</v>
      </c>
      <c r="C165" s="113" t="s">
        <v>1742</v>
      </c>
      <c r="D165" s="112" t="str">
        <f t="shared" si="31"/>
        <v>N/A</v>
      </c>
      <c r="E165" s="113" t="s">
        <v>1742</v>
      </c>
      <c r="F165" s="112" t="str">
        <f t="shared" si="32"/>
        <v>N/A</v>
      </c>
      <c r="G165" s="113" t="s">
        <v>1742</v>
      </c>
      <c r="H165" s="112" t="str">
        <f t="shared" si="33"/>
        <v>N/A</v>
      </c>
      <c r="I165" s="114" t="s">
        <v>1742</v>
      </c>
      <c r="J165" s="114" t="s">
        <v>1742</v>
      </c>
      <c r="K165" s="115" t="s">
        <v>732</v>
      </c>
      <c r="L165" s="116" t="str">
        <f t="shared" ref="L165:L166" si="34">IF(J165="Div by 0", "N/A", IF(OR(J165="N/A",K165="N/A"),"N/A", IF(J165&gt;VALUE(MID(K165,1,2)), "No", IF(J165&lt;-1*VALUE(MID(K165,1,2)), "No", "Yes"))))</f>
        <v>N/A</v>
      </c>
      <c r="N165" s="53"/>
    </row>
    <row r="166" spans="1:16" x14ac:dyDescent="0.25">
      <c r="A166" s="48" t="s">
        <v>1217</v>
      </c>
      <c r="B166" s="113" t="s">
        <v>217</v>
      </c>
      <c r="C166" s="113" t="s">
        <v>1742</v>
      </c>
      <c r="D166" s="112" t="str">
        <f t="shared" si="31"/>
        <v>N/A</v>
      </c>
      <c r="E166" s="113" t="s">
        <v>1742</v>
      </c>
      <c r="F166" s="112" t="str">
        <f t="shared" si="32"/>
        <v>N/A</v>
      </c>
      <c r="G166" s="113" t="s">
        <v>1742</v>
      </c>
      <c r="H166" s="112" t="str">
        <f t="shared" si="33"/>
        <v>N/A</v>
      </c>
      <c r="I166" s="114" t="s">
        <v>1742</v>
      </c>
      <c r="J166" s="114" t="s">
        <v>1742</v>
      </c>
      <c r="K166" s="115" t="s">
        <v>732</v>
      </c>
      <c r="L166" s="116" t="str">
        <f t="shared" si="34"/>
        <v>N/A</v>
      </c>
      <c r="O166" s="53"/>
      <c r="P166" s="53"/>
    </row>
    <row r="167" spans="1:16" s="18" customFormat="1" ht="12" customHeight="1" x14ac:dyDescent="0.25">
      <c r="A167" s="151" t="s">
        <v>1648</v>
      </c>
      <c r="B167" s="152"/>
      <c r="C167" s="152"/>
      <c r="D167" s="152"/>
      <c r="E167" s="152"/>
      <c r="F167" s="152"/>
      <c r="G167" s="152"/>
      <c r="H167" s="152"/>
      <c r="I167" s="152"/>
      <c r="J167" s="152"/>
      <c r="K167" s="152"/>
      <c r="L167" s="153"/>
    </row>
    <row r="168" spans="1:16" s="18" customFormat="1" ht="12.75" customHeight="1" x14ac:dyDescent="0.25">
      <c r="A168" s="145" t="s">
        <v>1646</v>
      </c>
      <c r="B168" s="146"/>
      <c r="C168" s="146"/>
      <c r="D168" s="146"/>
      <c r="E168" s="146"/>
      <c r="F168" s="146"/>
      <c r="G168" s="146"/>
      <c r="H168" s="146"/>
      <c r="I168" s="146"/>
      <c r="J168" s="146"/>
      <c r="K168" s="146"/>
      <c r="L168" s="147"/>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5.5" customHeight="1" x14ac:dyDescent="0.3">
      <c r="A2" s="154" t="s">
        <v>1608</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ht="13" x14ac:dyDescent="0.3">
      <c r="A4" s="157" t="s">
        <v>650</v>
      </c>
      <c r="B4" s="158"/>
      <c r="C4" s="158"/>
      <c r="D4" s="158"/>
      <c r="E4" s="158"/>
      <c r="F4" s="158"/>
      <c r="G4" s="158"/>
      <c r="H4" s="158"/>
      <c r="I4" s="158"/>
      <c r="J4" s="158"/>
      <c r="K4" s="159"/>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0</v>
      </c>
      <c r="B6" s="131" t="s">
        <v>217</v>
      </c>
      <c r="C6" s="131">
        <v>1083216</v>
      </c>
      <c r="D6" s="112" t="str">
        <f t="shared" ref="D6:D11" si="0">IF($B6="N/A","N/A",IF(C6&gt;10,"No",IF(C6&lt;-10,"No","Yes")))</f>
        <v>N/A</v>
      </c>
      <c r="E6" s="131">
        <v>1162976</v>
      </c>
      <c r="F6" s="112" t="str">
        <f t="shared" ref="F6:F11" si="1">IF($B6="N/A","N/A",IF(E6&gt;10,"No",IF(E6&lt;-10,"No","Yes")))</f>
        <v>N/A</v>
      </c>
      <c r="G6" s="131">
        <v>1234625</v>
      </c>
      <c r="H6" s="112" t="str">
        <f t="shared" ref="H6:H11" si="2">IF($B6="N/A","N/A",IF(G6&gt;10,"No",IF(G6&lt;-10,"No","Yes")))</f>
        <v>N/A</v>
      </c>
      <c r="I6" s="114">
        <v>7.3630000000000004</v>
      </c>
      <c r="J6" s="114">
        <v>6.1609999999999996</v>
      </c>
      <c r="K6" s="131" t="s">
        <v>732</v>
      </c>
      <c r="L6" s="116" t="str">
        <f t="shared" ref="L6:L14" si="3">IF(J6="Div by 0", "N/A", IF(K6="N/A","N/A", IF(J6&gt;VALUE(MID(K6,1,2)), "No", IF(J6&lt;-1*VALUE(MID(K6,1,2)), "No", "Yes"))))</f>
        <v>Yes</v>
      </c>
    </row>
    <row r="7" spans="1:12" x14ac:dyDescent="0.25">
      <c r="A7" s="16" t="s">
        <v>100</v>
      </c>
      <c r="B7" s="115" t="s">
        <v>217</v>
      </c>
      <c r="C7" s="131">
        <v>75014</v>
      </c>
      <c r="D7" s="112" t="str">
        <f t="shared" si="0"/>
        <v>N/A</v>
      </c>
      <c r="E7" s="131">
        <v>75955</v>
      </c>
      <c r="F7" s="112" t="str">
        <f t="shared" si="1"/>
        <v>N/A</v>
      </c>
      <c r="G7" s="131">
        <v>78700</v>
      </c>
      <c r="H7" s="112" t="str">
        <f t="shared" si="2"/>
        <v>N/A</v>
      </c>
      <c r="I7" s="114">
        <v>1.254</v>
      </c>
      <c r="J7" s="114">
        <v>3.6139999999999999</v>
      </c>
      <c r="K7" s="115" t="s">
        <v>732</v>
      </c>
      <c r="L7" s="116" t="str">
        <f t="shared" si="3"/>
        <v>Yes</v>
      </c>
    </row>
    <row r="8" spans="1:12" x14ac:dyDescent="0.25">
      <c r="A8" s="16" t="s">
        <v>101</v>
      </c>
      <c r="B8" s="115" t="s">
        <v>217</v>
      </c>
      <c r="C8" s="131">
        <v>172557</v>
      </c>
      <c r="D8" s="112" t="str">
        <f t="shared" si="0"/>
        <v>N/A</v>
      </c>
      <c r="E8" s="131">
        <v>180922</v>
      </c>
      <c r="F8" s="112" t="str">
        <f t="shared" si="1"/>
        <v>N/A</v>
      </c>
      <c r="G8" s="131">
        <v>189696</v>
      </c>
      <c r="H8" s="112" t="str">
        <f t="shared" si="2"/>
        <v>N/A</v>
      </c>
      <c r="I8" s="114">
        <v>4.8479999999999999</v>
      </c>
      <c r="J8" s="114">
        <v>4.8499999999999996</v>
      </c>
      <c r="K8" s="115" t="s">
        <v>732</v>
      </c>
      <c r="L8" s="116" t="str">
        <f t="shared" si="3"/>
        <v>Yes</v>
      </c>
    </row>
    <row r="9" spans="1:12" x14ac:dyDescent="0.25">
      <c r="A9" s="16" t="s">
        <v>104</v>
      </c>
      <c r="B9" s="115" t="s">
        <v>217</v>
      </c>
      <c r="C9" s="131">
        <v>655056</v>
      </c>
      <c r="D9" s="112" t="str">
        <f t="shared" si="0"/>
        <v>N/A</v>
      </c>
      <c r="E9" s="131">
        <v>721476</v>
      </c>
      <c r="F9" s="112" t="str">
        <f t="shared" si="1"/>
        <v>N/A</v>
      </c>
      <c r="G9" s="131">
        <v>766351</v>
      </c>
      <c r="H9" s="112" t="str">
        <f t="shared" si="2"/>
        <v>N/A</v>
      </c>
      <c r="I9" s="114">
        <v>10.14</v>
      </c>
      <c r="J9" s="114">
        <v>6.22</v>
      </c>
      <c r="K9" s="115" t="s">
        <v>732</v>
      </c>
      <c r="L9" s="116" t="str">
        <f t="shared" si="3"/>
        <v>Yes</v>
      </c>
    </row>
    <row r="10" spans="1:12" x14ac:dyDescent="0.25">
      <c r="A10" s="16" t="s">
        <v>105</v>
      </c>
      <c r="B10" s="115" t="s">
        <v>217</v>
      </c>
      <c r="C10" s="131">
        <v>180589</v>
      </c>
      <c r="D10" s="112" t="str">
        <f t="shared" si="0"/>
        <v>N/A</v>
      </c>
      <c r="E10" s="131">
        <v>184623</v>
      </c>
      <c r="F10" s="112" t="str">
        <f t="shared" si="1"/>
        <v>N/A</v>
      </c>
      <c r="G10" s="131">
        <v>199878</v>
      </c>
      <c r="H10" s="112" t="str">
        <f t="shared" si="2"/>
        <v>N/A</v>
      </c>
      <c r="I10" s="114">
        <v>2.234</v>
      </c>
      <c r="J10" s="114">
        <v>8.2629999999999999</v>
      </c>
      <c r="K10" s="115" t="s">
        <v>732</v>
      </c>
      <c r="L10" s="116" t="str">
        <f t="shared" si="3"/>
        <v>Yes</v>
      </c>
    </row>
    <row r="11" spans="1:12" x14ac:dyDescent="0.25">
      <c r="A11" s="16" t="s">
        <v>77</v>
      </c>
      <c r="B11" s="131" t="s">
        <v>217</v>
      </c>
      <c r="C11" s="131">
        <v>878191.42</v>
      </c>
      <c r="D11" s="112" t="str">
        <f t="shared" si="0"/>
        <v>N/A</v>
      </c>
      <c r="E11" s="131">
        <v>935602.51</v>
      </c>
      <c r="F11" s="112" t="str">
        <f t="shared" si="1"/>
        <v>N/A</v>
      </c>
      <c r="G11" s="131">
        <v>1029168.3</v>
      </c>
      <c r="H11" s="112" t="str">
        <f t="shared" si="2"/>
        <v>N/A</v>
      </c>
      <c r="I11" s="114">
        <v>6.5369999999999999</v>
      </c>
      <c r="J11" s="114">
        <v>10</v>
      </c>
      <c r="K11" s="131" t="s">
        <v>733</v>
      </c>
      <c r="L11" s="116" t="str">
        <f t="shared" si="3"/>
        <v>Yes</v>
      </c>
    </row>
    <row r="12" spans="1:12" x14ac:dyDescent="0.25">
      <c r="A12" s="16" t="s">
        <v>115</v>
      </c>
      <c r="B12" s="131" t="s">
        <v>217</v>
      </c>
      <c r="C12" s="131">
        <v>127023</v>
      </c>
      <c r="D12" s="131" t="s">
        <v>217</v>
      </c>
      <c r="E12" s="131">
        <v>132288</v>
      </c>
      <c r="F12" s="131" t="s">
        <v>217</v>
      </c>
      <c r="G12" s="131">
        <v>137609</v>
      </c>
      <c r="H12" s="131" t="s">
        <v>217</v>
      </c>
      <c r="I12" s="114">
        <v>4.1449999999999996</v>
      </c>
      <c r="J12" s="114">
        <v>4.0220000000000002</v>
      </c>
      <c r="K12" s="131" t="s">
        <v>733</v>
      </c>
      <c r="L12" s="116" t="str">
        <f t="shared" si="3"/>
        <v>Yes</v>
      </c>
    </row>
    <row r="13" spans="1:12" x14ac:dyDescent="0.25">
      <c r="A13" s="16" t="s">
        <v>449</v>
      </c>
      <c r="B13" s="131" t="s">
        <v>217</v>
      </c>
      <c r="C13" s="131">
        <v>68745</v>
      </c>
      <c r="D13" s="131" t="s">
        <v>217</v>
      </c>
      <c r="E13" s="131">
        <v>72683</v>
      </c>
      <c r="F13" s="131" t="s">
        <v>217</v>
      </c>
      <c r="G13" s="131">
        <v>75993</v>
      </c>
      <c r="H13" s="131" t="s">
        <v>217</v>
      </c>
      <c r="I13" s="114">
        <v>5.7279999999999998</v>
      </c>
      <c r="J13" s="114">
        <v>4.5540000000000003</v>
      </c>
      <c r="K13" s="131" t="s">
        <v>733</v>
      </c>
      <c r="L13" s="116" t="str">
        <f t="shared" si="3"/>
        <v>Yes</v>
      </c>
    </row>
    <row r="14" spans="1:12" x14ac:dyDescent="0.25">
      <c r="A14" s="16" t="s">
        <v>450</v>
      </c>
      <c r="B14" s="131" t="s">
        <v>217</v>
      </c>
      <c r="C14" s="131">
        <v>57202</v>
      </c>
      <c r="D14" s="131" t="s">
        <v>217</v>
      </c>
      <c r="E14" s="131">
        <v>58507</v>
      </c>
      <c r="F14" s="131" t="s">
        <v>217</v>
      </c>
      <c r="G14" s="131">
        <v>60556</v>
      </c>
      <c r="H14" s="131" t="s">
        <v>217</v>
      </c>
      <c r="I14" s="114">
        <v>2.2810000000000001</v>
      </c>
      <c r="J14" s="114">
        <v>3.5019999999999998</v>
      </c>
      <c r="K14" s="131" t="s">
        <v>733</v>
      </c>
      <c r="L14" s="116" t="str">
        <f t="shared" si="3"/>
        <v>Yes</v>
      </c>
    </row>
    <row r="15" spans="1:12" x14ac:dyDescent="0.25">
      <c r="A15" s="4" t="s">
        <v>58</v>
      </c>
      <c r="B15" s="115" t="s">
        <v>217</v>
      </c>
      <c r="C15" s="113">
        <v>4964146095</v>
      </c>
      <c r="D15" s="112" t="str">
        <f t="shared" ref="D15:D20" si="4">IF($B15="N/A","N/A",IF(C15&gt;10,"No",IF(C15&lt;-10,"No","Yes")))</f>
        <v>N/A</v>
      </c>
      <c r="E15" s="113">
        <v>4996862689</v>
      </c>
      <c r="F15" s="112" t="str">
        <f t="shared" ref="F15:F20" si="5">IF($B15="N/A","N/A",IF(E15&gt;10,"No",IF(E15&lt;-10,"No","Yes")))</f>
        <v>N/A</v>
      </c>
      <c r="G15" s="113">
        <v>5590857446</v>
      </c>
      <c r="H15" s="112" t="str">
        <f t="shared" ref="H15:H20" si="6">IF($B15="N/A","N/A",IF(G15&gt;10,"No",IF(G15&lt;-10,"No","Yes")))</f>
        <v>N/A</v>
      </c>
      <c r="I15" s="114">
        <v>0.65910000000000002</v>
      </c>
      <c r="J15" s="114">
        <v>11.89</v>
      </c>
      <c r="K15" s="115" t="s">
        <v>732</v>
      </c>
      <c r="L15" s="116" t="str">
        <f t="shared" ref="L15:L20" si="7">IF(J15="Div by 0", "N/A", IF(K15="N/A","N/A", IF(J15&gt;VALUE(MID(K15,1,2)), "No", IF(J15&lt;-1*VALUE(MID(K15,1,2)), "No", "Yes"))))</f>
        <v>Yes</v>
      </c>
    </row>
    <row r="16" spans="1:12" x14ac:dyDescent="0.25">
      <c r="A16" s="4" t="s">
        <v>1120</v>
      </c>
      <c r="B16" s="115" t="s">
        <v>217</v>
      </c>
      <c r="C16" s="113">
        <v>4582.7850539999999</v>
      </c>
      <c r="D16" s="112" t="str">
        <f t="shared" si="4"/>
        <v>N/A</v>
      </c>
      <c r="E16" s="113">
        <v>4296.6172035999998</v>
      </c>
      <c r="F16" s="112" t="str">
        <f t="shared" si="5"/>
        <v>N/A</v>
      </c>
      <c r="G16" s="113">
        <v>4528.3850934000002</v>
      </c>
      <c r="H16" s="112" t="str">
        <f t="shared" si="6"/>
        <v>N/A</v>
      </c>
      <c r="I16" s="114">
        <v>-6.24</v>
      </c>
      <c r="J16" s="114">
        <v>5.3940000000000001</v>
      </c>
      <c r="K16" s="115" t="s">
        <v>732</v>
      </c>
      <c r="L16" s="116" t="str">
        <f t="shared" si="7"/>
        <v>Yes</v>
      </c>
    </row>
    <row r="17" spans="1:12" x14ac:dyDescent="0.25">
      <c r="A17" s="4" t="s">
        <v>1218</v>
      </c>
      <c r="B17" s="115" t="s">
        <v>217</v>
      </c>
      <c r="C17" s="113">
        <v>13910.127789</v>
      </c>
      <c r="D17" s="112" t="str">
        <f t="shared" si="4"/>
        <v>N/A</v>
      </c>
      <c r="E17" s="113">
        <v>13656.360924000001</v>
      </c>
      <c r="F17" s="112" t="str">
        <f t="shared" si="5"/>
        <v>N/A</v>
      </c>
      <c r="G17" s="113">
        <v>13617.930367999999</v>
      </c>
      <c r="H17" s="112" t="str">
        <f t="shared" si="6"/>
        <v>N/A</v>
      </c>
      <c r="I17" s="114">
        <v>-1.82</v>
      </c>
      <c r="J17" s="114">
        <v>-0.28100000000000003</v>
      </c>
      <c r="K17" s="115" t="s">
        <v>732</v>
      </c>
      <c r="L17" s="116" t="str">
        <f t="shared" si="7"/>
        <v>Yes</v>
      </c>
    </row>
    <row r="18" spans="1:12" x14ac:dyDescent="0.25">
      <c r="A18" s="4" t="s">
        <v>1219</v>
      </c>
      <c r="B18" s="115" t="s">
        <v>217</v>
      </c>
      <c r="C18" s="113">
        <v>12542.747445999999</v>
      </c>
      <c r="D18" s="112" t="str">
        <f t="shared" si="4"/>
        <v>N/A</v>
      </c>
      <c r="E18" s="113">
        <v>12577.462962</v>
      </c>
      <c r="F18" s="112" t="str">
        <f t="shared" si="5"/>
        <v>N/A</v>
      </c>
      <c r="G18" s="113">
        <v>13246.075352</v>
      </c>
      <c r="H18" s="112" t="str">
        <f t="shared" si="6"/>
        <v>N/A</v>
      </c>
      <c r="I18" s="114">
        <v>0.27679999999999999</v>
      </c>
      <c r="J18" s="114">
        <v>5.3159999999999998</v>
      </c>
      <c r="K18" s="115" t="s">
        <v>732</v>
      </c>
      <c r="L18" s="116" t="str">
        <f t="shared" si="7"/>
        <v>Yes</v>
      </c>
    </row>
    <row r="19" spans="1:12" x14ac:dyDescent="0.25">
      <c r="A19" s="4" t="s">
        <v>1220</v>
      </c>
      <c r="B19" s="115" t="s">
        <v>217</v>
      </c>
      <c r="C19" s="113">
        <v>1680.9392235</v>
      </c>
      <c r="D19" s="112" t="str">
        <f t="shared" si="4"/>
        <v>N/A</v>
      </c>
      <c r="E19" s="113">
        <v>1453.1161993000001</v>
      </c>
      <c r="F19" s="112" t="str">
        <f t="shared" si="5"/>
        <v>N/A</v>
      </c>
      <c r="G19" s="113">
        <v>1638.8483084</v>
      </c>
      <c r="H19" s="112" t="str">
        <f t="shared" si="6"/>
        <v>N/A</v>
      </c>
      <c r="I19" s="114">
        <v>-13.6</v>
      </c>
      <c r="J19" s="114">
        <v>12.78</v>
      </c>
      <c r="K19" s="115" t="s">
        <v>732</v>
      </c>
      <c r="L19" s="116" t="str">
        <f t="shared" si="7"/>
        <v>Yes</v>
      </c>
    </row>
    <row r="20" spans="1:12" x14ac:dyDescent="0.25">
      <c r="A20" s="4" t="s">
        <v>1221</v>
      </c>
      <c r="B20" s="115" t="s">
        <v>217</v>
      </c>
      <c r="C20" s="113">
        <v>3628.3692473000001</v>
      </c>
      <c r="D20" s="112" t="str">
        <f t="shared" si="4"/>
        <v>N/A</v>
      </c>
      <c r="E20" s="113">
        <v>3443.0465217999999</v>
      </c>
      <c r="F20" s="112" t="str">
        <f t="shared" si="5"/>
        <v>N/A</v>
      </c>
      <c r="G20" s="113">
        <v>3754.6191976999999</v>
      </c>
      <c r="H20" s="112" t="str">
        <f t="shared" si="6"/>
        <v>N/A</v>
      </c>
      <c r="I20" s="114">
        <v>-5.1100000000000003</v>
      </c>
      <c r="J20" s="114">
        <v>9.0489999999999995</v>
      </c>
      <c r="K20" s="115" t="s">
        <v>732</v>
      </c>
      <c r="L20" s="116" t="str">
        <f t="shared" si="7"/>
        <v>Yes</v>
      </c>
    </row>
    <row r="21" spans="1:12" x14ac:dyDescent="0.25">
      <c r="A21" s="2" t="s">
        <v>1124</v>
      </c>
      <c r="B21" s="115" t="s">
        <v>217</v>
      </c>
      <c r="C21" s="113">
        <v>4960.6902944000003</v>
      </c>
      <c r="D21" s="112" t="str">
        <f t="shared" ref="D21:D22" si="8">IF($B21="N/A","N/A",IF(C21&gt;10,"No",IF(C21&lt;-10,"No","Yes")))</f>
        <v>N/A</v>
      </c>
      <c r="E21" s="113">
        <v>4583.5239416000004</v>
      </c>
      <c r="F21" s="112" t="str">
        <f t="shared" ref="F21:F22" si="9">IF($B21="N/A","N/A",IF(E21&gt;10,"No",IF(E21&lt;-10,"No","Yes")))</f>
        <v>N/A</v>
      </c>
      <c r="G21" s="113">
        <v>4846.6512853000004</v>
      </c>
      <c r="H21" s="112" t="str">
        <f t="shared" ref="H21:H22" si="10">IF($B21="N/A","N/A",IF(G21&gt;10,"No",IF(G21&lt;-10,"No","Yes")))</f>
        <v>N/A</v>
      </c>
      <c r="I21" s="114">
        <v>-7.6</v>
      </c>
      <c r="J21" s="114">
        <v>5.7409999999999997</v>
      </c>
      <c r="K21" s="115" t="s">
        <v>732</v>
      </c>
      <c r="L21" s="116" t="str">
        <f>IF(J21="Div by 0", "N/A", IF(OR(J21="N/A",K21="N/A"),"N/A", IF(J21&gt;VALUE(MID(K21,1,2)), "No", IF(J21&lt;-1*VALUE(MID(K21,1,2)), "No", "Yes"))))</f>
        <v>Yes</v>
      </c>
    </row>
    <row r="22" spans="1:12" x14ac:dyDescent="0.25">
      <c r="A22" s="2" t="s">
        <v>1125</v>
      </c>
      <c r="B22" s="115" t="s">
        <v>217</v>
      </c>
      <c r="C22" s="113">
        <v>4100.3625781000001</v>
      </c>
      <c r="D22" s="112" t="str">
        <f t="shared" si="8"/>
        <v>N/A</v>
      </c>
      <c r="E22" s="113">
        <v>3936.3186108</v>
      </c>
      <c r="F22" s="112" t="str">
        <f t="shared" si="9"/>
        <v>N/A</v>
      </c>
      <c r="G22" s="113">
        <v>4132.0137715999999</v>
      </c>
      <c r="H22" s="112" t="str">
        <f t="shared" si="10"/>
        <v>N/A</v>
      </c>
      <c r="I22" s="114">
        <v>-4</v>
      </c>
      <c r="J22" s="114">
        <v>4.9720000000000004</v>
      </c>
      <c r="K22" s="115" t="s">
        <v>732</v>
      </c>
      <c r="L22" s="116" t="str">
        <f>IF(J22="Div by 0", "N/A", IF(OR(J22="N/A",K22="N/A"),"N/A", IF(J22&gt;VALUE(MID(K22,1,2)), "No", IF(J22&lt;-1*VALUE(MID(K22,1,2)), "No", "Yes"))))</f>
        <v>Yes</v>
      </c>
    </row>
    <row r="23" spans="1:12" x14ac:dyDescent="0.25">
      <c r="A23" s="4" t="s">
        <v>1222</v>
      </c>
      <c r="B23" s="115" t="s">
        <v>217</v>
      </c>
      <c r="C23" s="113">
        <v>12286.699881</v>
      </c>
      <c r="D23" s="112" t="str">
        <f>IF($B23="N/A","N/A",IF(C23&gt;10,"No",IF(C23&lt;-10,"No","Yes")))</f>
        <v>N/A</v>
      </c>
      <c r="E23" s="113">
        <v>12475.735554000001</v>
      </c>
      <c r="F23" s="112" t="str">
        <f>IF($B23="N/A","N/A",IF(E23&gt;10,"No",IF(E23&lt;-10,"No","Yes")))</f>
        <v>N/A</v>
      </c>
      <c r="G23" s="113">
        <v>12669.12667</v>
      </c>
      <c r="H23" s="112" t="str">
        <f>IF($B23="N/A","N/A",IF(G23&gt;10,"No",IF(G23&lt;-10,"No","Yes")))</f>
        <v>N/A</v>
      </c>
      <c r="I23" s="114">
        <v>1.5389999999999999</v>
      </c>
      <c r="J23" s="114">
        <v>1.55</v>
      </c>
      <c r="K23" s="115" t="s">
        <v>732</v>
      </c>
      <c r="L23" s="116" t="str">
        <f>IF(J23="Div by 0", "N/A", IF(K23="N/A","N/A", IF(J23&gt;VALUE(MID(K23,1,2)), "No", IF(J23&lt;-1*VALUE(MID(K23,1,2)), "No", "Yes"))))</f>
        <v>Yes</v>
      </c>
    </row>
    <row r="24" spans="1:12" x14ac:dyDescent="0.25">
      <c r="A24" s="4" t="s">
        <v>1223</v>
      </c>
      <c r="B24" s="115" t="s">
        <v>217</v>
      </c>
      <c r="C24" s="113">
        <v>13948.387736999999</v>
      </c>
      <c r="D24" s="112" t="str">
        <f>IF($B24="N/A","N/A",IF(C24&gt;10,"No",IF(C24&lt;-10,"No","Yes")))</f>
        <v>N/A</v>
      </c>
      <c r="E24" s="113">
        <v>13749.126163999999</v>
      </c>
      <c r="F24" s="112" t="str">
        <f>IF($B24="N/A","N/A",IF(E24&gt;10,"No",IF(E24&lt;-10,"No","Yes")))</f>
        <v>N/A</v>
      </c>
      <c r="G24" s="113">
        <v>13751.870475</v>
      </c>
      <c r="H24" s="112" t="str">
        <f>IF($B24="N/A","N/A",IF(G24&gt;10,"No",IF(G24&lt;-10,"No","Yes")))</f>
        <v>N/A</v>
      </c>
      <c r="I24" s="114">
        <v>-1.43</v>
      </c>
      <c r="J24" s="114">
        <v>0.02</v>
      </c>
      <c r="K24" s="115" t="s">
        <v>732</v>
      </c>
      <c r="L24" s="116" t="str">
        <f>IF(J24="Div by 0", "N/A", IF(K24="N/A","N/A", IF(J24&gt;VALUE(MID(K24,1,2)), "No", IF(J24&lt;-1*VALUE(MID(K24,1,2)), "No", "Yes"))))</f>
        <v>Yes</v>
      </c>
    </row>
    <row r="25" spans="1:12" x14ac:dyDescent="0.25">
      <c r="A25" s="4" t="s">
        <v>1224</v>
      </c>
      <c r="B25" s="115" t="s">
        <v>217</v>
      </c>
      <c r="C25" s="113">
        <v>10424.69536</v>
      </c>
      <c r="D25" s="112" t="str">
        <f>IF($B25="N/A","N/A",IF(C25&gt;10,"No",IF(C25&lt;-10,"No","Yes")))</f>
        <v>N/A</v>
      </c>
      <c r="E25" s="113">
        <v>11043.360828999999</v>
      </c>
      <c r="F25" s="112" t="str">
        <f>IF($B25="N/A","N/A",IF(E25&gt;10,"No",IF(E25&lt;-10,"No","Yes")))</f>
        <v>N/A</v>
      </c>
      <c r="G25" s="113">
        <v>11446.51146</v>
      </c>
      <c r="H25" s="112" t="str">
        <f>IF($B25="N/A","N/A",IF(G25&gt;10,"No",IF(G25&lt;-10,"No","Yes")))</f>
        <v>N/A</v>
      </c>
      <c r="I25" s="114">
        <v>5.9349999999999996</v>
      </c>
      <c r="J25" s="114">
        <v>3.6509999999999998</v>
      </c>
      <c r="K25" s="115" t="s">
        <v>732</v>
      </c>
      <c r="L25" s="116" t="str">
        <f>IF(J25="Div by 0", "N/A", IF(K25="N/A","N/A", IF(J25&gt;VALUE(MID(K25,1,2)), "No", IF(J25&lt;-1*VALUE(MID(K25,1,2)), "No", "Yes"))))</f>
        <v>Yes</v>
      </c>
    </row>
    <row r="26" spans="1:12" x14ac:dyDescent="0.25">
      <c r="A26" s="4" t="s">
        <v>1225</v>
      </c>
      <c r="B26" s="115" t="s">
        <v>217</v>
      </c>
      <c r="C26" s="113">
        <v>12929.236432</v>
      </c>
      <c r="D26" s="112" t="str">
        <f t="shared" ref="D26:D27" si="11">IF($B26="N/A","N/A",IF(C26&gt;10,"No",IF(C26&lt;-10,"No","Yes")))</f>
        <v>N/A</v>
      </c>
      <c r="E26" s="113">
        <v>13046.079895000001</v>
      </c>
      <c r="F26" s="112" t="str">
        <f t="shared" ref="F26:F30" si="12">IF($B26="N/A","N/A",IF(E26&gt;10,"No",IF(E26&lt;-10,"No","Yes")))</f>
        <v>N/A</v>
      </c>
      <c r="G26" s="113">
        <v>13169.05544</v>
      </c>
      <c r="H26" s="112" t="str">
        <f t="shared" ref="H26:H27" si="13">IF($B26="N/A","N/A",IF(G26&gt;10,"No",IF(G26&lt;-10,"No","Yes")))</f>
        <v>N/A</v>
      </c>
      <c r="I26" s="114">
        <v>0.90369999999999995</v>
      </c>
      <c r="J26" s="114">
        <v>0.94259999999999999</v>
      </c>
      <c r="K26" s="115" t="s">
        <v>732</v>
      </c>
      <c r="L26" s="116" t="str">
        <f>IF(J26="Div by 0", "N/A", IF(OR(J26="N/A",K26="N/A"),"N/A", IF(J26&gt;VALUE(MID(K26,1,2)), "No", IF(J26&lt;-1*VALUE(MID(K26,1,2)), "No", "Yes"))))</f>
        <v>Yes</v>
      </c>
    </row>
    <row r="27" spans="1:12" x14ac:dyDescent="0.25">
      <c r="A27" s="4" t="s">
        <v>1226</v>
      </c>
      <c r="B27" s="115" t="s">
        <v>217</v>
      </c>
      <c r="C27" s="113">
        <v>11292.839763</v>
      </c>
      <c r="D27" s="112" t="str">
        <f t="shared" si="11"/>
        <v>N/A</v>
      </c>
      <c r="E27" s="113">
        <v>11605.40257</v>
      </c>
      <c r="F27" s="112" t="str">
        <f t="shared" si="12"/>
        <v>N/A</v>
      </c>
      <c r="G27" s="113">
        <v>11904.911779</v>
      </c>
      <c r="H27" s="112" t="str">
        <f t="shared" si="13"/>
        <v>N/A</v>
      </c>
      <c r="I27" s="114">
        <v>2.7679999999999998</v>
      </c>
      <c r="J27" s="114">
        <v>2.581</v>
      </c>
      <c r="K27" s="115" t="s">
        <v>732</v>
      </c>
      <c r="L27" s="116" t="str">
        <f>IF(J27="Div by 0", "N/A", IF(OR(J27="N/A",K27="N/A"),"N/A", IF(J27&gt;VALUE(MID(K27,1,2)), "No", IF(J27&lt;-1*VALUE(MID(K27,1,2)), "No", "Yes"))))</f>
        <v>Yes</v>
      </c>
    </row>
    <row r="28" spans="1:12" x14ac:dyDescent="0.25">
      <c r="A28" s="48" t="s">
        <v>1227</v>
      </c>
      <c r="B28" s="113" t="s">
        <v>217</v>
      </c>
      <c r="C28" s="113" t="s">
        <v>1742</v>
      </c>
      <c r="D28" s="112" t="str">
        <f t="shared" ref="D28:D30" si="14">IF($B28="N/A","N/A",IF(C28&gt;10,"No",IF(C28&lt;-10,"No","Yes")))</f>
        <v>N/A</v>
      </c>
      <c r="E28" s="113" t="s">
        <v>1742</v>
      </c>
      <c r="F28" s="112" t="str">
        <f t="shared" si="12"/>
        <v>N/A</v>
      </c>
      <c r="G28" s="113" t="s">
        <v>1742</v>
      </c>
      <c r="H28" s="112" t="str">
        <f t="shared" ref="H28:H30" si="15">IF($B28="N/A","N/A",IF(G28&gt;10,"No",IF(G28&lt;-10,"No","Yes")))</f>
        <v>N/A</v>
      </c>
      <c r="I28" s="114" t="s">
        <v>1742</v>
      </c>
      <c r="J28" s="114" t="s">
        <v>1742</v>
      </c>
      <c r="K28" s="115" t="s">
        <v>732</v>
      </c>
      <c r="L28" s="116" t="str">
        <f>IF(J28="Div by 0", "N/A", IF(OR(J28="N/A",K28="N/A"),"N/A", IF(J28&gt;VALUE(MID(K28,1,2)), "No", IF(J28&lt;-1*VALUE(MID(K28,1,2)), "No", "Yes"))))</f>
        <v>N/A</v>
      </c>
    </row>
    <row r="29" spans="1:12" x14ac:dyDescent="0.25">
      <c r="A29" s="48" t="s">
        <v>1228</v>
      </c>
      <c r="B29" s="113" t="s">
        <v>217</v>
      </c>
      <c r="C29" s="113" t="s">
        <v>1742</v>
      </c>
      <c r="D29" s="112" t="str">
        <f t="shared" si="14"/>
        <v>N/A</v>
      </c>
      <c r="E29" s="113" t="s">
        <v>1742</v>
      </c>
      <c r="F29" s="112" t="str">
        <f t="shared" si="12"/>
        <v>N/A</v>
      </c>
      <c r="G29" s="113" t="s">
        <v>1742</v>
      </c>
      <c r="H29" s="112" t="str">
        <f t="shared" si="15"/>
        <v>N/A</v>
      </c>
      <c r="I29" s="114" t="s">
        <v>1742</v>
      </c>
      <c r="J29" s="114" t="s">
        <v>1742</v>
      </c>
      <c r="K29" s="115" t="s">
        <v>732</v>
      </c>
      <c r="L29" s="116" t="str">
        <f t="shared" ref="L29:L30" si="16">IF(J29="Div by 0", "N/A", IF(OR(J29="N/A",K29="N/A"),"N/A", IF(J29&gt;VALUE(MID(K29,1,2)), "No", IF(J29&lt;-1*VALUE(MID(K29,1,2)), "No", "Yes"))))</f>
        <v>N/A</v>
      </c>
    </row>
    <row r="30" spans="1:12" x14ac:dyDescent="0.25">
      <c r="A30" s="48" t="s">
        <v>1229</v>
      </c>
      <c r="B30" s="113" t="s">
        <v>217</v>
      </c>
      <c r="C30" s="113" t="s">
        <v>1742</v>
      </c>
      <c r="D30" s="112" t="str">
        <f t="shared" si="14"/>
        <v>N/A</v>
      </c>
      <c r="E30" s="113" t="s">
        <v>1742</v>
      </c>
      <c r="F30" s="112" t="str">
        <f t="shared" si="12"/>
        <v>N/A</v>
      </c>
      <c r="G30" s="113" t="s">
        <v>1742</v>
      </c>
      <c r="H30" s="112" t="str">
        <f t="shared" si="15"/>
        <v>N/A</v>
      </c>
      <c r="I30" s="114" t="s">
        <v>1742</v>
      </c>
      <c r="J30" s="114" t="s">
        <v>1742</v>
      </c>
      <c r="K30" s="115" t="s">
        <v>732</v>
      </c>
      <c r="L30" s="116" t="str">
        <f t="shared" si="16"/>
        <v>N/A</v>
      </c>
    </row>
    <row r="31" spans="1:12" x14ac:dyDescent="0.25">
      <c r="A31" s="42" t="s">
        <v>2</v>
      </c>
      <c r="B31" s="117" t="s">
        <v>217</v>
      </c>
      <c r="C31" s="119">
        <v>99.999907682</v>
      </c>
      <c r="D31" s="112" t="str">
        <f t="shared" ref="D31:D69" si="17">IF($B31="N/A","N/A",IF(C31&gt;10,"No",IF(C31&lt;-10,"No","Yes")))</f>
        <v>N/A</v>
      </c>
      <c r="E31" s="119">
        <v>100</v>
      </c>
      <c r="F31" s="112" t="str">
        <f t="shared" ref="F31:F69" si="18">IF($B31="N/A","N/A",IF(E31&gt;10,"No",IF(E31&lt;-10,"No","Yes")))</f>
        <v>N/A</v>
      </c>
      <c r="G31" s="119">
        <v>99.918031791000004</v>
      </c>
      <c r="H31" s="112" t="str">
        <f t="shared" ref="H31:H69" si="19">IF($B31="N/A","N/A",IF(G31&gt;10,"No",IF(G31&lt;-10,"No","Yes")))</f>
        <v>N/A</v>
      </c>
      <c r="I31" s="114">
        <v>1E-4</v>
      </c>
      <c r="J31" s="114">
        <v>-8.2000000000000003E-2</v>
      </c>
      <c r="K31" s="115" t="s">
        <v>732</v>
      </c>
      <c r="L31" s="116" t="str">
        <f t="shared" ref="L31:L99" si="20">IF(J31="Div by 0", "N/A", IF(K31="N/A","N/A", IF(J31&gt;VALUE(MID(K31,1,2)), "No", IF(J31&lt;-1*VALUE(MID(K31,1,2)), "No", "Yes"))))</f>
        <v>Yes</v>
      </c>
    </row>
    <row r="32" spans="1:12" x14ac:dyDescent="0.25">
      <c r="A32" s="42" t="s">
        <v>22</v>
      </c>
      <c r="B32" s="117" t="s">
        <v>217</v>
      </c>
      <c r="C32" s="131">
        <v>1083215</v>
      </c>
      <c r="D32" s="112" t="str">
        <f t="shared" si="17"/>
        <v>N/A</v>
      </c>
      <c r="E32" s="131">
        <v>1162976</v>
      </c>
      <c r="F32" s="112" t="str">
        <f t="shared" si="18"/>
        <v>N/A</v>
      </c>
      <c r="G32" s="131">
        <v>1233613</v>
      </c>
      <c r="H32" s="112" t="str">
        <f t="shared" si="19"/>
        <v>N/A</v>
      </c>
      <c r="I32" s="114">
        <v>7.3630000000000004</v>
      </c>
      <c r="J32" s="114">
        <v>6.0739999999999998</v>
      </c>
      <c r="K32" s="115" t="s">
        <v>732</v>
      </c>
      <c r="L32" s="116" t="str">
        <f t="shared" si="20"/>
        <v>Yes</v>
      </c>
    </row>
    <row r="33" spans="1:12" x14ac:dyDescent="0.25">
      <c r="A33" s="42" t="s">
        <v>451</v>
      </c>
      <c r="B33" s="115" t="s">
        <v>217</v>
      </c>
      <c r="C33" s="131">
        <v>75014</v>
      </c>
      <c r="D33" s="131" t="str">
        <f t="shared" si="17"/>
        <v>N/A</v>
      </c>
      <c r="E33" s="131">
        <v>75955</v>
      </c>
      <c r="F33" s="131" t="str">
        <f t="shared" si="18"/>
        <v>N/A</v>
      </c>
      <c r="G33" s="131">
        <v>78552</v>
      </c>
      <c r="H33" s="112" t="str">
        <f t="shared" si="19"/>
        <v>N/A</v>
      </c>
      <c r="I33" s="114">
        <v>1.254</v>
      </c>
      <c r="J33" s="114">
        <v>3.419</v>
      </c>
      <c r="K33" s="115" t="s">
        <v>732</v>
      </c>
      <c r="L33" s="116" t="str">
        <f t="shared" si="20"/>
        <v>Yes</v>
      </c>
    </row>
    <row r="34" spans="1:12" x14ac:dyDescent="0.25">
      <c r="A34" s="42" t="s">
        <v>1230</v>
      </c>
      <c r="B34" s="120" t="s">
        <v>217</v>
      </c>
      <c r="C34" s="131" t="s">
        <v>217</v>
      </c>
      <c r="D34" s="116" t="str">
        <f t="shared" ref="D34:D38" si="21">IF($B34="N/A","N/A",IF(C34&lt;0,"No","Yes"))</f>
        <v>N/A</v>
      </c>
      <c r="E34" s="131">
        <v>32928</v>
      </c>
      <c r="F34" s="116" t="str">
        <f t="shared" ref="F34:F38" si="22">IF($B34="N/A","N/A",IF(E34&lt;0,"No","Yes"))</f>
        <v>N/A</v>
      </c>
      <c r="G34" s="131">
        <v>33858</v>
      </c>
      <c r="H34" s="116" t="str">
        <f t="shared" ref="H34:H38" si="23">IF($B34="N/A","N/A",IF(G34&lt;0,"No","Yes"))</f>
        <v>N/A</v>
      </c>
      <c r="I34" s="114" t="s">
        <v>217</v>
      </c>
      <c r="J34" s="114">
        <v>2.8239999999999998</v>
      </c>
      <c r="K34" s="131" t="s">
        <v>732</v>
      </c>
      <c r="L34" s="116" t="str">
        <f t="shared" si="20"/>
        <v>Yes</v>
      </c>
    </row>
    <row r="35" spans="1:12" x14ac:dyDescent="0.25">
      <c r="A35" s="42" t="s">
        <v>1231</v>
      </c>
      <c r="B35" s="120" t="s">
        <v>217</v>
      </c>
      <c r="C35" s="131" t="s">
        <v>217</v>
      </c>
      <c r="D35" s="116" t="str">
        <f t="shared" si="21"/>
        <v>N/A</v>
      </c>
      <c r="E35" s="131">
        <v>6318</v>
      </c>
      <c r="F35" s="116" t="str">
        <f t="shared" si="22"/>
        <v>N/A</v>
      </c>
      <c r="G35" s="131">
        <v>6337</v>
      </c>
      <c r="H35" s="116" t="str">
        <f t="shared" si="23"/>
        <v>N/A</v>
      </c>
      <c r="I35" s="114" t="s">
        <v>217</v>
      </c>
      <c r="J35" s="114">
        <v>0.30070000000000002</v>
      </c>
      <c r="K35" s="131" t="s">
        <v>732</v>
      </c>
      <c r="L35" s="116" t="str">
        <f t="shared" si="20"/>
        <v>Yes</v>
      </c>
    </row>
    <row r="36" spans="1:12" x14ac:dyDescent="0.25">
      <c r="A36" s="42" t="s">
        <v>1232</v>
      </c>
      <c r="B36" s="120" t="s">
        <v>217</v>
      </c>
      <c r="C36" s="131" t="s">
        <v>217</v>
      </c>
      <c r="D36" s="116" t="str">
        <f t="shared" si="21"/>
        <v>N/A</v>
      </c>
      <c r="E36" s="131">
        <v>1906</v>
      </c>
      <c r="F36" s="116" t="str">
        <f t="shared" si="22"/>
        <v>N/A</v>
      </c>
      <c r="G36" s="131">
        <v>2201</v>
      </c>
      <c r="H36" s="116" t="str">
        <f t="shared" si="23"/>
        <v>N/A</v>
      </c>
      <c r="I36" s="114" t="s">
        <v>217</v>
      </c>
      <c r="J36" s="114">
        <v>15.48</v>
      </c>
      <c r="K36" s="131" t="s">
        <v>732</v>
      </c>
      <c r="L36" s="116" t="str">
        <f t="shared" si="20"/>
        <v>Yes</v>
      </c>
    </row>
    <row r="37" spans="1:12" x14ac:dyDescent="0.25">
      <c r="A37" s="42" t="s">
        <v>1233</v>
      </c>
      <c r="B37" s="120" t="s">
        <v>217</v>
      </c>
      <c r="C37" s="131" t="s">
        <v>217</v>
      </c>
      <c r="D37" s="116" t="str">
        <f t="shared" si="21"/>
        <v>N/A</v>
      </c>
      <c r="E37" s="131">
        <v>34803</v>
      </c>
      <c r="F37" s="116" t="str">
        <f t="shared" si="22"/>
        <v>N/A</v>
      </c>
      <c r="G37" s="131">
        <v>36156</v>
      </c>
      <c r="H37" s="116" t="str">
        <f t="shared" si="23"/>
        <v>N/A</v>
      </c>
      <c r="I37" s="114" t="s">
        <v>217</v>
      </c>
      <c r="J37" s="114">
        <v>3.8879999999999999</v>
      </c>
      <c r="K37" s="131" t="s">
        <v>732</v>
      </c>
      <c r="L37" s="116" t="str">
        <f t="shared" si="20"/>
        <v>Yes</v>
      </c>
    </row>
    <row r="38" spans="1:12" x14ac:dyDescent="0.25">
      <c r="A38" s="42" t="s">
        <v>1234</v>
      </c>
      <c r="B38" s="120" t="s">
        <v>217</v>
      </c>
      <c r="C38" s="131" t="s">
        <v>217</v>
      </c>
      <c r="D38" s="116" t="str">
        <f t="shared" si="21"/>
        <v>N/A</v>
      </c>
      <c r="E38" s="131">
        <v>0</v>
      </c>
      <c r="F38" s="116" t="str">
        <f t="shared" si="22"/>
        <v>N/A</v>
      </c>
      <c r="G38" s="131">
        <v>0</v>
      </c>
      <c r="H38" s="116" t="str">
        <f t="shared" si="23"/>
        <v>N/A</v>
      </c>
      <c r="I38" s="114" t="s">
        <v>217</v>
      </c>
      <c r="J38" s="114" t="s">
        <v>1742</v>
      </c>
      <c r="K38" s="131" t="s">
        <v>732</v>
      </c>
      <c r="L38" s="116" t="str">
        <f t="shared" si="20"/>
        <v>N/A</v>
      </c>
    </row>
    <row r="39" spans="1:12" x14ac:dyDescent="0.25">
      <c r="A39" s="42" t="s">
        <v>452</v>
      </c>
      <c r="B39" s="115" t="s">
        <v>217</v>
      </c>
      <c r="C39" s="131">
        <v>172557</v>
      </c>
      <c r="D39" s="131" t="str">
        <f t="shared" si="17"/>
        <v>N/A</v>
      </c>
      <c r="E39" s="131">
        <v>180922</v>
      </c>
      <c r="F39" s="131" t="str">
        <f t="shared" si="18"/>
        <v>N/A</v>
      </c>
      <c r="G39" s="131">
        <v>189118</v>
      </c>
      <c r="H39" s="112" t="str">
        <f t="shared" si="19"/>
        <v>N/A</v>
      </c>
      <c r="I39" s="114">
        <v>4.8479999999999999</v>
      </c>
      <c r="J39" s="114">
        <v>4.53</v>
      </c>
      <c r="K39" s="115" t="s">
        <v>732</v>
      </c>
      <c r="L39" s="116" t="str">
        <f t="shared" si="20"/>
        <v>Yes</v>
      </c>
    </row>
    <row r="40" spans="1:12" x14ac:dyDescent="0.25">
      <c r="A40" s="42" t="s">
        <v>1235</v>
      </c>
      <c r="B40" s="120" t="s">
        <v>217</v>
      </c>
      <c r="C40" s="131" t="s">
        <v>217</v>
      </c>
      <c r="D40" s="116" t="str">
        <f t="shared" ref="D40:D45" si="24">IF($B40="N/A","N/A",IF(C40&lt;0,"No","Yes"))</f>
        <v>N/A</v>
      </c>
      <c r="E40" s="131">
        <v>135250</v>
      </c>
      <c r="F40" s="116" t="str">
        <f t="shared" ref="F40:F45" si="25">IF($B40="N/A","N/A",IF(E40&lt;0,"No","Yes"))</f>
        <v>N/A</v>
      </c>
      <c r="G40" s="131">
        <v>139304</v>
      </c>
      <c r="H40" s="116" t="str">
        <f t="shared" ref="H40:H45" si="26">IF($B40="N/A","N/A",IF(G40&lt;0,"No","Yes"))</f>
        <v>N/A</v>
      </c>
      <c r="I40" s="114" t="s">
        <v>217</v>
      </c>
      <c r="J40" s="114">
        <v>2.9969999999999999</v>
      </c>
      <c r="K40" s="131" t="s">
        <v>732</v>
      </c>
      <c r="L40" s="116" t="str">
        <f t="shared" si="20"/>
        <v>Yes</v>
      </c>
    </row>
    <row r="41" spans="1:12" x14ac:dyDescent="0.25">
      <c r="A41" s="42" t="s">
        <v>1236</v>
      </c>
      <c r="B41" s="120" t="s">
        <v>217</v>
      </c>
      <c r="C41" s="131" t="s">
        <v>217</v>
      </c>
      <c r="D41" s="116" t="str">
        <f t="shared" si="24"/>
        <v>N/A</v>
      </c>
      <c r="E41" s="131">
        <v>9569</v>
      </c>
      <c r="F41" s="116" t="str">
        <f t="shared" si="25"/>
        <v>N/A</v>
      </c>
      <c r="G41" s="131">
        <v>10278</v>
      </c>
      <c r="H41" s="116" t="str">
        <f t="shared" si="26"/>
        <v>N/A</v>
      </c>
      <c r="I41" s="114" t="s">
        <v>217</v>
      </c>
      <c r="J41" s="114">
        <v>7.4089999999999998</v>
      </c>
      <c r="K41" s="131" t="s">
        <v>732</v>
      </c>
      <c r="L41" s="116" t="str">
        <f t="shared" si="20"/>
        <v>Yes</v>
      </c>
    </row>
    <row r="42" spans="1:12" x14ac:dyDescent="0.25">
      <c r="A42" s="42" t="s">
        <v>1237</v>
      </c>
      <c r="B42" s="120" t="s">
        <v>217</v>
      </c>
      <c r="C42" s="131" t="s">
        <v>217</v>
      </c>
      <c r="D42" s="116" t="str">
        <f t="shared" si="24"/>
        <v>N/A</v>
      </c>
      <c r="E42" s="131">
        <v>5075</v>
      </c>
      <c r="F42" s="116" t="str">
        <f t="shared" si="25"/>
        <v>N/A</v>
      </c>
      <c r="G42" s="131">
        <v>5082</v>
      </c>
      <c r="H42" s="116" t="str">
        <f t="shared" si="26"/>
        <v>N/A</v>
      </c>
      <c r="I42" s="114" t="s">
        <v>217</v>
      </c>
      <c r="J42" s="114">
        <v>0.13789999999999999</v>
      </c>
      <c r="K42" s="131" t="s">
        <v>732</v>
      </c>
      <c r="L42" s="116" t="str">
        <f t="shared" si="20"/>
        <v>Yes</v>
      </c>
    </row>
    <row r="43" spans="1:12" x14ac:dyDescent="0.25">
      <c r="A43" s="42" t="s">
        <v>1238</v>
      </c>
      <c r="B43" s="120" t="s">
        <v>217</v>
      </c>
      <c r="C43" s="131" t="s">
        <v>217</v>
      </c>
      <c r="D43" s="116" t="str">
        <f t="shared" si="24"/>
        <v>N/A</v>
      </c>
      <c r="E43" s="131">
        <v>836</v>
      </c>
      <c r="F43" s="116" t="str">
        <f t="shared" si="25"/>
        <v>N/A</v>
      </c>
      <c r="G43" s="131">
        <v>1074</v>
      </c>
      <c r="H43" s="116" t="str">
        <f t="shared" si="26"/>
        <v>N/A</v>
      </c>
      <c r="I43" s="114" t="s">
        <v>217</v>
      </c>
      <c r="J43" s="114">
        <v>28.47</v>
      </c>
      <c r="K43" s="131" t="s">
        <v>732</v>
      </c>
      <c r="L43" s="116" t="str">
        <f t="shared" si="20"/>
        <v>Yes</v>
      </c>
    </row>
    <row r="44" spans="1:12" x14ac:dyDescent="0.25">
      <c r="A44" s="42" t="s">
        <v>1239</v>
      </c>
      <c r="B44" s="120" t="s">
        <v>217</v>
      </c>
      <c r="C44" s="131" t="s">
        <v>217</v>
      </c>
      <c r="D44" s="116" t="str">
        <f t="shared" si="24"/>
        <v>N/A</v>
      </c>
      <c r="E44" s="131">
        <v>30192</v>
      </c>
      <c r="F44" s="116" t="str">
        <f t="shared" si="25"/>
        <v>N/A</v>
      </c>
      <c r="G44" s="131">
        <v>33380</v>
      </c>
      <c r="H44" s="116" t="str">
        <f t="shared" si="26"/>
        <v>N/A</v>
      </c>
      <c r="I44" s="114" t="s">
        <v>217</v>
      </c>
      <c r="J44" s="114">
        <v>10.56</v>
      </c>
      <c r="K44" s="131" t="s">
        <v>732</v>
      </c>
      <c r="L44" s="116" t="str">
        <f t="shared" si="20"/>
        <v>Yes</v>
      </c>
    </row>
    <row r="45" spans="1:12" x14ac:dyDescent="0.25">
      <c r="A45" s="42" t="s">
        <v>1240</v>
      </c>
      <c r="B45" s="120" t="s">
        <v>217</v>
      </c>
      <c r="C45" s="131" t="s">
        <v>217</v>
      </c>
      <c r="D45" s="116" t="str">
        <f t="shared" si="24"/>
        <v>N/A</v>
      </c>
      <c r="E45" s="131">
        <v>0</v>
      </c>
      <c r="F45" s="116" t="str">
        <f t="shared" si="25"/>
        <v>N/A</v>
      </c>
      <c r="G45" s="131">
        <v>0</v>
      </c>
      <c r="H45" s="116" t="str">
        <f t="shared" si="26"/>
        <v>N/A</v>
      </c>
      <c r="I45" s="114" t="s">
        <v>217</v>
      </c>
      <c r="J45" s="114" t="s">
        <v>1742</v>
      </c>
      <c r="K45" s="131" t="s">
        <v>732</v>
      </c>
      <c r="L45" s="116" t="str">
        <f t="shared" si="20"/>
        <v>N/A</v>
      </c>
    </row>
    <row r="46" spans="1:12" x14ac:dyDescent="0.25">
      <c r="A46" s="42" t="s">
        <v>453</v>
      </c>
      <c r="B46" s="115" t="s">
        <v>217</v>
      </c>
      <c r="C46" s="131">
        <v>655056</v>
      </c>
      <c r="D46" s="131" t="str">
        <f t="shared" si="17"/>
        <v>N/A</v>
      </c>
      <c r="E46" s="131">
        <v>721476</v>
      </c>
      <c r="F46" s="131" t="str">
        <f t="shared" si="18"/>
        <v>N/A</v>
      </c>
      <c r="G46" s="131">
        <v>766162</v>
      </c>
      <c r="H46" s="112" t="str">
        <f t="shared" si="19"/>
        <v>N/A</v>
      </c>
      <c r="I46" s="114">
        <v>10.14</v>
      </c>
      <c r="J46" s="114">
        <v>6.194</v>
      </c>
      <c r="K46" s="115" t="s">
        <v>732</v>
      </c>
      <c r="L46" s="116" t="str">
        <f t="shared" si="20"/>
        <v>Yes</v>
      </c>
    </row>
    <row r="47" spans="1:12" x14ac:dyDescent="0.25">
      <c r="A47" s="42" t="s">
        <v>1241</v>
      </c>
      <c r="B47" s="120" t="s">
        <v>217</v>
      </c>
      <c r="C47" s="131" t="s">
        <v>217</v>
      </c>
      <c r="D47" s="116" t="str">
        <f t="shared" ref="D47:D53" si="27">IF($B47="N/A","N/A",IF(C47&lt;0,"No","Yes"))</f>
        <v>N/A</v>
      </c>
      <c r="E47" s="131">
        <v>122878</v>
      </c>
      <c r="F47" s="116" t="str">
        <f t="shared" ref="F47:F53" si="28">IF($B47="N/A","N/A",IF(E47&lt;0,"No","Yes"))</f>
        <v>N/A</v>
      </c>
      <c r="G47" s="131">
        <v>118591</v>
      </c>
      <c r="H47" s="116" t="str">
        <f t="shared" ref="H47:H53" si="29">IF($B47="N/A","N/A",IF(G47&lt;0,"No","Yes"))</f>
        <v>N/A</v>
      </c>
      <c r="I47" s="114" t="s">
        <v>217</v>
      </c>
      <c r="J47" s="114">
        <v>-3.49</v>
      </c>
      <c r="K47" s="131" t="s">
        <v>732</v>
      </c>
      <c r="L47" s="116" t="str">
        <f t="shared" si="20"/>
        <v>Yes</v>
      </c>
    </row>
    <row r="48" spans="1:12" x14ac:dyDescent="0.25">
      <c r="A48" s="42" t="s">
        <v>1242</v>
      </c>
      <c r="B48" s="120" t="s">
        <v>217</v>
      </c>
      <c r="C48" s="131" t="s">
        <v>217</v>
      </c>
      <c r="D48" s="116" t="str">
        <f t="shared" si="27"/>
        <v>N/A</v>
      </c>
      <c r="E48" s="131">
        <v>0</v>
      </c>
      <c r="F48" s="116" t="str">
        <f t="shared" si="28"/>
        <v>N/A</v>
      </c>
      <c r="G48" s="131">
        <v>0</v>
      </c>
      <c r="H48" s="116" t="str">
        <f t="shared" si="29"/>
        <v>N/A</v>
      </c>
      <c r="I48" s="114" t="s">
        <v>217</v>
      </c>
      <c r="J48" s="114" t="s">
        <v>1742</v>
      </c>
      <c r="K48" s="131" t="s">
        <v>732</v>
      </c>
      <c r="L48" s="116" t="str">
        <f t="shared" si="20"/>
        <v>N/A</v>
      </c>
    </row>
    <row r="49" spans="1:12" x14ac:dyDescent="0.25">
      <c r="A49" s="42" t="s">
        <v>1243</v>
      </c>
      <c r="B49" s="120" t="s">
        <v>217</v>
      </c>
      <c r="C49" s="131" t="s">
        <v>217</v>
      </c>
      <c r="D49" s="116" t="str">
        <f t="shared" si="27"/>
        <v>N/A</v>
      </c>
      <c r="E49" s="131">
        <v>459</v>
      </c>
      <c r="F49" s="116" t="str">
        <f t="shared" si="28"/>
        <v>N/A</v>
      </c>
      <c r="G49" s="131">
        <v>423</v>
      </c>
      <c r="H49" s="116" t="str">
        <f t="shared" si="29"/>
        <v>N/A</v>
      </c>
      <c r="I49" s="114" t="s">
        <v>217</v>
      </c>
      <c r="J49" s="114">
        <v>-7.84</v>
      </c>
      <c r="K49" s="131" t="s">
        <v>732</v>
      </c>
      <c r="L49" s="116" t="str">
        <f t="shared" si="20"/>
        <v>Yes</v>
      </c>
    </row>
    <row r="50" spans="1:12" x14ac:dyDescent="0.25">
      <c r="A50" s="42" t="s">
        <v>1244</v>
      </c>
      <c r="B50" s="120" t="s">
        <v>217</v>
      </c>
      <c r="C50" s="131" t="s">
        <v>217</v>
      </c>
      <c r="D50" s="116" t="str">
        <f t="shared" si="27"/>
        <v>N/A</v>
      </c>
      <c r="E50" s="131">
        <v>447478</v>
      </c>
      <c r="F50" s="116" t="str">
        <f t="shared" si="28"/>
        <v>N/A</v>
      </c>
      <c r="G50" s="131">
        <v>497223</v>
      </c>
      <c r="H50" s="116" t="str">
        <f t="shared" si="29"/>
        <v>N/A</v>
      </c>
      <c r="I50" s="114" t="s">
        <v>217</v>
      </c>
      <c r="J50" s="114">
        <v>11.12</v>
      </c>
      <c r="K50" s="131" t="s">
        <v>732</v>
      </c>
      <c r="L50" s="116" t="str">
        <f t="shared" si="20"/>
        <v>Yes</v>
      </c>
    </row>
    <row r="51" spans="1:12" x14ac:dyDescent="0.25">
      <c r="A51" s="42" t="s">
        <v>1245</v>
      </c>
      <c r="B51" s="120" t="s">
        <v>217</v>
      </c>
      <c r="C51" s="131" t="s">
        <v>217</v>
      </c>
      <c r="D51" s="116" t="str">
        <f t="shared" si="27"/>
        <v>N/A</v>
      </c>
      <c r="E51" s="131">
        <v>128724</v>
      </c>
      <c r="F51" s="116" t="str">
        <f t="shared" si="28"/>
        <v>N/A</v>
      </c>
      <c r="G51" s="131">
        <v>127371</v>
      </c>
      <c r="H51" s="116" t="str">
        <f t="shared" si="29"/>
        <v>N/A</v>
      </c>
      <c r="I51" s="114" t="s">
        <v>217</v>
      </c>
      <c r="J51" s="114">
        <v>-1.05</v>
      </c>
      <c r="K51" s="131" t="s">
        <v>732</v>
      </c>
      <c r="L51" s="116" t="str">
        <f t="shared" si="20"/>
        <v>Yes</v>
      </c>
    </row>
    <row r="52" spans="1:12" x14ac:dyDescent="0.25">
      <c r="A52" s="42" t="s">
        <v>1246</v>
      </c>
      <c r="B52" s="120" t="s">
        <v>217</v>
      </c>
      <c r="C52" s="131" t="s">
        <v>217</v>
      </c>
      <c r="D52" s="116" t="str">
        <f t="shared" si="27"/>
        <v>N/A</v>
      </c>
      <c r="E52" s="131">
        <v>21937</v>
      </c>
      <c r="F52" s="116" t="str">
        <f t="shared" si="28"/>
        <v>N/A</v>
      </c>
      <c r="G52" s="131">
        <v>22554</v>
      </c>
      <c r="H52" s="116" t="str">
        <f t="shared" si="29"/>
        <v>N/A</v>
      </c>
      <c r="I52" s="114" t="s">
        <v>217</v>
      </c>
      <c r="J52" s="114">
        <v>2.8130000000000002</v>
      </c>
      <c r="K52" s="131" t="s">
        <v>732</v>
      </c>
      <c r="L52" s="116" t="str">
        <f t="shared" si="20"/>
        <v>Yes</v>
      </c>
    </row>
    <row r="53" spans="1:12" x14ac:dyDescent="0.25">
      <c r="A53" s="42" t="s">
        <v>1247</v>
      </c>
      <c r="B53" s="120" t="s">
        <v>217</v>
      </c>
      <c r="C53" s="131" t="s">
        <v>217</v>
      </c>
      <c r="D53" s="116" t="str">
        <f t="shared" si="27"/>
        <v>N/A</v>
      </c>
      <c r="E53" s="131">
        <v>0</v>
      </c>
      <c r="F53" s="116" t="str">
        <f t="shared" si="28"/>
        <v>N/A</v>
      </c>
      <c r="G53" s="131">
        <v>0</v>
      </c>
      <c r="H53" s="116" t="str">
        <f t="shared" si="29"/>
        <v>N/A</v>
      </c>
      <c r="I53" s="114" t="s">
        <v>217</v>
      </c>
      <c r="J53" s="114" t="s">
        <v>1742</v>
      </c>
      <c r="K53" s="131" t="s">
        <v>732</v>
      </c>
      <c r="L53" s="116" t="str">
        <f t="shared" si="20"/>
        <v>N/A</v>
      </c>
    </row>
    <row r="54" spans="1:12" x14ac:dyDescent="0.25">
      <c r="A54" s="42" t="s">
        <v>454</v>
      </c>
      <c r="B54" s="115" t="s">
        <v>217</v>
      </c>
      <c r="C54" s="131">
        <v>180588</v>
      </c>
      <c r="D54" s="131" t="str">
        <f t="shared" si="17"/>
        <v>N/A</v>
      </c>
      <c r="E54" s="131">
        <v>184623</v>
      </c>
      <c r="F54" s="131" t="str">
        <f t="shared" si="18"/>
        <v>N/A</v>
      </c>
      <c r="G54" s="131">
        <v>199781</v>
      </c>
      <c r="H54" s="112" t="str">
        <f t="shared" si="19"/>
        <v>N/A</v>
      </c>
      <c r="I54" s="114">
        <v>2.234</v>
      </c>
      <c r="J54" s="114">
        <v>8.2100000000000009</v>
      </c>
      <c r="K54" s="115" t="s">
        <v>732</v>
      </c>
      <c r="L54" s="116" t="str">
        <f t="shared" si="20"/>
        <v>Yes</v>
      </c>
    </row>
    <row r="55" spans="1:12" x14ac:dyDescent="0.25">
      <c r="A55" s="42" t="s">
        <v>1248</v>
      </c>
      <c r="B55" s="120" t="s">
        <v>217</v>
      </c>
      <c r="C55" s="131" t="s">
        <v>217</v>
      </c>
      <c r="D55" s="116" t="str">
        <f t="shared" ref="D55:D60" si="30">IF($B55="N/A","N/A",IF(C55&lt;0,"No","Yes"))</f>
        <v>N/A</v>
      </c>
      <c r="E55" s="131">
        <v>49482</v>
      </c>
      <c r="F55" s="116" t="str">
        <f t="shared" ref="F55:F60" si="31">IF($B55="N/A","N/A",IF(E55&lt;0,"No","Yes"))</f>
        <v>N/A</v>
      </c>
      <c r="G55" s="131">
        <v>50553</v>
      </c>
      <c r="H55" s="116" t="str">
        <f t="shared" ref="H55:H60" si="32">IF($B55="N/A","N/A",IF(G55&lt;0,"No","Yes"))</f>
        <v>N/A</v>
      </c>
      <c r="I55" s="114" t="s">
        <v>217</v>
      </c>
      <c r="J55" s="114">
        <v>2.1640000000000001</v>
      </c>
      <c r="K55" s="131" t="s">
        <v>732</v>
      </c>
      <c r="L55" s="116" t="str">
        <f t="shared" si="20"/>
        <v>Yes</v>
      </c>
    </row>
    <row r="56" spans="1:12" x14ac:dyDescent="0.25">
      <c r="A56" s="42" t="s">
        <v>1249</v>
      </c>
      <c r="B56" s="120" t="s">
        <v>217</v>
      </c>
      <c r="C56" s="131" t="s">
        <v>217</v>
      </c>
      <c r="D56" s="116" t="str">
        <f t="shared" si="30"/>
        <v>N/A</v>
      </c>
      <c r="E56" s="131">
        <v>0</v>
      </c>
      <c r="F56" s="116" t="str">
        <f t="shared" si="31"/>
        <v>N/A</v>
      </c>
      <c r="G56" s="131">
        <v>0</v>
      </c>
      <c r="H56" s="116" t="str">
        <f t="shared" si="32"/>
        <v>N/A</v>
      </c>
      <c r="I56" s="114" t="s">
        <v>217</v>
      </c>
      <c r="J56" s="114" t="s">
        <v>1742</v>
      </c>
      <c r="K56" s="131" t="s">
        <v>732</v>
      </c>
      <c r="L56" s="116" t="str">
        <f t="shared" si="20"/>
        <v>N/A</v>
      </c>
    </row>
    <row r="57" spans="1:12" x14ac:dyDescent="0.25">
      <c r="A57" s="42" t="s">
        <v>1250</v>
      </c>
      <c r="B57" s="120" t="s">
        <v>217</v>
      </c>
      <c r="C57" s="131" t="s">
        <v>217</v>
      </c>
      <c r="D57" s="116" t="str">
        <f t="shared" si="30"/>
        <v>N/A</v>
      </c>
      <c r="E57" s="131">
        <v>131</v>
      </c>
      <c r="F57" s="116" t="str">
        <f t="shared" si="31"/>
        <v>N/A</v>
      </c>
      <c r="G57" s="131">
        <v>154</v>
      </c>
      <c r="H57" s="116" t="str">
        <f t="shared" si="32"/>
        <v>N/A</v>
      </c>
      <c r="I57" s="114" t="s">
        <v>217</v>
      </c>
      <c r="J57" s="114">
        <v>17.559999999999999</v>
      </c>
      <c r="K57" s="131" t="s">
        <v>732</v>
      </c>
      <c r="L57" s="116" t="str">
        <f t="shared" si="20"/>
        <v>Yes</v>
      </c>
    </row>
    <row r="58" spans="1:12" x14ac:dyDescent="0.25">
      <c r="A58" s="42" t="s">
        <v>1251</v>
      </c>
      <c r="B58" s="120" t="s">
        <v>217</v>
      </c>
      <c r="C58" s="131" t="s">
        <v>217</v>
      </c>
      <c r="D58" s="116" t="str">
        <f t="shared" si="30"/>
        <v>N/A</v>
      </c>
      <c r="E58" s="131">
        <v>23745</v>
      </c>
      <c r="F58" s="116" t="str">
        <f t="shared" si="31"/>
        <v>N/A</v>
      </c>
      <c r="G58" s="131">
        <v>24438</v>
      </c>
      <c r="H58" s="116" t="str">
        <f t="shared" si="32"/>
        <v>N/A</v>
      </c>
      <c r="I58" s="114" t="s">
        <v>217</v>
      </c>
      <c r="J58" s="114">
        <v>2.919</v>
      </c>
      <c r="K58" s="131" t="s">
        <v>732</v>
      </c>
      <c r="L58" s="116" t="str">
        <f t="shared" si="20"/>
        <v>Yes</v>
      </c>
    </row>
    <row r="59" spans="1:12" x14ac:dyDescent="0.25">
      <c r="A59" s="42" t="s">
        <v>1252</v>
      </c>
      <c r="B59" s="120" t="s">
        <v>217</v>
      </c>
      <c r="C59" s="131" t="s">
        <v>217</v>
      </c>
      <c r="D59" s="116" t="str">
        <f t="shared" si="30"/>
        <v>N/A</v>
      </c>
      <c r="E59" s="131">
        <v>89739</v>
      </c>
      <c r="F59" s="116" t="str">
        <f t="shared" si="31"/>
        <v>N/A</v>
      </c>
      <c r="G59" s="131">
        <v>101188</v>
      </c>
      <c r="H59" s="116" t="str">
        <f t="shared" si="32"/>
        <v>N/A</v>
      </c>
      <c r="I59" s="114" t="s">
        <v>217</v>
      </c>
      <c r="J59" s="114">
        <v>12.76</v>
      </c>
      <c r="K59" s="131" t="s">
        <v>732</v>
      </c>
      <c r="L59" s="116" t="str">
        <f t="shared" si="20"/>
        <v>Yes</v>
      </c>
    </row>
    <row r="60" spans="1:12" x14ac:dyDescent="0.25">
      <c r="A60" s="42" t="s">
        <v>1253</v>
      </c>
      <c r="B60" s="120" t="s">
        <v>217</v>
      </c>
      <c r="C60" s="131" t="s">
        <v>217</v>
      </c>
      <c r="D60" s="116" t="str">
        <f t="shared" si="30"/>
        <v>N/A</v>
      </c>
      <c r="E60" s="131">
        <v>21526</v>
      </c>
      <c r="F60" s="116" t="str">
        <f t="shared" si="31"/>
        <v>N/A</v>
      </c>
      <c r="G60" s="131">
        <v>23448</v>
      </c>
      <c r="H60" s="116" t="str">
        <f t="shared" si="32"/>
        <v>N/A</v>
      </c>
      <c r="I60" s="114" t="s">
        <v>217</v>
      </c>
      <c r="J60" s="114">
        <v>8.9290000000000003</v>
      </c>
      <c r="K60" s="131" t="s">
        <v>732</v>
      </c>
      <c r="L60" s="116" t="str">
        <f t="shared" si="20"/>
        <v>Yes</v>
      </c>
    </row>
    <row r="61" spans="1:12" x14ac:dyDescent="0.25">
      <c r="A61" s="3" t="s">
        <v>190</v>
      </c>
      <c r="B61" s="117" t="s">
        <v>217</v>
      </c>
      <c r="C61" s="131">
        <v>700647</v>
      </c>
      <c r="D61" s="131" t="str">
        <f t="shared" si="17"/>
        <v>N/A</v>
      </c>
      <c r="E61" s="131">
        <v>766259</v>
      </c>
      <c r="F61" s="131" t="str">
        <f t="shared" si="18"/>
        <v>N/A</v>
      </c>
      <c r="G61" s="131">
        <v>845409</v>
      </c>
      <c r="H61" s="112" t="str">
        <f t="shared" si="19"/>
        <v>N/A</v>
      </c>
      <c r="I61" s="114">
        <v>9.3640000000000008</v>
      </c>
      <c r="J61" s="114">
        <v>10.33</v>
      </c>
      <c r="K61" s="115" t="s">
        <v>732</v>
      </c>
      <c r="L61" s="116" t="str">
        <f>IF(J61="Div by 0", "N/A", IF(OR(J61="N/A",K61="N/A"),"N/A", IF(J61&gt;VALUE(MID(K61,1,2)), "No", IF(J61&lt;-1*VALUE(MID(K61,1,2)), "No", "Yes"))))</f>
        <v>Yes</v>
      </c>
    </row>
    <row r="62" spans="1:12" x14ac:dyDescent="0.25">
      <c r="A62" s="3" t="s">
        <v>191</v>
      </c>
      <c r="B62" s="117" t="s">
        <v>217</v>
      </c>
      <c r="C62" s="131">
        <v>0</v>
      </c>
      <c r="D62" s="131" t="str">
        <f t="shared" si="17"/>
        <v>N/A</v>
      </c>
      <c r="E62" s="131">
        <v>0</v>
      </c>
      <c r="F62" s="131" t="str">
        <f t="shared" si="18"/>
        <v>N/A</v>
      </c>
      <c r="G62" s="131">
        <v>0</v>
      </c>
      <c r="H62" s="112" t="str">
        <f t="shared" si="19"/>
        <v>N/A</v>
      </c>
      <c r="I62" s="114" t="s">
        <v>1742</v>
      </c>
      <c r="J62" s="114" t="s">
        <v>1742</v>
      </c>
      <c r="K62" s="115" t="s">
        <v>732</v>
      </c>
      <c r="L62" s="116" t="str">
        <f t="shared" ref="L62:L69" si="33">IF(J62="Div by 0", "N/A", IF(OR(J62="N/A",K62="N/A"),"N/A", IF(J62&gt;VALUE(MID(K62,1,2)), "No", IF(J62&lt;-1*VALUE(MID(K62,1,2)), "No", "Yes"))))</f>
        <v>N/A</v>
      </c>
    </row>
    <row r="63" spans="1:12" x14ac:dyDescent="0.25">
      <c r="A63" s="3" t="s">
        <v>192</v>
      </c>
      <c r="B63" s="117" t="s">
        <v>217</v>
      </c>
      <c r="C63" s="131">
        <v>1083215</v>
      </c>
      <c r="D63" s="131" t="str">
        <f t="shared" si="17"/>
        <v>N/A</v>
      </c>
      <c r="E63" s="131">
        <v>1162976</v>
      </c>
      <c r="F63" s="131" t="str">
        <f t="shared" si="18"/>
        <v>N/A</v>
      </c>
      <c r="G63" s="131">
        <v>1233329</v>
      </c>
      <c r="H63" s="112" t="str">
        <f t="shared" si="19"/>
        <v>N/A</v>
      </c>
      <c r="I63" s="114">
        <v>7.3630000000000004</v>
      </c>
      <c r="J63" s="114">
        <v>6.0490000000000004</v>
      </c>
      <c r="K63" s="115" t="s">
        <v>732</v>
      </c>
      <c r="L63" s="116" t="str">
        <f t="shared" si="33"/>
        <v>Yes</v>
      </c>
    </row>
    <row r="64" spans="1:12" x14ac:dyDescent="0.25">
      <c r="A64" s="3" t="s">
        <v>193</v>
      </c>
      <c r="B64" s="117" t="s">
        <v>217</v>
      </c>
      <c r="C64" s="131">
        <v>0</v>
      </c>
      <c r="D64" s="131" t="str">
        <f t="shared" si="17"/>
        <v>N/A</v>
      </c>
      <c r="E64" s="131">
        <v>0</v>
      </c>
      <c r="F64" s="131" t="str">
        <f t="shared" si="18"/>
        <v>N/A</v>
      </c>
      <c r="G64" s="131">
        <v>0</v>
      </c>
      <c r="H64" s="112" t="str">
        <f t="shared" si="19"/>
        <v>N/A</v>
      </c>
      <c r="I64" s="114" t="s">
        <v>1742</v>
      </c>
      <c r="J64" s="114" t="s">
        <v>1742</v>
      </c>
      <c r="K64" s="115" t="s">
        <v>732</v>
      </c>
      <c r="L64" s="116" t="str">
        <f t="shared" si="33"/>
        <v>N/A</v>
      </c>
    </row>
    <row r="65" spans="1:12" x14ac:dyDescent="0.25">
      <c r="A65" s="3" t="s">
        <v>194</v>
      </c>
      <c r="B65" s="117" t="s">
        <v>217</v>
      </c>
      <c r="C65" s="131">
        <v>0</v>
      </c>
      <c r="D65" s="131" t="str">
        <f t="shared" si="17"/>
        <v>N/A</v>
      </c>
      <c r="E65" s="131">
        <v>0</v>
      </c>
      <c r="F65" s="131" t="str">
        <f t="shared" si="18"/>
        <v>N/A</v>
      </c>
      <c r="G65" s="131">
        <v>0</v>
      </c>
      <c r="H65" s="112" t="str">
        <f t="shared" si="19"/>
        <v>N/A</v>
      </c>
      <c r="I65" s="114" t="s">
        <v>1742</v>
      </c>
      <c r="J65" s="114" t="s">
        <v>1742</v>
      </c>
      <c r="K65" s="115" t="s">
        <v>732</v>
      </c>
      <c r="L65" s="116" t="str">
        <f t="shared" si="33"/>
        <v>N/A</v>
      </c>
    </row>
    <row r="66" spans="1:12" x14ac:dyDescent="0.25">
      <c r="A66" s="3" t="s">
        <v>195</v>
      </c>
      <c r="B66" s="117" t="s">
        <v>217</v>
      </c>
      <c r="C66" s="131">
        <v>381</v>
      </c>
      <c r="D66" s="131" t="str">
        <f t="shared" si="17"/>
        <v>N/A</v>
      </c>
      <c r="E66" s="131">
        <v>405</v>
      </c>
      <c r="F66" s="131" t="str">
        <f t="shared" si="18"/>
        <v>N/A</v>
      </c>
      <c r="G66" s="131">
        <v>473</v>
      </c>
      <c r="H66" s="112" t="str">
        <f t="shared" si="19"/>
        <v>N/A</v>
      </c>
      <c r="I66" s="114">
        <v>6.2990000000000004</v>
      </c>
      <c r="J66" s="114">
        <v>16.79</v>
      </c>
      <c r="K66" s="115" t="s">
        <v>732</v>
      </c>
      <c r="L66" s="116" t="str">
        <f t="shared" si="33"/>
        <v>Yes</v>
      </c>
    </row>
    <row r="67" spans="1:12" x14ac:dyDescent="0.25">
      <c r="A67" s="3" t="s">
        <v>196</v>
      </c>
      <c r="B67" s="117" t="s">
        <v>217</v>
      </c>
      <c r="C67" s="131">
        <v>96712</v>
      </c>
      <c r="D67" s="131" t="str">
        <f t="shared" si="17"/>
        <v>N/A</v>
      </c>
      <c r="E67" s="131">
        <v>78513</v>
      </c>
      <c r="F67" s="131" t="str">
        <f t="shared" si="18"/>
        <v>N/A</v>
      </c>
      <c r="G67" s="131">
        <v>20878</v>
      </c>
      <c r="H67" s="112" t="str">
        <f t="shared" si="19"/>
        <v>N/A</v>
      </c>
      <c r="I67" s="114">
        <v>-18.8</v>
      </c>
      <c r="J67" s="114">
        <v>-73.400000000000006</v>
      </c>
      <c r="K67" s="115" t="s">
        <v>732</v>
      </c>
      <c r="L67" s="116" t="str">
        <f t="shared" si="33"/>
        <v>No</v>
      </c>
    </row>
    <row r="68" spans="1:12" x14ac:dyDescent="0.25">
      <c r="A68" s="2" t="s">
        <v>197</v>
      </c>
      <c r="B68" s="115" t="s">
        <v>217</v>
      </c>
      <c r="C68" s="131">
        <v>0</v>
      </c>
      <c r="D68" s="131" t="str">
        <f t="shared" si="17"/>
        <v>N/A</v>
      </c>
      <c r="E68" s="131">
        <v>0</v>
      </c>
      <c r="F68" s="131" t="str">
        <f t="shared" si="18"/>
        <v>N/A</v>
      </c>
      <c r="G68" s="131">
        <v>0</v>
      </c>
      <c r="H68" s="112" t="str">
        <f t="shared" si="19"/>
        <v>N/A</v>
      </c>
      <c r="I68" s="114" t="s">
        <v>1742</v>
      </c>
      <c r="J68" s="114" t="s">
        <v>1742</v>
      </c>
      <c r="K68" s="115" t="s">
        <v>732</v>
      </c>
      <c r="L68" s="116" t="str">
        <f t="shared" si="33"/>
        <v>N/A</v>
      </c>
    </row>
    <row r="69" spans="1:12" x14ac:dyDescent="0.25">
      <c r="A69" s="2" t="s">
        <v>198</v>
      </c>
      <c r="B69" s="115" t="s">
        <v>217</v>
      </c>
      <c r="C69" s="131">
        <v>1083215</v>
      </c>
      <c r="D69" s="131" t="str">
        <f t="shared" si="17"/>
        <v>N/A</v>
      </c>
      <c r="E69" s="131">
        <v>1162976</v>
      </c>
      <c r="F69" s="131" t="str">
        <f t="shared" si="18"/>
        <v>N/A</v>
      </c>
      <c r="G69" s="131">
        <v>1233329</v>
      </c>
      <c r="H69" s="112" t="str">
        <f t="shared" si="19"/>
        <v>N/A</v>
      </c>
      <c r="I69" s="114">
        <v>7.3630000000000004</v>
      </c>
      <c r="J69" s="114">
        <v>6.0490000000000004</v>
      </c>
      <c r="K69" s="115" t="s">
        <v>732</v>
      </c>
      <c r="L69" s="116" t="str">
        <f t="shared" si="33"/>
        <v>Yes</v>
      </c>
    </row>
    <row r="70" spans="1:12" x14ac:dyDescent="0.25">
      <c r="A70" s="42" t="s">
        <v>78</v>
      </c>
      <c r="B70" s="115" t="s">
        <v>298</v>
      </c>
      <c r="C70" s="119">
        <v>2.1980271289000002</v>
      </c>
      <c r="D70" s="112" t="str">
        <f>IF($B70="N/A","N/A",IF(C70&gt;=20,"No",IF(C70&lt;0,"No","Yes")))</f>
        <v>Yes</v>
      </c>
      <c r="E70" s="119">
        <v>2.1468311563000002</v>
      </c>
      <c r="F70" s="112" t="str">
        <f>IF($B70="N/A","N/A",IF(E70&gt;=20,"No",IF(E70&lt;0,"No","Yes")))</f>
        <v>Yes</v>
      </c>
      <c r="G70" s="119">
        <v>2.4126328947000002</v>
      </c>
      <c r="H70" s="112" t="str">
        <f>IF($B70="N/A","N/A",IF(G70&gt;=20,"No",IF(G70&lt;0,"No","Yes")))</f>
        <v>Yes</v>
      </c>
      <c r="I70" s="114">
        <v>-2.33</v>
      </c>
      <c r="J70" s="114">
        <v>12.38</v>
      </c>
      <c r="K70" s="115" t="s">
        <v>732</v>
      </c>
      <c r="L70" s="116" t="str">
        <f t="shared" si="20"/>
        <v>Yes</v>
      </c>
    </row>
    <row r="71" spans="1:12" x14ac:dyDescent="0.25">
      <c r="A71" s="42" t="s">
        <v>79</v>
      </c>
      <c r="B71" s="117" t="s">
        <v>217</v>
      </c>
      <c r="C71" s="119">
        <v>97.801972871000004</v>
      </c>
      <c r="D71" s="112" t="str">
        <f>IF($B71="N/A","N/A",IF(C71&gt;10,"No",IF(C71&lt;-10,"No","Yes")))</f>
        <v>N/A</v>
      </c>
      <c r="E71" s="119">
        <v>97.853168843999995</v>
      </c>
      <c r="F71" s="112" t="str">
        <f>IF($B71="N/A","N/A",IF(E71&gt;10,"No",IF(E71&lt;-10,"No","Yes")))</f>
        <v>N/A</v>
      </c>
      <c r="G71" s="119">
        <v>97.412959908000005</v>
      </c>
      <c r="H71" s="112" t="str">
        <f>IF($B71="N/A","N/A",IF(G71&gt;10,"No",IF(G71&lt;-10,"No","Yes")))</f>
        <v>N/A</v>
      </c>
      <c r="I71" s="114">
        <v>5.2299999999999999E-2</v>
      </c>
      <c r="J71" s="114">
        <v>-0.45</v>
      </c>
      <c r="K71" s="115" t="s">
        <v>732</v>
      </c>
      <c r="L71" s="116" t="str">
        <f t="shared" si="20"/>
        <v>Yes</v>
      </c>
    </row>
    <row r="72" spans="1:12" x14ac:dyDescent="0.25">
      <c r="A72" s="42" t="s">
        <v>80</v>
      </c>
      <c r="B72" s="117" t="s">
        <v>217</v>
      </c>
      <c r="C72" s="119">
        <v>0</v>
      </c>
      <c r="D72" s="112" t="str">
        <f>IF($B72="N/A","N/A",IF(C72&gt;10,"No",IF(C72&lt;-10,"No","Yes")))</f>
        <v>N/A</v>
      </c>
      <c r="E72" s="119">
        <v>0</v>
      </c>
      <c r="F72" s="112" t="str">
        <f>IF($B72="N/A","N/A",IF(E72&gt;10,"No",IF(E72&lt;-10,"No","Yes")))</f>
        <v>N/A</v>
      </c>
      <c r="G72" s="119">
        <v>0</v>
      </c>
      <c r="H72" s="112" t="str">
        <f>IF($B72="N/A","N/A",IF(G72&gt;10,"No",IF(G72&lt;-10,"No","Yes")))</f>
        <v>N/A</v>
      </c>
      <c r="I72" s="114" t="s">
        <v>1742</v>
      </c>
      <c r="J72" s="114" t="s">
        <v>1742</v>
      </c>
      <c r="K72" s="115" t="s">
        <v>732</v>
      </c>
      <c r="L72" s="116" t="str">
        <f t="shared" si="20"/>
        <v>N/A</v>
      </c>
    </row>
    <row r="73" spans="1:12" x14ac:dyDescent="0.25">
      <c r="A73" s="42" t="s">
        <v>81</v>
      </c>
      <c r="B73" s="117" t="s">
        <v>217</v>
      </c>
      <c r="C73" s="119" t="s">
        <v>1742</v>
      </c>
      <c r="D73" s="112" t="str">
        <f>IF($B73="N/A","N/A",IF(C73&gt;10,"No",IF(C73&lt;-10,"No","Yes")))</f>
        <v>N/A</v>
      </c>
      <c r="E73" s="119" t="s">
        <v>1742</v>
      </c>
      <c r="F73" s="112" t="str">
        <f>IF($B73="N/A","N/A",IF(E73&gt;10,"No",IF(E73&lt;-10,"No","Yes")))</f>
        <v>N/A</v>
      </c>
      <c r="G73" s="119" t="s">
        <v>1742</v>
      </c>
      <c r="H73" s="112" t="str">
        <f>IF($B73="N/A","N/A",IF(G73&gt;10,"No",IF(G73&lt;-10,"No","Yes")))</f>
        <v>N/A</v>
      </c>
      <c r="I73" s="114" t="s">
        <v>1742</v>
      </c>
      <c r="J73" s="114" t="s">
        <v>1742</v>
      </c>
      <c r="K73" s="115" t="s">
        <v>732</v>
      </c>
      <c r="L73" s="116" t="str">
        <f t="shared" si="20"/>
        <v>N/A</v>
      </c>
    </row>
    <row r="74" spans="1:12" x14ac:dyDescent="0.25">
      <c r="A74" s="42" t="s">
        <v>121</v>
      </c>
      <c r="B74" s="117" t="s">
        <v>217</v>
      </c>
      <c r="C74" s="119" t="s">
        <v>1742</v>
      </c>
      <c r="D74" s="112" t="str">
        <f>IF($B74="N/A","N/A",IF(C74&gt;10,"No",IF(C74&lt;-10,"No","Yes")))</f>
        <v>N/A</v>
      </c>
      <c r="E74" s="119" t="s">
        <v>1742</v>
      </c>
      <c r="F74" s="112" t="str">
        <f>IF($B74="N/A","N/A",IF(E74&gt;10,"No",IF(E74&lt;-10,"No","Yes")))</f>
        <v>N/A</v>
      </c>
      <c r="G74" s="119" t="s">
        <v>1742</v>
      </c>
      <c r="H74" s="112" t="str">
        <f>IF($B74="N/A","N/A",IF(G74&gt;10,"No",IF(G74&lt;-10,"No","Yes")))</f>
        <v>N/A</v>
      </c>
      <c r="I74" s="114" t="s">
        <v>1742</v>
      </c>
      <c r="J74" s="114" t="s">
        <v>1742</v>
      </c>
      <c r="K74" s="115" t="s">
        <v>732</v>
      </c>
      <c r="L74" s="116" t="str">
        <f t="shared" si="20"/>
        <v>N/A</v>
      </c>
    </row>
    <row r="75" spans="1:12" x14ac:dyDescent="0.25">
      <c r="A75" s="42" t="s">
        <v>82</v>
      </c>
      <c r="B75" s="117" t="s">
        <v>217</v>
      </c>
      <c r="C75" s="119" t="s">
        <v>1742</v>
      </c>
      <c r="D75" s="112" t="str">
        <f>IF($B75="N/A","N/A",IF(C75&gt;10,"No",IF(C75&lt;-10,"No","Yes")))</f>
        <v>N/A</v>
      </c>
      <c r="E75" s="119" t="s">
        <v>1742</v>
      </c>
      <c r="F75" s="112" t="str">
        <f>IF($B75="N/A","N/A",IF(E75&gt;10,"No",IF(E75&lt;-10,"No","Yes")))</f>
        <v>N/A</v>
      </c>
      <c r="G75" s="119" t="s">
        <v>1742</v>
      </c>
      <c r="H75" s="112" t="str">
        <f>IF($B75="N/A","N/A",IF(G75&gt;10,"No",IF(G75&lt;-10,"No","Yes")))</f>
        <v>N/A</v>
      </c>
      <c r="I75" s="114" t="s">
        <v>1742</v>
      </c>
      <c r="J75" s="114" t="s">
        <v>1742</v>
      </c>
      <c r="K75" s="115" t="s">
        <v>732</v>
      </c>
      <c r="L75" s="116" t="str">
        <f t="shared" si="20"/>
        <v>N/A</v>
      </c>
    </row>
    <row r="76" spans="1:12" x14ac:dyDescent="0.25">
      <c r="A76" s="42" t="s">
        <v>199</v>
      </c>
      <c r="B76" s="117" t="s">
        <v>217</v>
      </c>
      <c r="C76" s="119" t="s">
        <v>1742</v>
      </c>
      <c r="D76" s="112" t="str">
        <f t="shared" ref="D76:D98" si="34">IF($B76="N/A","N/A",IF(C76&gt;10,"No",IF(C76&lt;-10,"No","Yes")))</f>
        <v>N/A</v>
      </c>
      <c r="E76" s="119" t="s">
        <v>1742</v>
      </c>
      <c r="F76" s="112" t="str">
        <f t="shared" ref="F76:F98" si="35">IF($B76="N/A","N/A",IF(E76&gt;10,"No",IF(E76&lt;-10,"No","Yes")))</f>
        <v>N/A</v>
      </c>
      <c r="G76" s="119" t="s">
        <v>1742</v>
      </c>
      <c r="H76" s="112" t="str">
        <f t="shared" ref="H76:H98" si="36">IF($B76="N/A","N/A",IF(G76&gt;10,"No",IF(G76&lt;-10,"No","Yes")))</f>
        <v>N/A</v>
      </c>
      <c r="I76" s="114" t="s">
        <v>1742</v>
      </c>
      <c r="J76" s="114" t="s">
        <v>1742</v>
      </c>
      <c r="K76" s="115" t="s">
        <v>732</v>
      </c>
      <c r="L76" s="116" t="str">
        <f>IF(J76="Div by 0", "N/A", IF(OR(J76="N/A",K76="N/A"),"N/A", IF(J76&gt;VALUE(MID(K76,1,2)), "No", IF(J76&lt;-1*VALUE(MID(K76,1,2)), "No", "Yes"))))</f>
        <v>N/A</v>
      </c>
    </row>
    <row r="77" spans="1:12" x14ac:dyDescent="0.25">
      <c r="A77" s="42" t="s">
        <v>200</v>
      </c>
      <c r="B77" s="117" t="s">
        <v>217</v>
      </c>
      <c r="C77" s="119" t="s">
        <v>1742</v>
      </c>
      <c r="D77" s="112" t="str">
        <f t="shared" si="34"/>
        <v>N/A</v>
      </c>
      <c r="E77" s="119" t="s">
        <v>1742</v>
      </c>
      <c r="F77" s="112" t="str">
        <f t="shared" si="35"/>
        <v>N/A</v>
      </c>
      <c r="G77" s="119" t="s">
        <v>1742</v>
      </c>
      <c r="H77" s="112" t="str">
        <f t="shared" si="36"/>
        <v>N/A</v>
      </c>
      <c r="I77" s="114" t="s">
        <v>1742</v>
      </c>
      <c r="J77" s="114" t="s">
        <v>1742</v>
      </c>
      <c r="K77" s="115" t="s">
        <v>732</v>
      </c>
      <c r="L77" s="116" t="str">
        <f t="shared" ref="L77:L81" si="37">IF(J77="Div by 0", "N/A", IF(OR(J77="N/A",K77="N/A"),"N/A", IF(J77&gt;VALUE(MID(K77,1,2)), "No", IF(J77&lt;-1*VALUE(MID(K77,1,2)), "No", "Yes"))))</f>
        <v>N/A</v>
      </c>
    </row>
    <row r="78" spans="1:12" x14ac:dyDescent="0.25">
      <c r="A78" s="42" t="s">
        <v>201</v>
      </c>
      <c r="B78" s="117" t="s">
        <v>217</v>
      </c>
      <c r="C78" s="119" t="s">
        <v>1742</v>
      </c>
      <c r="D78" s="112" t="str">
        <f t="shared" si="34"/>
        <v>N/A</v>
      </c>
      <c r="E78" s="119" t="s">
        <v>1742</v>
      </c>
      <c r="F78" s="112" t="str">
        <f t="shared" si="35"/>
        <v>N/A</v>
      </c>
      <c r="G78" s="119" t="s">
        <v>1742</v>
      </c>
      <c r="H78" s="112" t="str">
        <f t="shared" si="36"/>
        <v>N/A</v>
      </c>
      <c r="I78" s="114" t="s">
        <v>1742</v>
      </c>
      <c r="J78" s="114" t="s">
        <v>1742</v>
      </c>
      <c r="K78" s="115" t="s">
        <v>732</v>
      </c>
      <c r="L78" s="116" t="str">
        <f t="shared" si="37"/>
        <v>N/A</v>
      </c>
    </row>
    <row r="79" spans="1:12" x14ac:dyDescent="0.25">
      <c r="A79" s="42" t="s">
        <v>202</v>
      </c>
      <c r="B79" s="117" t="s">
        <v>217</v>
      </c>
      <c r="C79" s="119" t="s">
        <v>1742</v>
      </c>
      <c r="D79" s="112" t="str">
        <f t="shared" si="34"/>
        <v>N/A</v>
      </c>
      <c r="E79" s="119" t="s">
        <v>1742</v>
      </c>
      <c r="F79" s="112" t="str">
        <f t="shared" si="35"/>
        <v>N/A</v>
      </c>
      <c r="G79" s="119" t="s">
        <v>1742</v>
      </c>
      <c r="H79" s="112" t="str">
        <f t="shared" si="36"/>
        <v>N/A</v>
      </c>
      <c r="I79" s="114" t="s">
        <v>1742</v>
      </c>
      <c r="J79" s="114" t="s">
        <v>1742</v>
      </c>
      <c r="K79" s="115" t="s">
        <v>732</v>
      </c>
      <c r="L79" s="116" t="str">
        <f t="shared" si="37"/>
        <v>N/A</v>
      </c>
    </row>
    <row r="80" spans="1:12" x14ac:dyDescent="0.25">
      <c r="A80" s="42" t="s">
        <v>203</v>
      </c>
      <c r="B80" s="117" t="s">
        <v>217</v>
      </c>
      <c r="C80" s="119" t="s">
        <v>1742</v>
      </c>
      <c r="D80" s="112" t="str">
        <f t="shared" si="34"/>
        <v>N/A</v>
      </c>
      <c r="E80" s="119" t="s">
        <v>1742</v>
      </c>
      <c r="F80" s="112" t="str">
        <f t="shared" si="35"/>
        <v>N/A</v>
      </c>
      <c r="G80" s="119" t="s">
        <v>1742</v>
      </c>
      <c r="H80" s="112" t="str">
        <f t="shared" si="36"/>
        <v>N/A</v>
      </c>
      <c r="I80" s="114" t="s">
        <v>1742</v>
      </c>
      <c r="J80" s="114" t="s">
        <v>1742</v>
      </c>
      <c r="K80" s="115" t="s">
        <v>732</v>
      </c>
      <c r="L80" s="116" t="str">
        <f t="shared" si="37"/>
        <v>N/A</v>
      </c>
    </row>
    <row r="81" spans="1:12" x14ac:dyDescent="0.25">
      <c r="A81" s="42" t="s">
        <v>204</v>
      </c>
      <c r="B81" s="115" t="s">
        <v>217</v>
      </c>
      <c r="C81" s="119" t="s">
        <v>1742</v>
      </c>
      <c r="D81" s="112" t="str">
        <f t="shared" si="34"/>
        <v>N/A</v>
      </c>
      <c r="E81" s="119" t="s">
        <v>1742</v>
      </c>
      <c r="F81" s="112" t="str">
        <f t="shared" si="35"/>
        <v>N/A</v>
      </c>
      <c r="G81" s="119" t="s">
        <v>1742</v>
      </c>
      <c r="H81" s="112" t="str">
        <f t="shared" si="36"/>
        <v>N/A</v>
      </c>
      <c r="I81" s="114" t="s">
        <v>1742</v>
      </c>
      <c r="J81" s="114" t="s">
        <v>1742</v>
      </c>
      <c r="K81" s="115" t="s">
        <v>732</v>
      </c>
      <c r="L81" s="116" t="str">
        <f t="shared" si="37"/>
        <v>N/A</v>
      </c>
    </row>
    <row r="82" spans="1:12" x14ac:dyDescent="0.25">
      <c r="A82" s="42" t="s">
        <v>73</v>
      </c>
      <c r="B82" s="117" t="s">
        <v>217</v>
      </c>
      <c r="C82" s="128">
        <v>872230</v>
      </c>
      <c r="D82" s="112" t="str">
        <f t="shared" si="34"/>
        <v>N/A</v>
      </c>
      <c r="E82" s="128">
        <v>923151</v>
      </c>
      <c r="F82" s="112" t="str">
        <f t="shared" si="35"/>
        <v>N/A</v>
      </c>
      <c r="G82" s="128">
        <v>1026253</v>
      </c>
      <c r="H82" s="112" t="str">
        <f t="shared" si="36"/>
        <v>N/A</v>
      </c>
      <c r="I82" s="114">
        <v>5.8380000000000001</v>
      </c>
      <c r="J82" s="114">
        <v>11.17</v>
      </c>
      <c r="K82" s="115" t="s">
        <v>732</v>
      </c>
      <c r="L82" s="116" t="str">
        <f t="shared" si="20"/>
        <v>Yes</v>
      </c>
    </row>
    <row r="83" spans="1:12" x14ac:dyDescent="0.25">
      <c r="A83" s="42" t="s">
        <v>1254</v>
      </c>
      <c r="B83" s="117" t="s">
        <v>217</v>
      </c>
      <c r="C83" s="129">
        <v>0</v>
      </c>
      <c r="D83" s="112" t="str">
        <f t="shared" si="34"/>
        <v>N/A</v>
      </c>
      <c r="E83" s="129">
        <v>0</v>
      </c>
      <c r="F83" s="112" t="str">
        <f t="shared" si="35"/>
        <v>N/A</v>
      </c>
      <c r="G83" s="129">
        <v>2.9232560000000001E-4</v>
      </c>
      <c r="H83" s="112" t="str">
        <f t="shared" si="36"/>
        <v>N/A</v>
      </c>
      <c r="I83" s="114" t="s">
        <v>1742</v>
      </c>
      <c r="J83" s="114" t="s">
        <v>1742</v>
      </c>
      <c r="K83" s="115" t="s">
        <v>732</v>
      </c>
      <c r="L83" s="116" t="str">
        <f t="shared" si="20"/>
        <v>N/A</v>
      </c>
    </row>
    <row r="84" spans="1:12" x14ac:dyDescent="0.25">
      <c r="A84" s="42" t="s">
        <v>1255</v>
      </c>
      <c r="B84" s="117" t="s">
        <v>217</v>
      </c>
      <c r="C84" s="129">
        <v>0</v>
      </c>
      <c r="D84" s="112" t="str">
        <f t="shared" si="34"/>
        <v>N/A</v>
      </c>
      <c r="E84" s="129">
        <v>0</v>
      </c>
      <c r="F84" s="112" t="str">
        <f t="shared" si="35"/>
        <v>N/A</v>
      </c>
      <c r="G84" s="129">
        <v>0</v>
      </c>
      <c r="H84" s="112" t="str">
        <f t="shared" si="36"/>
        <v>N/A</v>
      </c>
      <c r="I84" s="114" t="s">
        <v>1742</v>
      </c>
      <c r="J84" s="114" t="s">
        <v>1742</v>
      </c>
      <c r="K84" s="115" t="s">
        <v>732</v>
      </c>
      <c r="L84" s="116" t="str">
        <f t="shared" si="20"/>
        <v>N/A</v>
      </c>
    </row>
    <row r="85" spans="1:12" x14ac:dyDescent="0.25">
      <c r="A85" s="42" t="s">
        <v>1256</v>
      </c>
      <c r="B85" s="117" t="s">
        <v>217</v>
      </c>
      <c r="C85" s="129">
        <v>31.930110177</v>
      </c>
      <c r="D85" s="112" t="str">
        <f t="shared" si="34"/>
        <v>N/A</v>
      </c>
      <c r="E85" s="129">
        <v>36.790405903</v>
      </c>
      <c r="F85" s="112" t="str">
        <f t="shared" si="35"/>
        <v>N/A</v>
      </c>
      <c r="G85" s="129">
        <v>34.619825714999998</v>
      </c>
      <c r="H85" s="112" t="str">
        <f t="shared" si="36"/>
        <v>N/A</v>
      </c>
      <c r="I85" s="114">
        <v>15.22</v>
      </c>
      <c r="J85" s="114">
        <v>-5.9</v>
      </c>
      <c r="K85" s="115" t="s">
        <v>732</v>
      </c>
      <c r="L85" s="116" t="str">
        <f t="shared" si="20"/>
        <v>Yes</v>
      </c>
    </row>
    <row r="86" spans="1:12" x14ac:dyDescent="0.25">
      <c r="A86" s="42" t="s">
        <v>1257</v>
      </c>
      <c r="B86" s="117" t="s">
        <v>217</v>
      </c>
      <c r="C86" s="129">
        <v>1.0318378999999999E-3</v>
      </c>
      <c r="D86" s="112" t="str">
        <f t="shared" si="34"/>
        <v>N/A</v>
      </c>
      <c r="E86" s="129">
        <v>1.191571E-3</v>
      </c>
      <c r="F86" s="112" t="str">
        <f t="shared" si="35"/>
        <v>N/A</v>
      </c>
      <c r="G86" s="129">
        <v>0</v>
      </c>
      <c r="H86" s="112" t="str">
        <f t="shared" si="36"/>
        <v>N/A</v>
      </c>
      <c r="I86" s="114">
        <v>15.48</v>
      </c>
      <c r="J86" s="114">
        <v>-100</v>
      </c>
      <c r="K86" s="115" t="s">
        <v>732</v>
      </c>
      <c r="L86" s="116" t="str">
        <f t="shared" si="20"/>
        <v>No</v>
      </c>
    </row>
    <row r="87" spans="1:12" x14ac:dyDescent="0.25">
      <c r="A87" s="42" t="s">
        <v>1258</v>
      </c>
      <c r="B87" s="117" t="s">
        <v>217</v>
      </c>
      <c r="C87" s="129">
        <v>0</v>
      </c>
      <c r="D87" s="112" t="str">
        <f t="shared" si="34"/>
        <v>N/A</v>
      </c>
      <c r="E87" s="129">
        <v>0</v>
      </c>
      <c r="F87" s="112" t="str">
        <f t="shared" si="35"/>
        <v>N/A</v>
      </c>
      <c r="G87" s="129">
        <v>0</v>
      </c>
      <c r="H87" s="112" t="str">
        <f t="shared" si="36"/>
        <v>N/A</v>
      </c>
      <c r="I87" s="114" t="s">
        <v>1742</v>
      </c>
      <c r="J87" s="114" t="s">
        <v>1742</v>
      </c>
      <c r="K87" s="115" t="s">
        <v>732</v>
      </c>
      <c r="L87" s="116" t="str">
        <f t="shared" si="20"/>
        <v>N/A</v>
      </c>
    </row>
    <row r="88" spans="1:12" x14ac:dyDescent="0.25">
      <c r="A88" s="42" t="s">
        <v>1259</v>
      </c>
      <c r="B88" s="117" t="s">
        <v>217</v>
      </c>
      <c r="C88" s="129">
        <v>0</v>
      </c>
      <c r="D88" s="112" t="str">
        <f t="shared" si="34"/>
        <v>N/A</v>
      </c>
      <c r="E88" s="129">
        <v>0</v>
      </c>
      <c r="F88" s="112" t="str">
        <f t="shared" si="35"/>
        <v>N/A</v>
      </c>
      <c r="G88" s="129">
        <v>0</v>
      </c>
      <c r="H88" s="112" t="str">
        <f t="shared" si="36"/>
        <v>N/A</v>
      </c>
      <c r="I88" s="114" t="s">
        <v>1742</v>
      </c>
      <c r="J88" s="114" t="s">
        <v>1742</v>
      </c>
      <c r="K88" s="115" t="s">
        <v>732</v>
      </c>
      <c r="L88" s="116" t="str">
        <f t="shared" si="20"/>
        <v>N/A</v>
      </c>
    </row>
    <row r="89" spans="1:12" x14ac:dyDescent="0.25">
      <c r="A89" s="42" t="s">
        <v>1260</v>
      </c>
      <c r="B89" s="117" t="s">
        <v>217</v>
      </c>
      <c r="C89" s="129">
        <v>59.254783715000002</v>
      </c>
      <c r="D89" s="112" t="str">
        <f t="shared" si="34"/>
        <v>N/A</v>
      </c>
      <c r="E89" s="129">
        <v>61.575408572999997</v>
      </c>
      <c r="F89" s="112" t="str">
        <f t="shared" si="35"/>
        <v>N/A</v>
      </c>
      <c r="G89" s="129">
        <v>62.009757827999998</v>
      </c>
      <c r="H89" s="112" t="str">
        <f t="shared" si="36"/>
        <v>N/A</v>
      </c>
      <c r="I89" s="114">
        <v>3.9159999999999999</v>
      </c>
      <c r="J89" s="114">
        <v>0.70540000000000003</v>
      </c>
      <c r="K89" s="115" t="s">
        <v>732</v>
      </c>
      <c r="L89" s="116" t="str">
        <f t="shared" si="20"/>
        <v>Yes</v>
      </c>
    </row>
    <row r="90" spans="1:12" x14ac:dyDescent="0.25">
      <c r="A90" s="42" t="s">
        <v>1261</v>
      </c>
      <c r="B90" s="117" t="s">
        <v>217</v>
      </c>
      <c r="C90" s="129">
        <v>0</v>
      </c>
      <c r="D90" s="112" t="str">
        <f t="shared" si="34"/>
        <v>N/A</v>
      </c>
      <c r="E90" s="129">
        <v>0</v>
      </c>
      <c r="F90" s="112" t="str">
        <f t="shared" si="35"/>
        <v>N/A</v>
      </c>
      <c r="G90" s="129">
        <v>0</v>
      </c>
      <c r="H90" s="112" t="str">
        <f t="shared" si="36"/>
        <v>N/A</v>
      </c>
      <c r="I90" s="114" t="s">
        <v>1742</v>
      </c>
      <c r="J90" s="114" t="s">
        <v>1742</v>
      </c>
      <c r="K90" s="115" t="s">
        <v>732</v>
      </c>
      <c r="L90" s="116" t="str">
        <f t="shared" si="20"/>
        <v>N/A</v>
      </c>
    </row>
    <row r="91" spans="1:12" x14ac:dyDescent="0.25">
      <c r="A91" s="42" t="s">
        <v>1262</v>
      </c>
      <c r="B91" s="117" t="s">
        <v>217</v>
      </c>
      <c r="C91" s="129">
        <v>0</v>
      </c>
      <c r="D91" s="112" t="str">
        <f t="shared" si="34"/>
        <v>N/A</v>
      </c>
      <c r="E91" s="129">
        <v>0</v>
      </c>
      <c r="F91" s="112" t="str">
        <f t="shared" si="35"/>
        <v>N/A</v>
      </c>
      <c r="G91" s="129">
        <v>0</v>
      </c>
      <c r="H91" s="112" t="str">
        <f t="shared" si="36"/>
        <v>N/A</v>
      </c>
      <c r="I91" s="114" t="s">
        <v>1742</v>
      </c>
      <c r="J91" s="114" t="s">
        <v>1742</v>
      </c>
      <c r="K91" s="115" t="s">
        <v>732</v>
      </c>
      <c r="L91" s="116" t="str">
        <f t="shared" si="20"/>
        <v>N/A</v>
      </c>
    </row>
    <row r="92" spans="1:12" x14ac:dyDescent="0.25">
      <c r="A92" s="42" t="s">
        <v>1263</v>
      </c>
      <c r="B92" s="117" t="s">
        <v>217</v>
      </c>
      <c r="C92" s="129">
        <v>0</v>
      </c>
      <c r="D92" s="112" t="str">
        <f t="shared" si="34"/>
        <v>N/A</v>
      </c>
      <c r="E92" s="129">
        <v>0</v>
      </c>
      <c r="F92" s="112" t="str">
        <f t="shared" si="35"/>
        <v>N/A</v>
      </c>
      <c r="G92" s="129">
        <v>0</v>
      </c>
      <c r="H92" s="112" t="str">
        <f t="shared" si="36"/>
        <v>N/A</v>
      </c>
      <c r="I92" s="114" t="s">
        <v>1742</v>
      </c>
      <c r="J92" s="114" t="s">
        <v>1742</v>
      </c>
      <c r="K92" s="115" t="s">
        <v>732</v>
      </c>
      <c r="L92" s="116" t="str">
        <f t="shared" si="20"/>
        <v>N/A</v>
      </c>
    </row>
    <row r="93" spans="1:12" x14ac:dyDescent="0.25">
      <c r="A93" s="42" t="s">
        <v>1264</v>
      </c>
      <c r="B93" s="117" t="s">
        <v>217</v>
      </c>
      <c r="C93" s="129">
        <v>8.5801910046999996</v>
      </c>
      <c r="D93" s="112" t="str">
        <f t="shared" si="34"/>
        <v>N/A</v>
      </c>
      <c r="E93" s="129">
        <v>1.4184028397999999</v>
      </c>
      <c r="F93" s="112" t="str">
        <f t="shared" si="35"/>
        <v>N/A</v>
      </c>
      <c r="G93" s="129">
        <v>1.3793869542999999</v>
      </c>
      <c r="H93" s="112" t="str">
        <f t="shared" si="36"/>
        <v>N/A</v>
      </c>
      <c r="I93" s="114">
        <v>-83.5</v>
      </c>
      <c r="J93" s="114">
        <v>-2.75</v>
      </c>
      <c r="K93" s="115" t="s">
        <v>732</v>
      </c>
      <c r="L93" s="116" t="str">
        <f t="shared" si="20"/>
        <v>Yes</v>
      </c>
    </row>
    <row r="94" spans="1:12" x14ac:dyDescent="0.25">
      <c r="A94" s="42" t="s">
        <v>1265</v>
      </c>
      <c r="B94" s="117" t="s">
        <v>217</v>
      </c>
      <c r="C94" s="129">
        <v>0</v>
      </c>
      <c r="D94" s="112" t="str">
        <f t="shared" si="34"/>
        <v>N/A</v>
      </c>
      <c r="E94" s="129">
        <v>0</v>
      </c>
      <c r="F94" s="112" t="str">
        <f t="shared" si="35"/>
        <v>N/A</v>
      </c>
      <c r="G94" s="129">
        <v>0</v>
      </c>
      <c r="H94" s="112" t="str">
        <f t="shared" si="36"/>
        <v>N/A</v>
      </c>
      <c r="I94" s="114" t="s">
        <v>1742</v>
      </c>
      <c r="J94" s="114" t="s">
        <v>1742</v>
      </c>
      <c r="K94" s="115" t="s">
        <v>732</v>
      </c>
      <c r="L94" s="116" t="str">
        <f t="shared" si="20"/>
        <v>N/A</v>
      </c>
    </row>
    <row r="95" spans="1:12" x14ac:dyDescent="0.25">
      <c r="A95" s="42" t="s">
        <v>1266</v>
      </c>
      <c r="B95" s="115" t="s">
        <v>217</v>
      </c>
      <c r="C95" s="119">
        <v>0</v>
      </c>
      <c r="D95" s="112" t="str">
        <f t="shared" si="34"/>
        <v>N/A</v>
      </c>
      <c r="E95" s="119">
        <v>0</v>
      </c>
      <c r="F95" s="112" t="str">
        <f t="shared" si="35"/>
        <v>N/A</v>
      </c>
      <c r="G95" s="119">
        <v>0</v>
      </c>
      <c r="H95" s="112" t="str">
        <f t="shared" si="36"/>
        <v>N/A</v>
      </c>
      <c r="I95" s="114" t="s">
        <v>1742</v>
      </c>
      <c r="J95" s="114" t="s">
        <v>1742</v>
      </c>
      <c r="K95" s="115" t="s">
        <v>732</v>
      </c>
      <c r="L95" s="116" t="str">
        <f t="shared" si="20"/>
        <v>N/A</v>
      </c>
    </row>
    <row r="96" spans="1:12" x14ac:dyDescent="0.25">
      <c r="A96" s="42" t="s">
        <v>1267</v>
      </c>
      <c r="B96" s="115" t="s">
        <v>217</v>
      </c>
      <c r="C96" s="119">
        <v>0</v>
      </c>
      <c r="D96" s="112" t="str">
        <f t="shared" si="34"/>
        <v>N/A</v>
      </c>
      <c r="E96" s="119">
        <v>0</v>
      </c>
      <c r="F96" s="112" t="str">
        <f t="shared" si="35"/>
        <v>N/A</v>
      </c>
      <c r="G96" s="119">
        <v>0</v>
      </c>
      <c r="H96" s="112" t="str">
        <f t="shared" si="36"/>
        <v>N/A</v>
      </c>
      <c r="I96" s="114" t="s">
        <v>1742</v>
      </c>
      <c r="J96" s="114" t="s">
        <v>1742</v>
      </c>
      <c r="K96" s="115" t="s">
        <v>732</v>
      </c>
      <c r="L96" s="116" t="str">
        <f t="shared" si="20"/>
        <v>N/A</v>
      </c>
    </row>
    <row r="97" spans="1:12" x14ac:dyDescent="0.25">
      <c r="A97" s="42" t="s">
        <v>1268</v>
      </c>
      <c r="B97" s="117" t="s">
        <v>217</v>
      </c>
      <c r="C97" s="129">
        <v>3.1528381299999998E-2</v>
      </c>
      <c r="D97" s="112" t="str">
        <f t="shared" si="34"/>
        <v>N/A</v>
      </c>
      <c r="E97" s="129">
        <v>3.3147339900000003E-2</v>
      </c>
      <c r="F97" s="112" t="str">
        <f t="shared" si="35"/>
        <v>N/A</v>
      </c>
      <c r="G97" s="129">
        <v>3.4981627299999998E-2</v>
      </c>
      <c r="H97" s="112" t="str">
        <f t="shared" si="36"/>
        <v>N/A</v>
      </c>
      <c r="I97" s="114">
        <v>5.1349999999999998</v>
      </c>
      <c r="J97" s="114">
        <v>5.5339999999999998</v>
      </c>
      <c r="K97" s="115" t="s">
        <v>732</v>
      </c>
      <c r="L97" s="116" t="str">
        <f t="shared" si="20"/>
        <v>Yes</v>
      </c>
    </row>
    <row r="98" spans="1:12" x14ac:dyDescent="0.25">
      <c r="A98" s="42" t="s">
        <v>1269</v>
      </c>
      <c r="B98" s="117" t="s">
        <v>217</v>
      </c>
      <c r="C98" s="129">
        <v>0.2023548835</v>
      </c>
      <c r="D98" s="112" t="str">
        <f t="shared" si="34"/>
        <v>N/A</v>
      </c>
      <c r="E98" s="129">
        <v>0.18144377249999999</v>
      </c>
      <c r="F98" s="112" t="str">
        <f t="shared" si="35"/>
        <v>N/A</v>
      </c>
      <c r="G98" s="129">
        <v>1.9557555496000001</v>
      </c>
      <c r="H98" s="112" t="str">
        <f t="shared" si="36"/>
        <v>N/A</v>
      </c>
      <c r="I98" s="114">
        <v>-10.3</v>
      </c>
      <c r="J98" s="114">
        <v>977.9</v>
      </c>
      <c r="K98" s="115" t="s">
        <v>732</v>
      </c>
      <c r="L98" s="116" t="str">
        <f t="shared" si="20"/>
        <v>No</v>
      </c>
    </row>
    <row r="99" spans="1:12" x14ac:dyDescent="0.25">
      <c r="A99" s="42" t="s">
        <v>1270</v>
      </c>
      <c r="B99" s="132" t="s">
        <v>282</v>
      </c>
      <c r="C99" s="129">
        <v>0</v>
      </c>
      <c r="D99" s="112" t="str">
        <f>IF($B99="N/A","N/A",IF(C99&gt;=5,"No",IF(C99&lt;0,"No","Yes")))</f>
        <v>Yes</v>
      </c>
      <c r="E99" s="129">
        <v>0</v>
      </c>
      <c r="F99" s="112" t="str">
        <f>IF($B99="N/A","N/A",IF(E99&gt;=5,"No",IF(E99&lt;0,"No","Yes")))</f>
        <v>Yes</v>
      </c>
      <c r="G99" s="129">
        <v>0</v>
      </c>
      <c r="H99" s="112" t="str">
        <f>IF($B99="N/A","N/A",IF(G99&gt;=5,"No",IF(G99&lt;0,"No","Yes")))</f>
        <v>Yes</v>
      </c>
      <c r="I99" s="114" t="s">
        <v>1742</v>
      </c>
      <c r="J99" s="114" t="s">
        <v>1742</v>
      </c>
      <c r="K99" s="115" t="s">
        <v>732</v>
      </c>
      <c r="L99" s="116" t="str">
        <f t="shared" si="20"/>
        <v>N/A</v>
      </c>
    </row>
    <row r="100" spans="1:12" x14ac:dyDescent="0.25">
      <c r="A100" s="42" t="s">
        <v>107</v>
      </c>
      <c r="B100" s="117" t="s">
        <v>217</v>
      </c>
      <c r="C100" s="118">
        <v>1253718959</v>
      </c>
      <c r="D100" s="112" t="str">
        <f>IF($B100="N/A","N/A",IF(C100&gt;10,"No",IF(C100&lt;-10,"No","Yes")))</f>
        <v>N/A</v>
      </c>
      <c r="E100" s="118">
        <v>1126865956</v>
      </c>
      <c r="F100" s="112" t="str">
        <f>IF($B100="N/A","N/A",IF(E100&gt;10,"No",IF(E100&lt;-10,"No","Yes")))</f>
        <v>N/A</v>
      </c>
      <c r="G100" s="118">
        <v>1250792196</v>
      </c>
      <c r="H100" s="112" t="str">
        <f>IF($B100="N/A","N/A",IF(G100&gt;10,"No",IF(G100&lt;-10,"No","Yes")))</f>
        <v>N/A</v>
      </c>
      <c r="I100" s="114">
        <v>-10.1</v>
      </c>
      <c r="J100" s="114">
        <v>11</v>
      </c>
      <c r="K100" s="115" t="s">
        <v>732</v>
      </c>
      <c r="L100" s="116" t="str">
        <f t="shared" ref="L100:L111" si="38">IF(J100="Div by 0", "N/A", IF(K100="N/A","N/A", IF(J100&gt;VALUE(MID(K100,1,2)), "No", IF(J100&lt;-1*VALUE(MID(K100,1,2)), "No", "Yes"))))</f>
        <v>Yes</v>
      </c>
    </row>
    <row r="101" spans="1:12" x14ac:dyDescent="0.25">
      <c r="A101" s="42" t="s">
        <v>455</v>
      </c>
      <c r="B101" s="117" t="s">
        <v>217</v>
      </c>
      <c r="C101" s="118">
        <v>1251579024</v>
      </c>
      <c r="D101" s="112" t="str">
        <f>IF($B101="N/A","N/A",IF(C101&gt;10,"No",IF(C101&lt;-10,"No","Yes")))</f>
        <v>N/A</v>
      </c>
      <c r="E101" s="118">
        <v>1125386898</v>
      </c>
      <c r="F101" s="112" t="str">
        <f>IF($B101="N/A","N/A",IF(E101&gt;10,"No",IF(E101&lt;-10,"No","Yes")))</f>
        <v>N/A</v>
      </c>
      <c r="G101" s="118">
        <v>1249161419</v>
      </c>
      <c r="H101" s="112" t="str">
        <f>IF($B101="N/A","N/A",IF(G101&gt;10,"No",IF(G101&lt;-10,"No","Yes")))</f>
        <v>N/A</v>
      </c>
      <c r="I101" s="114">
        <v>-10.1</v>
      </c>
      <c r="J101" s="114">
        <v>11</v>
      </c>
      <c r="K101" s="115" t="s">
        <v>732</v>
      </c>
      <c r="L101" s="116" t="str">
        <f t="shared" si="38"/>
        <v>Yes</v>
      </c>
    </row>
    <row r="102" spans="1:12" x14ac:dyDescent="0.25">
      <c r="A102" s="42" t="s">
        <v>456</v>
      </c>
      <c r="B102" s="117" t="s">
        <v>217</v>
      </c>
      <c r="C102" s="118">
        <v>0</v>
      </c>
      <c r="D102" s="112" t="str">
        <f>IF($B102="N/A","N/A",IF(C102&gt;10,"No",IF(C102&lt;-10,"No","Yes")))</f>
        <v>N/A</v>
      </c>
      <c r="E102" s="118">
        <v>0</v>
      </c>
      <c r="F102" s="112" t="str">
        <f>IF($B102="N/A","N/A",IF(E102&gt;10,"No",IF(E102&lt;-10,"No","Yes")))</f>
        <v>N/A</v>
      </c>
      <c r="G102" s="118">
        <v>0</v>
      </c>
      <c r="H102" s="112" t="str">
        <f>IF($B102="N/A","N/A",IF(G102&gt;10,"No",IF(G102&lt;-10,"No","Yes")))</f>
        <v>N/A</v>
      </c>
      <c r="I102" s="114" t="s">
        <v>1742</v>
      </c>
      <c r="J102" s="114" t="s">
        <v>1742</v>
      </c>
      <c r="K102" s="115" t="s">
        <v>732</v>
      </c>
      <c r="L102" s="116" t="str">
        <f t="shared" si="38"/>
        <v>N/A</v>
      </c>
    </row>
    <row r="103" spans="1:12" x14ac:dyDescent="0.25">
      <c r="A103" s="42" t="s">
        <v>457</v>
      </c>
      <c r="B103" s="117" t="s">
        <v>217</v>
      </c>
      <c r="C103" s="118">
        <v>2139935</v>
      </c>
      <c r="D103" s="112" t="str">
        <f>IF($B103="N/A","N/A",IF(C103&gt;10,"No",IF(C103&lt;-10,"No","Yes")))</f>
        <v>N/A</v>
      </c>
      <c r="E103" s="118">
        <v>1479058</v>
      </c>
      <c r="F103" s="112" t="str">
        <f>IF($B103="N/A","N/A",IF(E103&gt;10,"No",IF(E103&lt;-10,"No","Yes")))</f>
        <v>N/A</v>
      </c>
      <c r="G103" s="118">
        <v>1630777</v>
      </c>
      <c r="H103" s="112" t="str">
        <f>IF($B103="N/A","N/A",IF(G103&gt;10,"No",IF(G103&lt;-10,"No","Yes")))</f>
        <v>N/A</v>
      </c>
      <c r="I103" s="114">
        <v>-30.9</v>
      </c>
      <c r="J103" s="114">
        <v>10.26</v>
      </c>
      <c r="K103" s="115" t="s">
        <v>732</v>
      </c>
      <c r="L103" s="116" t="str">
        <f t="shared" si="38"/>
        <v>Yes</v>
      </c>
    </row>
    <row r="104" spans="1:12" x14ac:dyDescent="0.25">
      <c r="A104" s="42" t="s">
        <v>108</v>
      </c>
      <c r="B104" s="133" t="s">
        <v>299</v>
      </c>
      <c r="C104" s="129">
        <v>1.1299329810000001</v>
      </c>
      <c r="D104" s="112" t="str">
        <f>IF($B104="N/A","N/A",IF(C104&gt;2,"No",IF(C104&lt;0.9,"No","Yes")))</f>
        <v>Yes</v>
      </c>
      <c r="E104" s="129">
        <v>0.74947367590000002</v>
      </c>
      <c r="F104" s="112" t="str">
        <f>IF($B104="N/A","N/A",IF(E104&gt;2,"No",IF(E104&lt;0.9,"No","Yes")))</f>
        <v>No</v>
      </c>
      <c r="G104" s="129">
        <v>0.79942054080000002</v>
      </c>
      <c r="H104" s="112" t="str">
        <f>IF($B104="N/A","N/A",IF(G104&gt;2,"No",IF(G104&lt;0.9,"No","Yes")))</f>
        <v>No</v>
      </c>
      <c r="I104" s="114">
        <v>-33.700000000000003</v>
      </c>
      <c r="J104" s="114">
        <v>6.6639999999999997</v>
      </c>
      <c r="K104" s="115" t="s">
        <v>732</v>
      </c>
      <c r="L104" s="116" t="str">
        <f t="shared" si="38"/>
        <v>Yes</v>
      </c>
    </row>
    <row r="105" spans="1:12" x14ac:dyDescent="0.25">
      <c r="A105" s="42" t="s">
        <v>458</v>
      </c>
      <c r="B105" s="133" t="s">
        <v>299</v>
      </c>
      <c r="C105" s="129">
        <v>1.8196379696</v>
      </c>
      <c r="D105" s="112" t="str">
        <f>IF($B105="N/A","N/A",IF(C105&gt;2,"No",IF(C105&lt;0.9,"No","Yes")))</f>
        <v>Yes</v>
      </c>
      <c r="E105" s="129">
        <v>1.2096845045</v>
      </c>
      <c r="F105" s="112" t="str">
        <f>IF($B105="N/A","N/A",IF(E105&gt;2,"No",IF(E105&lt;0.9,"No","Yes")))</f>
        <v>Yes</v>
      </c>
      <c r="G105" s="129">
        <v>1.2517576647999999</v>
      </c>
      <c r="H105" s="112" t="str">
        <f>IF($B105="N/A","N/A",IF(G105&gt;2,"No",IF(G105&lt;0.9,"No","Yes")))</f>
        <v>Yes</v>
      </c>
      <c r="I105" s="114">
        <v>-33.5</v>
      </c>
      <c r="J105" s="114">
        <v>3.4780000000000002</v>
      </c>
      <c r="K105" s="115" t="s">
        <v>732</v>
      </c>
      <c r="L105" s="116" t="str">
        <f t="shared" si="38"/>
        <v>Yes</v>
      </c>
    </row>
    <row r="106" spans="1:12" x14ac:dyDescent="0.25">
      <c r="A106" s="42" t="s">
        <v>459</v>
      </c>
      <c r="B106" s="133" t="s">
        <v>299</v>
      </c>
      <c r="C106" s="129">
        <v>0</v>
      </c>
      <c r="D106" s="112" t="str">
        <f>IF($B106="N/A","N/A",IF(C106&gt;2,"No",IF(C106&lt;0.9,"No","Yes")))</f>
        <v>No</v>
      </c>
      <c r="E106" s="129">
        <v>0</v>
      </c>
      <c r="F106" s="112" t="str">
        <f>IF($B106="N/A","N/A",IF(E106&gt;2,"No",IF(E106&lt;0.9,"No","Yes")))</f>
        <v>No</v>
      </c>
      <c r="G106" s="129">
        <v>0</v>
      </c>
      <c r="H106" s="112" t="str">
        <f>IF($B106="N/A","N/A",IF(G106&gt;2,"No",IF(G106&lt;0.9,"No","Yes")))</f>
        <v>No</v>
      </c>
      <c r="I106" s="114" t="s">
        <v>1742</v>
      </c>
      <c r="J106" s="114" t="s">
        <v>1742</v>
      </c>
      <c r="K106" s="115" t="s">
        <v>732</v>
      </c>
      <c r="L106" s="116" t="str">
        <f t="shared" si="38"/>
        <v>N/A</v>
      </c>
    </row>
    <row r="107" spans="1:12" x14ac:dyDescent="0.25">
      <c r="A107" s="42" t="s">
        <v>460</v>
      </c>
      <c r="B107" s="133" t="s">
        <v>299</v>
      </c>
      <c r="C107" s="129">
        <v>0.74819959709999995</v>
      </c>
      <c r="D107" s="112" t="str">
        <f>IF($B107="N/A","N/A",IF(C107&gt;2,"No",IF(C107&lt;0.9,"No","Yes")))</f>
        <v>No</v>
      </c>
      <c r="E107" s="129">
        <v>0.62005651009999996</v>
      </c>
      <c r="F107" s="112" t="str">
        <f>IF($B107="N/A","N/A",IF(E107&gt;2,"No",IF(E107&lt;0.9,"No","Yes")))</f>
        <v>No</v>
      </c>
      <c r="G107" s="129">
        <v>0.99313672730000002</v>
      </c>
      <c r="H107" s="112" t="str">
        <f>IF($B107="N/A","N/A",IF(G107&gt;2,"No",IF(G107&lt;0.9,"No","Yes")))</f>
        <v>Yes</v>
      </c>
      <c r="I107" s="114">
        <v>-17.100000000000001</v>
      </c>
      <c r="J107" s="114">
        <v>60.17</v>
      </c>
      <c r="K107" s="115" t="s">
        <v>732</v>
      </c>
      <c r="L107" s="116" t="str">
        <f t="shared" si="38"/>
        <v>No</v>
      </c>
    </row>
    <row r="108" spans="1:12" x14ac:dyDescent="0.25">
      <c r="A108" s="42" t="s">
        <v>1271</v>
      </c>
      <c r="B108" s="117" t="s">
        <v>217</v>
      </c>
      <c r="C108" s="118">
        <v>119.19337614</v>
      </c>
      <c r="D108" s="112" t="str">
        <f>IF($B108="N/A","N/A",IF(C108&gt;10,"No",IF(C108&lt;-10,"No","Yes")))</f>
        <v>N/A</v>
      </c>
      <c r="E108" s="118">
        <v>101.14200447</v>
      </c>
      <c r="F108" s="112" t="str">
        <f>IF($B108="N/A","N/A",IF(E108&gt;10,"No",IF(E108&lt;-10,"No","Yes")))</f>
        <v>N/A</v>
      </c>
      <c r="G108" s="118">
        <v>103.47244508</v>
      </c>
      <c r="H108" s="112" t="str">
        <f>IF($B108="N/A","N/A",IF(G108&gt;10,"No",IF(G108&lt;-10,"No","Yes")))</f>
        <v>N/A</v>
      </c>
      <c r="I108" s="114">
        <v>-15.1</v>
      </c>
      <c r="J108" s="114">
        <v>2.3039999999999998</v>
      </c>
      <c r="K108" s="115" t="s">
        <v>732</v>
      </c>
      <c r="L108" s="116" t="str">
        <f t="shared" si="38"/>
        <v>Yes</v>
      </c>
    </row>
    <row r="109" spans="1:12" x14ac:dyDescent="0.25">
      <c r="A109" s="42" t="s">
        <v>1272</v>
      </c>
      <c r="B109" s="117" t="s">
        <v>217</v>
      </c>
      <c r="C109" s="118">
        <v>203.10805056000001</v>
      </c>
      <c r="D109" s="112" t="str">
        <f>IF($B109="N/A","N/A",IF(C109&gt;10,"No",IF(C109&lt;-10,"No","Yes")))</f>
        <v>N/A</v>
      </c>
      <c r="E109" s="118">
        <v>165.72514104999999</v>
      </c>
      <c r="F109" s="112" t="str">
        <f>IF($B109="N/A","N/A",IF(E109&gt;10,"No",IF(E109&lt;-10,"No","Yes")))</f>
        <v>N/A</v>
      </c>
      <c r="G109" s="118">
        <v>164.60674599999999</v>
      </c>
      <c r="H109" s="112" t="str">
        <f>IF($B109="N/A","N/A",IF(G109&gt;10,"No",IF(G109&lt;-10,"No","Yes")))</f>
        <v>N/A</v>
      </c>
      <c r="I109" s="114">
        <v>-18.399999999999999</v>
      </c>
      <c r="J109" s="114">
        <v>-0.67500000000000004</v>
      </c>
      <c r="K109" s="115" t="s">
        <v>732</v>
      </c>
      <c r="L109" s="116" t="str">
        <f t="shared" si="38"/>
        <v>Yes</v>
      </c>
    </row>
    <row r="110" spans="1:12" x14ac:dyDescent="0.25">
      <c r="A110" s="42" t="s">
        <v>1273</v>
      </c>
      <c r="B110" s="117" t="s">
        <v>217</v>
      </c>
      <c r="C110" s="118">
        <v>0</v>
      </c>
      <c r="D110" s="112" t="str">
        <f>IF($B110="N/A","N/A",IF(C110&gt;10,"No",IF(C110&lt;-10,"No","Yes")))</f>
        <v>N/A</v>
      </c>
      <c r="E110" s="118">
        <v>0</v>
      </c>
      <c r="F110" s="112" t="str">
        <f>IF($B110="N/A","N/A",IF(E110&gt;10,"No",IF(E110&lt;-10,"No","Yes")))</f>
        <v>N/A</v>
      </c>
      <c r="G110" s="118">
        <v>0</v>
      </c>
      <c r="H110" s="112" t="str">
        <f>IF($B110="N/A","N/A",IF(G110&gt;10,"No",IF(G110&lt;-10,"No","Yes")))</f>
        <v>N/A</v>
      </c>
      <c r="I110" s="114" t="s">
        <v>1742</v>
      </c>
      <c r="J110" s="114" t="s">
        <v>1742</v>
      </c>
      <c r="K110" s="115" t="s">
        <v>732</v>
      </c>
      <c r="L110" s="116" t="str">
        <f t="shared" si="38"/>
        <v>N/A</v>
      </c>
    </row>
    <row r="111" spans="1:12" x14ac:dyDescent="0.25">
      <c r="A111" s="42" t="s">
        <v>1274</v>
      </c>
      <c r="B111" s="117" t="s">
        <v>217</v>
      </c>
      <c r="C111" s="118">
        <v>2.3819136029000001</v>
      </c>
      <c r="D111" s="112" t="str">
        <f>IF($B111="N/A","N/A",IF(C111&gt;10,"No",IF(C111&lt;-10,"No","Yes")))</f>
        <v>N/A</v>
      </c>
      <c r="E111" s="118">
        <v>6.7622735709999997</v>
      </c>
      <c r="F111" s="112" t="str">
        <f>IF($B111="N/A","N/A",IF(E111&gt;10,"No",IF(E111&lt;-10,"No","Yes")))</f>
        <v>N/A</v>
      </c>
      <c r="G111" s="118">
        <v>9.8612046706999994</v>
      </c>
      <c r="H111" s="112" t="str">
        <f>IF($B111="N/A","N/A",IF(G111&gt;10,"No",IF(G111&lt;-10,"No","Yes")))</f>
        <v>N/A</v>
      </c>
      <c r="I111" s="114">
        <v>183.9</v>
      </c>
      <c r="J111" s="114">
        <v>45.83</v>
      </c>
      <c r="K111" s="115" t="s">
        <v>732</v>
      </c>
      <c r="L111" s="116" t="str">
        <f t="shared" si="38"/>
        <v>No</v>
      </c>
    </row>
    <row r="112" spans="1:12" x14ac:dyDescent="0.25">
      <c r="A112" s="42" t="s">
        <v>329</v>
      </c>
      <c r="B112" s="115" t="s">
        <v>300</v>
      </c>
      <c r="C112" s="129">
        <v>73.104323703000006</v>
      </c>
      <c r="D112" s="112" t="str">
        <f>IF(OR($B112="N/A",$C112="N/A"),"N/A",IF(C112&gt;98,"Yes","No"))</f>
        <v>No</v>
      </c>
      <c r="E112" s="129">
        <v>67.559691688000001</v>
      </c>
      <c r="F112" s="112" t="str">
        <f>IF(OR($B112="N/A",$E112="N/A"),"N/A",IF(E112&gt;98,"Yes","No"))</f>
        <v>No</v>
      </c>
      <c r="G112" s="129">
        <v>82.831001294999993</v>
      </c>
      <c r="H112" s="112" t="str">
        <f t="shared" ref="H112:H115" si="39">IF($B112="N/A","N/A",IF(G112&gt;98,"Yes","No"))</f>
        <v>No</v>
      </c>
      <c r="I112" s="114">
        <v>-7.58</v>
      </c>
      <c r="J112" s="114">
        <v>22.6</v>
      </c>
      <c r="K112" s="115" t="s">
        <v>732</v>
      </c>
      <c r="L112" s="116" t="str">
        <f>IF(J112="Div by 0", "N/A", IF(OR(J112="N/A",K112="N/A"),"N/A", IF(J112&gt;VALUE(MID(K112,1,2)), "No", IF(J112&lt;-1*VALUE(MID(K112,1,2)), "No", "Yes"))))</f>
        <v>Yes</v>
      </c>
    </row>
    <row r="113" spans="1:12" x14ac:dyDescent="0.25">
      <c r="A113" s="42" t="s">
        <v>461</v>
      </c>
      <c r="B113" s="115" t="s">
        <v>300</v>
      </c>
      <c r="C113" s="129">
        <v>99.322850618000004</v>
      </c>
      <c r="D113" s="112" t="str">
        <f t="shared" ref="D113:D115" si="40">IF(OR($B113="N/A",$C113="N/A"),"N/A",IF(C113&gt;98,"Yes","No"))</f>
        <v>Yes</v>
      </c>
      <c r="E113" s="129">
        <v>99.127910009999994</v>
      </c>
      <c r="F113" s="112" t="str">
        <f t="shared" ref="F113:F115" si="41">IF(OR($B113="N/A",$E113="N/A"),"N/A",IF(E113&gt;98,"Yes","No"))</f>
        <v>Yes</v>
      </c>
      <c r="G113" s="129">
        <v>99.951411663000002</v>
      </c>
      <c r="H113" s="112" t="str">
        <f t="shared" si="39"/>
        <v>Yes</v>
      </c>
      <c r="I113" s="114">
        <v>-0.19600000000000001</v>
      </c>
      <c r="J113" s="114">
        <v>0.83069999999999999</v>
      </c>
      <c r="K113" s="115" t="s">
        <v>732</v>
      </c>
      <c r="L113" s="116" t="str">
        <f t="shared" ref="L113:L115" si="42">IF(J113="Div by 0", "N/A", IF(OR(J113="N/A",K113="N/A"),"N/A", IF(J113&gt;VALUE(MID(K113,1,2)), "No", IF(J113&lt;-1*VALUE(MID(K113,1,2)), "No", "Yes"))))</f>
        <v>Yes</v>
      </c>
    </row>
    <row r="114" spans="1:12" x14ac:dyDescent="0.25">
      <c r="A114" s="42" t="s">
        <v>462</v>
      </c>
      <c r="B114" s="115" t="s">
        <v>300</v>
      </c>
      <c r="C114" s="129">
        <v>0</v>
      </c>
      <c r="D114" s="112" t="str">
        <f t="shared" si="40"/>
        <v>No</v>
      </c>
      <c r="E114" s="129">
        <v>0</v>
      </c>
      <c r="F114" s="112" t="str">
        <f t="shared" si="41"/>
        <v>No</v>
      </c>
      <c r="G114" s="129">
        <v>0</v>
      </c>
      <c r="H114" s="112" t="str">
        <f t="shared" si="39"/>
        <v>No</v>
      </c>
      <c r="I114" s="114" t="s">
        <v>1742</v>
      </c>
      <c r="J114" s="114" t="s">
        <v>1742</v>
      </c>
      <c r="K114" s="115" t="s">
        <v>732</v>
      </c>
      <c r="L114" s="116" t="str">
        <f t="shared" si="42"/>
        <v>N/A</v>
      </c>
    </row>
    <row r="115" spans="1:12" x14ac:dyDescent="0.25">
      <c r="A115" s="42" t="s">
        <v>463</v>
      </c>
      <c r="B115" s="115" t="s">
        <v>300</v>
      </c>
      <c r="C115" s="129">
        <v>93.585077342999995</v>
      </c>
      <c r="D115" s="112" t="str">
        <f t="shared" si="40"/>
        <v>No</v>
      </c>
      <c r="E115" s="129">
        <v>24.547527161000001</v>
      </c>
      <c r="F115" s="112" t="str">
        <f t="shared" si="41"/>
        <v>No</v>
      </c>
      <c r="G115" s="129">
        <v>98.002682249000003</v>
      </c>
      <c r="H115" s="112" t="str">
        <f t="shared" si="39"/>
        <v>Yes</v>
      </c>
      <c r="I115" s="114">
        <v>-73.8</v>
      </c>
      <c r="J115" s="114">
        <v>299.2</v>
      </c>
      <c r="K115" s="115" t="s">
        <v>732</v>
      </c>
      <c r="L115" s="116" t="str">
        <f t="shared" si="42"/>
        <v>No</v>
      </c>
    </row>
    <row r="116" spans="1:12" x14ac:dyDescent="0.25">
      <c r="A116" s="3" t="s">
        <v>464</v>
      </c>
      <c r="B116" s="115" t="s">
        <v>217</v>
      </c>
      <c r="C116" s="131">
        <v>1083215</v>
      </c>
      <c r="D116" s="112" t="str">
        <f>IF($B116="N/A","N/A",IF(C116&gt;10,"No",IF(C116&lt;-10,"No","Yes")))</f>
        <v>N/A</v>
      </c>
      <c r="E116" s="131">
        <v>1162976</v>
      </c>
      <c r="F116" s="112" t="str">
        <f>IF($B116="N/A","N/A",IF(E116&gt;10,"No",IF(E116&lt;-10,"No","Yes")))</f>
        <v>N/A</v>
      </c>
      <c r="G116" s="131">
        <v>1233613</v>
      </c>
      <c r="H116" s="112" t="str">
        <f>IF($B116="N/A","N/A",IF(G116&gt;10,"No",IF(G116&lt;-10,"No","Yes")))</f>
        <v>N/A</v>
      </c>
      <c r="I116" s="114">
        <v>7.3630000000000004</v>
      </c>
      <c r="J116" s="114">
        <v>6.0739999999999998</v>
      </c>
      <c r="K116" s="115" t="s">
        <v>732</v>
      </c>
      <c r="L116" s="116" t="str">
        <f>IF(J116="Div by 0", "N/A", IF(OR(J116="N/A",K116="N/A"),"N/A", IF(J116&gt;VALUE(MID(K116,1,2)), "No", IF(J116&lt;-1*VALUE(MID(K116,1,2)), "No", "Yes"))))</f>
        <v>Yes</v>
      </c>
    </row>
    <row r="117" spans="1:12" x14ac:dyDescent="0.25">
      <c r="A117" s="3" t="s">
        <v>215</v>
      </c>
      <c r="B117" s="115" t="s">
        <v>217</v>
      </c>
      <c r="C117" s="129">
        <v>43.228814223999997</v>
      </c>
      <c r="D117" s="112" t="str">
        <f>IF($B117="N/A","N/A",IF(C117&gt;10,"No",IF(C117&lt;-10,"No","Yes")))</f>
        <v>N/A</v>
      </c>
      <c r="E117" s="129">
        <v>53.482531023999996</v>
      </c>
      <c r="F117" s="112" t="str">
        <f>IF($B117="N/A","N/A",IF(E117&gt;10,"No",IF(E117&lt;-10,"No","Yes")))</f>
        <v>N/A</v>
      </c>
      <c r="G117" s="129">
        <v>57.839208892999999</v>
      </c>
      <c r="H117" s="112" t="str">
        <f>IF($B117="N/A","N/A",IF(G117&gt;10,"No",IF(G117&lt;-10,"No","Yes")))</f>
        <v>N/A</v>
      </c>
      <c r="I117" s="114">
        <v>23.72</v>
      </c>
      <c r="J117" s="114">
        <v>8.1460000000000008</v>
      </c>
      <c r="K117" s="115" t="s">
        <v>732</v>
      </c>
      <c r="L117" s="116" t="str">
        <f>IF(J117="Div by 0", "N/A", IF(OR(J117="N/A",K117="N/A"),"N/A", IF(J117&gt;VALUE(MID(K117,1,2)), "No", IF(J117&lt;-1*VALUE(MID(K117,1,2)), "No", "Yes"))))</f>
        <v>Yes</v>
      </c>
    </row>
    <row r="118" spans="1:12" x14ac:dyDescent="0.25">
      <c r="A118" s="4" t="s">
        <v>1629</v>
      </c>
      <c r="B118" s="115" t="s">
        <v>217</v>
      </c>
      <c r="C118" s="113">
        <v>10910048</v>
      </c>
      <c r="D118" s="112" t="str">
        <f>IF($B118="N/A","N/A",IF(C118&gt;10,"No",IF(C118&lt;-10,"No","Yes")))</f>
        <v>N/A</v>
      </c>
      <c r="E118" s="113">
        <v>9692121</v>
      </c>
      <c r="F118" s="112" t="str">
        <f>IF($B118="N/A","N/A",IF(E118&gt;10,"No",IF(E118&lt;-10,"No","Yes")))</f>
        <v>N/A</v>
      </c>
      <c r="G118" s="113">
        <v>39862614</v>
      </c>
      <c r="H118" s="112" t="str">
        <f>IF($B118="N/A","N/A",IF(G118&gt;10,"No",IF(G118&lt;-10,"No","Yes")))</f>
        <v>N/A</v>
      </c>
      <c r="I118" s="114">
        <v>-11.2</v>
      </c>
      <c r="J118" s="114">
        <v>311.3</v>
      </c>
      <c r="K118" s="115" t="s">
        <v>732</v>
      </c>
      <c r="L118" s="116" t="str">
        <f>IF(J118="Div by 0", "N/A", IF(K118="N/A","N/A", IF(J118&gt;VALUE(MID(K118,1,2)), "No", IF(J118&lt;-1*VALUE(MID(K118,1,2)), "No", "Yes"))))</f>
        <v>No</v>
      </c>
    </row>
    <row r="119" spans="1:12" x14ac:dyDescent="0.25">
      <c r="A119" s="4" t="s">
        <v>1630</v>
      </c>
      <c r="B119" s="115" t="s">
        <v>217</v>
      </c>
      <c r="C119" s="113">
        <v>3318448164</v>
      </c>
      <c r="D119" s="112" t="str">
        <f>IF($B119="N/A","N/A",IF(C119&gt;10,"No",IF(C119&lt;-10,"No","Yes")))</f>
        <v>N/A</v>
      </c>
      <c r="E119" s="113">
        <v>3387909023</v>
      </c>
      <c r="F119" s="112" t="str">
        <f>IF($B119="N/A","N/A",IF(E119&gt;10,"No",IF(E119&lt;-10,"No","Yes")))</f>
        <v>N/A</v>
      </c>
      <c r="G119" s="113">
        <v>3562996661</v>
      </c>
      <c r="H119" s="112" t="str">
        <f>IF($B119="N/A","N/A",IF(G119&gt;10,"No",IF(G119&lt;-10,"No","Yes")))</f>
        <v>N/A</v>
      </c>
      <c r="I119" s="114">
        <v>2.093</v>
      </c>
      <c r="J119" s="114">
        <v>5.1680000000000001</v>
      </c>
      <c r="K119" s="115" t="s">
        <v>732</v>
      </c>
      <c r="L119" s="116" t="str">
        <f>IF(J119="Div by 0", "N/A", IF(K119="N/A","N/A", IF(J119&gt;VALUE(MID(K119,1,2)), "No", IF(J119&lt;-1*VALUE(MID(K119,1,2)), "No", "Yes"))))</f>
        <v>Yes</v>
      </c>
    </row>
    <row r="120" spans="1:12" x14ac:dyDescent="0.25">
      <c r="A120" s="4" t="s">
        <v>1631</v>
      </c>
      <c r="B120" s="115" t="s">
        <v>217</v>
      </c>
      <c r="C120" s="131">
        <v>382188</v>
      </c>
      <c r="D120" s="112" t="str">
        <f>IF($B120="N/A","N/A",IF(C120&gt;10,"No",IF(C120&lt;-10,"No","Yes")))</f>
        <v>N/A</v>
      </c>
      <c r="E120" s="131">
        <v>396312</v>
      </c>
      <c r="F120" s="112" t="str">
        <f>IF($B120="N/A","N/A",IF(E120&gt;10,"No",IF(E120&lt;-10,"No","Yes")))</f>
        <v>N/A</v>
      </c>
      <c r="G120" s="131">
        <v>387731</v>
      </c>
      <c r="H120" s="112" t="str">
        <f>IF($B120="N/A","N/A",IF(G120&gt;10,"No",IF(G120&lt;-10,"No","Yes")))</f>
        <v>N/A</v>
      </c>
      <c r="I120" s="114">
        <v>3.6960000000000002</v>
      </c>
      <c r="J120" s="114">
        <v>-2.17</v>
      </c>
      <c r="K120" s="115" t="s">
        <v>732</v>
      </c>
      <c r="L120" s="116" t="str">
        <f>IF(J120="Div by 0", "N/A", IF(K120="N/A","N/A", IF(J120&gt;VALUE(MID(K120,1,2)), "No", IF(J120&lt;-1*VALUE(MID(K120,1,2)), "No", "Yes"))))</f>
        <v>Yes</v>
      </c>
    </row>
    <row r="121" spans="1:12" x14ac:dyDescent="0.25">
      <c r="A121" s="4" t="s">
        <v>1632</v>
      </c>
      <c r="B121" s="120" t="s">
        <v>217</v>
      </c>
      <c r="C121" s="131" t="s">
        <v>217</v>
      </c>
      <c r="D121" s="116" t="str">
        <f t="shared" ref="D121:H134" si="43">IF($B121="N/A","N/A",IF(C121&lt;0,"No","Yes"))</f>
        <v>N/A</v>
      </c>
      <c r="E121" s="131">
        <v>74936</v>
      </c>
      <c r="F121" s="116" t="str">
        <f t="shared" si="43"/>
        <v>N/A</v>
      </c>
      <c r="G121" s="131">
        <v>77404</v>
      </c>
      <c r="H121" s="116" t="str">
        <f t="shared" si="43"/>
        <v>N/A</v>
      </c>
      <c r="I121" s="114" t="s">
        <v>217</v>
      </c>
      <c r="J121" s="114">
        <v>3.2930000000000001</v>
      </c>
      <c r="K121" s="120" t="s">
        <v>732</v>
      </c>
      <c r="L121" s="116" t="str">
        <f t="shared" ref="L121:L142" si="44">IF(J121="Div by 0", "N/A", IF(OR(J121="N/A",K121="N/A"),"N/A", IF(J121&gt;VALUE(MID(K121,1,2)), "No", IF(J121&lt;-1*VALUE(MID(K121,1,2)), "No", "Yes"))))</f>
        <v>Yes</v>
      </c>
    </row>
    <row r="122" spans="1:12" x14ac:dyDescent="0.25">
      <c r="A122" s="4" t="s">
        <v>1633</v>
      </c>
      <c r="B122" s="120" t="s">
        <v>217</v>
      </c>
      <c r="C122" s="131" t="s">
        <v>217</v>
      </c>
      <c r="D122" s="116" t="str">
        <f t="shared" si="43"/>
        <v>N/A</v>
      </c>
      <c r="E122" s="131">
        <v>167497</v>
      </c>
      <c r="F122" s="116" t="str">
        <f t="shared" si="43"/>
        <v>N/A</v>
      </c>
      <c r="G122" s="131">
        <v>170997</v>
      </c>
      <c r="H122" s="116" t="str">
        <f t="shared" si="43"/>
        <v>N/A</v>
      </c>
      <c r="I122" s="114" t="s">
        <v>217</v>
      </c>
      <c r="J122" s="114">
        <v>2.09</v>
      </c>
      <c r="K122" s="120" t="s">
        <v>732</v>
      </c>
      <c r="L122" s="116" t="str">
        <f t="shared" si="44"/>
        <v>Yes</v>
      </c>
    </row>
    <row r="123" spans="1:12" x14ac:dyDescent="0.25">
      <c r="A123" s="4" t="s">
        <v>1634</v>
      </c>
      <c r="B123" s="120" t="s">
        <v>217</v>
      </c>
      <c r="C123" s="131" t="s">
        <v>217</v>
      </c>
      <c r="D123" s="116" t="str">
        <f t="shared" si="43"/>
        <v>N/A</v>
      </c>
      <c r="E123" s="131">
        <v>114929</v>
      </c>
      <c r="F123" s="116" t="str">
        <f t="shared" si="43"/>
        <v>N/A</v>
      </c>
      <c r="G123" s="131">
        <v>105830</v>
      </c>
      <c r="H123" s="116" t="str">
        <f t="shared" si="43"/>
        <v>N/A</v>
      </c>
      <c r="I123" s="114" t="s">
        <v>217</v>
      </c>
      <c r="J123" s="114">
        <v>-7.92</v>
      </c>
      <c r="K123" s="120" t="s">
        <v>732</v>
      </c>
      <c r="L123" s="116" t="str">
        <f t="shared" si="44"/>
        <v>Yes</v>
      </c>
    </row>
    <row r="124" spans="1:12" x14ac:dyDescent="0.25">
      <c r="A124" s="4" t="s">
        <v>1635</v>
      </c>
      <c r="B124" s="120" t="s">
        <v>217</v>
      </c>
      <c r="C124" s="131" t="s">
        <v>217</v>
      </c>
      <c r="D124" s="116" t="str">
        <f t="shared" si="43"/>
        <v>N/A</v>
      </c>
      <c r="E124" s="131">
        <v>38950</v>
      </c>
      <c r="F124" s="116" t="str">
        <f t="shared" si="43"/>
        <v>N/A</v>
      </c>
      <c r="G124" s="131">
        <v>33500</v>
      </c>
      <c r="H124" s="116" t="str">
        <f t="shared" si="43"/>
        <v>N/A</v>
      </c>
      <c r="I124" s="114" t="s">
        <v>217</v>
      </c>
      <c r="J124" s="114">
        <v>-14</v>
      </c>
      <c r="K124" s="120" t="s">
        <v>732</v>
      </c>
      <c r="L124" s="116" t="str">
        <f t="shared" si="44"/>
        <v>Yes</v>
      </c>
    </row>
    <row r="125" spans="1:12" x14ac:dyDescent="0.25">
      <c r="A125" s="2" t="s">
        <v>1636</v>
      </c>
      <c r="B125" s="120" t="s">
        <v>217</v>
      </c>
      <c r="C125" s="119" t="s">
        <v>217</v>
      </c>
      <c r="D125" s="116" t="str">
        <f t="shared" si="43"/>
        <v>N/A</v>
      </c>
      <c r="E125" s="119" t="s">
        <v>217</v>
      </c>
      <c r="F125" s="116" t="str">
        <f t="shared" si="43"/>
        <v>N/A</v>
      </c>
      <c r="G125" s="119">
        <v>31.404758529999999</v>
      </c>
      <c r="H125" s="116" t="str">
        <f t="shared" si="43"/>
        <v>N/A</v>
      </c>
      <c r="I125" s="114" t="s">
        <v>217</v>
      </c>
      <c r="J125" s="114" t="s">
        <v>217</v>
      </c>
      <c r="K125" s="115" t="s">
        <v>732</v>
      </c>
      <c r="L125" s="116" t="str">
        <f>IF(J125="Div by 0", "N/A", IF(OR(J125="N/A",K125="N/A"),"N/A", IF(J125&gt;VALUE(MID(K125,1,2)), "No", IF(J125&lt;-1*VALUE(MID(K125,1,2)), "No", "Yes"))))</f>
        <v>N/A</v>
      </c>
    </row>
    <row r="126" spans="1:12" ht="25" x14ac:dyDescent="0.25">
      <c r="A126" s="2" t="s">
        <v>1637</v>
      </c>
      <c r="B126" s="120" t="s">
        <v>217</v>
      </c>
      <c r="C126" s="119" t="s">
        <v>217</v>
      </c>
      <c r="D126" s="116" t="str">
        <f t="shared" si="43"/>
        <v>N/A</v>
      </c>
      <c r="E126" s="119" t="s">
        <v>217</v>
      </c>
      <c r="F126" s="116" t="str">
        <f t="shared" si="43"/>
        <v>N/A</v>
      </c>
      <c r="G126" s="119">
        <v>98.353240151999998</v>
      </c>
      <c r="H126" s="116" t="str">
        <f t="shared" si="43"/>
        <v>N/A</v>
      </c>
      <c r="I126" s="114" t="s">
        <v>217</v>
      </c>
      <c r="J126" s="114" t="s">
        <v>217</v>
      </c>
      <c r="K126" s="120" t="s">
        <v>732</v>
      </c>
      <c r="L126" s="116" t="str">
        <f t="shared" ref="L126:L129" si="45">IF(J126="Div by 0", "N/A", IF(OR(J126="N/A",K126="N/A"),"N/A", IF(J126&gt;VALUE(MID(K126,1,2)), "No", IF(J126&lt;-1*VALUE(MID(K126,1,2)), "No", "Yes"))))</f>
        <v>N/A</v>
      </c>
    </row>
    <row r="127" spans="1:12" ht="25" x14ac:dyDescent="0.25">
      <c r="A127" s="2" t="s">
        <v>1638</v>
      </c>
      <c r="B127" s="120" t="s">
        <v>217</v>
      </c>
      <c r="C127" s="119" t="s">
        <v>217</v>
      </c>
      <c r="D127" s="116" t="str">
        <f t="shared" si="43"/>
        <v>N/A</v>
      </c>
      <c r="E127" s="119" t="s">
        <v>217</v>
      </c>
      <c r="F127" s="116" t="str">
        <f t="shared" si="43"/>
        <v>N/A</v>
      </c>
      <c r="G127" s="119">
        <v>90.142649290999998</v>
      </c>
      <c r="H127" s="116" t="str">
        <f t="shared" si="43"/>
        <v>N/A</v>
      </c>
      <c r="I127" s="114" t="s">
        <v>217</v>
      </c>
      <c r="J127" s="114" t="s">
        <v>217</v>
      </c>
      <c r="K127" s="120" t="s">
        <v>732</v>
      </c>
      <c r="L127" s="116" t="str">
        <f t="shared" si="45"/>
        <v>N/A</v>
      </c>
    </row>
    <row r="128" spans="1:12" ht="25" x14ac:dyDescent="0.25">
      <c r="A128" s="2" t="s">
        <v>1639</v>
      </c>
      <c r="B128" s="120" t="s">
        <v>217</v>
      </c>
      <c r="C128" s="119" t="s">
        <v>217</v>
      </c>
      <c r="D128" s="116" t="str">
        <f t="shared" si="43"/>
        <v>N/A</v>
      </c>
      <c r="E128" s="119" t="s">
        <v>217</v>
      </c>
      <c r="F128" s="116" t="str">
        <f t="shared" si="43"/>
        <v>N/A</v>
      </c>
      <c r="G128" s="119">
        <v>13.809598996</v>
      </c>
      <c r="H128" s="116" t="str">
        <f t="shared" si="43"/>
        <v>N/A</v>
      </c>
      <c r="I128" s="114" t="s">
        <v>217</v>
      </c>
      <c r="J128" s="114" t="s">
        <v>217</v>
      </c>
      <c r="K128" s="120" t="s">
        <v>732</v>
      </c>
      <c r="L128" s="116" t="str">
        <f t="shared" si="45"/>
        <v>N/A</v>
      </c>
    </row>
    <row r="129" spans="1:12" ht="25" x14ac:dyDescent="0.25">
      <c r="A129" s="2" t="s">
        <v>1640</v>
      </c>
      <c r="B129" s="120" t="s">
        <v>217</v>
      </c>
      <c r="C129" s="119" t="s">
        <v>217</v>
      </c>
      <c r="D129" s="116" t="str">
        <f t="shared" si="43"/>
        <v>N/A</v>
      </c>
      <c r="E129" s="119" t="s">
        <v>217</v>
      </c>
      <c r="F129" s="116" t="str">
        <f t="shared" si="43"/>
        <v>N/A</v>
      </c>
      <c r="G129" s="119">
        <v>16.760223736</v>
      </c>
      <c r="H129" s="116" t="str">
        <f t="shared" si="43"/>
        <v>N/A</v>
      </c>
      <c r="I129" s="114" t="s">
        <v>217</v>
      </c>
      <c r="J129" s="114" t="s">
        <v>217</v>
      </c>
      <c r="K129" s="120" t="s">
        <v>732</v>
      </c>
      <c r="L129" s="116" t="str">
        <f t="shared" si="45"/>
        <v>N/A</v>
      </c>
    </row>
    <row r="130" spans="1:12" ht="25" x14ac:dyDescent="0.25">
      <c r="A130" s="2" t="s">
        <v>1641</v>
      </c>
      <c r="B130" s="120" t="s">
        <v>217</v>
      </c>
      <c r="C130" s="119">
        <v>0.32418600269999998</v>
      </c>
      <c r="D130" s="116" t="str">
        <f t="shared" si="43"/>
        <v>N/A</v>
      </c>
      <c r="E130" s="119">
        <v>0.92755202969999995</v>
      </c>
      <c r="F130" s="116" t="str">
        <f t="shared" si="43"/>
        <v>N/A</v>
      </c>
      <c r="G130" s="119">
        <v>11.972733674000001</v>
      </c>
      <c r="H130" s="116" t="str">
        <f t="shared" si="43"/>
        <v>N/A</v>
      </c>
      <c r="I130" s="114">
        <v>186.1</v>
      </c>
      <c r="J130" s="114">
        <v>1191</v>
      </c>
      <c r="K130" s="115" t="s">
        <v>732</v>
      </c>
      <c r="L130" s="116" t="str">
        <f>IF(J130="Div by 0", "N/A", IF(OR(J130="N/A",K130="N/A"),"N/A", IF(J130&gt;VALUE(MID(K130,1,2)), "No", IF(J130&lt;-1*VALUE(MID(K130,1,2)), "No", "Yes"))))</f>
        <v>No</v>
      </c>
    </row>
    <row r="131" spans="1:12" ht="25" x14ac:dyDescent="0.25">
      <c r="A131" s="2" t="s">
        <v>1642</v>
      </c>
      <c r="B131" s="120" t="s">
        <v>217</v>
      </c>
      <c r="C131" s="119" t="s">
        <v>217</v>
      </c>
      <c r="D131" s="116" t="str">
        <f t="shared" si="43"/>
        <v>N/A</v>
      </c>
      <c r="E131" s="119">
        <v>0.1107611829</v>
      </c>
      <c r="F131" s="116" t="str">
        <f t="shared" si="43"/>
        <v>N/A</v>
      </c>
      <c r="G131" s="119">
        <v>5.3498527208000004</v>
      </c>
      <c r="H131" s="116" t="str">
        <f t="shared" si="43"/>
        <v>N/A</v>
      </c>
      <c r="I131" s="114" t="s">
        <v>217</v>
      </c>
      <c r="J131" s="114">
        <v>4730</v>
      </c>
      <c r="K131" s="120" t="s">
        <v>732</v>
      </c>
      <c r="L131" s="116" t="str">
        <f t="shared" si="44"/>
        <v>No</v>
      </c>
    </row>
    <row r="132" spans="1:12" ht="25" x14ac:dyDescent="0.25">
      <c r="A132" s="2" t="s">
        <v>496</v>
      </c>
      <c r="B132" s="120" t="s">
        <v>217</v>
      </c>
      <c r="C132" s="119" t="s">
        <v>217</v>
      </c>
      <c r="D132" s="116" t="str">
        <f t="shared" si="43"/>
        <v>N/A</v>
      </c>
      <c r="E132" s="119">
        <v>1.4077864081</v>
      </c>
      <c r="F132" s="116" t="str">
        <f t="shared" si="43"/>
        <v>N/A</v>
      </c>
      <c r="G132" s="119">
        <v>21.164113990000001</v>
      </c>
      <c r="H132" s="116" t="str">
        <f t="shared" si="43"/>
        <v>N/A</v>
      </c>
      <c r="I132" s="114" t="s">
        <v>217</v>
      </c>
      <c r="J132" s="114">
        <v>1403</v>
      </c>
      <c r="K132" s="120" t="s">
        <v>732</v>
      </c>
      <c r="L132" s="116" t="str">
        <f t="shared" si="44"/>
        <v>No</v>
      </c>
    </row>
    <row r="133" spans="1:12" ht="25" x14ac:dyDescent="0.25">
      <c r="A133" s="2" t="s">
        <v>497</v>
      </c>
      <c r="B133" s="120" t="s">
        <v>217</v>
      </c>
      <c r="C133" s="119" t="s">
        <v>217</v>
      </c>
      <c r="D133" s="116" t="str">
        <f t="shared" si="43"/>
        <v>N/A</v>
      </c>
      <c r="E133" s="119">
        <v>0.68738090470000002</v>
      </c>
      <c r="F133" s="116" t="str">
        <f t="shared" si="43"/>
        <v>N/A</v>
      </c>
      <c r="G133" s="119">
        <v>4.9617310780999997</v>
      </c>
      <c r="H133" s="116" t="str">
        <f t="shared" si="43"/>
        <v>N/A</v>
      </c>
      <c r="I133" s="114" t="s">
        <v>217</v>
      </c>
      <c r="J133" s="114">
        <v>621.79999999999995</v>
      </c>
      <c r="K133" s="120" t="s">
        <v>732</v>
      </c>
      <c r="L133" s="116" t="str">
        <f t="shared" si="44"/>
        <v>No</v>
      </c>
    </row>
    <row r="134" spans="1:12" ht="25" x14ac:dyDescent="0.25">
      <c r="A134" s="2" t="s">
        <v>498</v>
      </c>
      <c r="B134" s="120" t="s">
        <v>217</v>
      </c>
      <c r="C134" s="119" t="s">
        <v>217</v>
      </c>
      <c r="D134" s="116" t="str">
        <f t="shared" si="43"/>
        <v>N/A</v>
      </c>
      <c r="E134" s="119">
        <v>1.1424903722999999</v>
      </c>
      <c r="F134" s="116" t="str">
        <f t="shared" si="43"/>
        <v>N/A</v>
      </c>
      <c r="G134" s="119">
        <v>2.5074626865999998</v>
      </c>
      <c r="H134" s="116" t="str">
        <f t="shared" si="43"/>
        <v>N/A</v>
      </c>
      <c r="I134" s="114" t="s">
        <v>217</v>
      </c>
      <c r="J134" s="114">
        <v>119.5</v>
      </c>
      <c r="K134" s="120" t="s">
        <v>732</v>
      </c>
      <c r="L134" s="116" t="str">
        <f t="shared" si="44"/>
        <v>No</v>
      </c>
    </row>
    <row r="135" spans="1:12" ht="25" x14ac:dyDescent="0.25">
      <c r="A135" s="2" t="s">
        <v>499</v>
      </c>
      <c r="B135" s="117" t="s">
        <v>217</v>
      </c>
      <c r="C135" s="119" t="s">
        <v>217</v>
      </c>
      <c r="D135" s="112" t="str">
        <f t="shared" ref="D135:D141" si="46">IF($B135="N/A","N/A",IF(C135&gt;10,"No",IF(C135&lt;-10,"No","Yes")))</f>
        <v>N/A</v>
      </c>
      <c r="E135" s="119">
        <v>0</v>
      </c>
      <c r="F135" s="112" t="str">
        <f t="shared" ref="F135:F141" si="47">IF($B135="N/A","N/A",IF(E135&gt;10,"No",IF(E135&lt;-10,"No","Yes")))</f>
        <v>N/A</v>
      </c>
      <c r="G135" s="119">
        <v>0</v>
      </c>
      <c r="H135" s="112" t="str">
        <f t="shared" ref="H135:H141" si="48">IF($B135="N/A","N/A",IF(G135&gt;10,"No",IF(G135&lt;-10,"No","Yes")))</f>
        <v>N/A</v>
      </c>
      <c r="I135" s="114" t="s">
        <v>217</v>
      </c>
      <c r="J135" s="114" t="s">
        <v>1742</v>
      </c>
      <c r="K135" s="120" t="s">
        <v>732</v>
      </c>
      <c r="L135" s="116" t="str">
        <f t="shared" si="44"/>
        <v>N/A</v>
      </c>
    </row>
    <row r="136" spans="1:12" ht="25" x14ac:dyDescent="0.25">
      <c r="A136" s="2" t="s">
        <v>500</v>
      </c>
      <c r="B136" s="117" t="s">
        <v>217</v>
      </c>
      <c r="C136" s="119" t="s">
        <v>217</v>
      </c>
      <c r="D136" s="112" t="str">
        <f t="shared" si="46"/>
        <v>N/A</v>
      </c>
      <c r="E136" s="119">
        <v>0</v>
      </c>
      <c r="F136" s="112" t="str">
        <f t="shared" si="47"/>
        <v>N/A</v>
      </c>
      <c r="G136" s="119">
        <v>0</v>
      </c>
      <c r="H136" s="112" t="str">
        <f t="shared" si="48"/>
        <v>N/A</v>
      </c>
      <c r="I136" s="114" t="s">
        <v>217</v>
      </c>
      <c r="J136" s="114" t="s">
        <v>1742</v>
      </c>
      <c r="K136" s="120" t="s">
        <v>732</v>
      </c>
      <c r="L136" s="116" t="str">
        <f t="shared" si="44"/>
        <v>N/A</v>
      </c>
    </row>
    <row r="137" spans="1:12" ht="25" x14ac:dyDescent="0.25">
      <c r="A137" s="2" t="s">
        <v>501</v>
      </c>
      <c r="B137" s="117" t="s">
        <v>217</v>
      </c>
      <c r="C137" s="119" t="s">
        <v>217</v>
      </c>
      <c r="D137" s="112" t="str">
        <f t="shared" si="46"/>
        <v>N/A</v>
      </c>
      <c r="E137" s="119">
        <v>0.42088051840000001</v>
      </c>
      <c r="F137" s="112" t="str">
        <f t="shared" si="47"/>
        <v>N/A</v>
      </c>
      <c r="G137" s="119">
        <v>3.6107508000000001E-3</v>
      </c>
      <c r="H137" s="112" t="str">
        <f t="shared" si="48"/>
        <v>N/A</v>
      </c>
      <c r="I137" s="114" t="s">
        <v>217</v>
      </c>
      <c r="J137" s="114">
        <v>-99.1</v>
      </c>
      <c r="K137" s="120" t="s">
        <v>732</v>
      </c>
      <c r="L137" s="116" t="str">
        <f t="shared" si="44"/>
        <v>No</v>
      </c>
    </row>
    <row r="138" spans="1:12" ht="25" x14ac:dyDescent="0.25">
      <c r="A138" s="2" t="s">
        <v>502</v>
      </c>
      <c r="B138" s="117" t="s">
        <v>217</v>
      </c>
      <c r="C138" s="119" t="s">
        <v>217</v>
      </c>
      <c r="D138" s="112" t="str">
        <f t="shared" si="46"/>
        <v>N/A</v>
      </c>
      <c r="E138" s="119">
        <v>0</v>
      </c>
      <c r="F138" s="112" t="str">
        <f t="shared" si="47"/>
        <v>N/A</v>
      </c>
      <c r="G138" s="119">
        <v>0</v>
      </c>
      <c r="H138" s="112" t="str">
        <f t="shared" si="48"/>
        <v>N/A</v>
      </c>
      <c r="I138" s="114" t="s">
        <v>217</v>
      </c>
      <c r="J138" s="114" t="s">
        <v>1742</v>
      </c>
      <c r="K138" s="120" t="s">
        <v>732</v>
      </c>
      <c r="L138" s="116" t="str">
        <f t="shared" si="44"/>
        <v>N/A</v>
      </c>
    </row>
    <row r="139" spans="1:12" ht="25" x14ac:dyDescent="0.25">
      <c r="A139" s="2" t="s">
        <v>503</v>
      </c>
      <c r="B139" s="117" t="s">
        <v>217</v>
      </c>
      <c r="C139" s="119" t="s">
        <v>217</v>
      </c>
      <c r="D139" s="112" t="str">
        <f t="shared" si="46"/>
        <v>N/A</v>
      </c>
      <c r="E139" s="119">
        <v>0</v>
      </c>
      <c r="F139" s="112" t="str">
        <f t="shared" si="47"/>
        <v>N/A</v>
      </c>
      <c r="G139" s="119">
        <v>0</v>
      </c>
      <c r="H139" s="112" t="str">
        <f t="shared" si="48"/>
        <v>N/A</v>
      </c>
      <c r="I139" s="114" t="s">
        <v>217</v>
      </c>
      <c r="J139" s="114" t="s">
        <v>1742</v>
      </c>
      <c r="K139" s="120" t="s">
        <v>732</v>
      </c>
      <c r="L139" s="116" t="str">
        <f t="shared" si="44"/>
        <v>N/A</v>
      </c>
    </row>
    <row r="140" spans="1:12" ht="25" x14ac:dyDescent="0.25">
      <c r="A140" s="2" t="s">
        <v>504</v>
      </c>
      <c r="B140" s="117" t="s">
        <v>217</v>
      </c>
      <c r="C140" s="119" t="s">
        <v>217</v>
      </c>
      <c r="D140" s="112" t="str">
        <f t="shared" si="46"/>
        <v>N/A</v>
      </c>
      <c r="E140" s="119">
        <v>0.31591271520000003</v>
      </c>
      <c r="F140" s="112" t="str">
        <f t="shared" si="47"/>
        <v>N/A</v>
      </c>
      <c r="G140" s="119">
        <v>11.854352630999999</v>
      </c>
      <c r="H140" s="112" t="str">
        <f t="shared" si="48"/>
        <v>N/A</v>
      </c>
      <c r="I140" s="114" t="s">
        <v>217</v>
      </c>
      <c r="J140" s="114">
        <v>3652</v>
      </c>
      <c r="K140" s="120" t="s">
        <v>732</v>
      </c>
      <c r="L140" s="116" t="str">
        <f t="shared" si="44"/>
        <v>No</v>
      </c>
    </row>
    <row r="141" spans="1:12" ht="25" x14ac:dyDescent="0.25">
      <c r="A141" s="2" t="s">
        <v>505</v>
      </c>
      <c r="B141" s="117" t="s">
        <v>217</v>
      </c>
      <c r="C141" s="119" t="s">
        <v>217</v>
      </c>
      <c r="D141" s="112" t="str">
        <f t="shared" si="46"/>
        <v>N/A</v>
      </c>
      <c r="E141" s="119">
        <v>0</v>
      </c>
      <c r="F141" s="112" t="str">
        <f t="shared" si="47"/>
        <v>N/A</v>
      </c>
      <c r="G141" s="119">
        <v>0</v>
      </c>
      <c r="H141" s="112" t="str">
        <f t="shared" si="48"/>
        <v>N/A</v>
      </c>
      <c r="I141" s="114" t="s">
        <v>217</v>
      </c>
      <c r="J141" s="114" t="s">
        <v>1742</v>
      </c>
      <c r="K141" s="120" t="s">
        <v>732</v>
      </c>
      <c r="L141" s="116" t="str">
        <f t="shared" si="44"/>
        <v>N/A</v>
      </c>
    </row>
    <row r="142" spans="1:12" ht="25" x14ac:dyDescent="0.25">
      <c r="A142" s="2" t="s">
        <v>506</v>
      </c>
      <c r="B142" s="117" t="s">
        <v>217</v>
      </c>
      <c r="C142" s="119" t="s">
        <v>217</v>
      </c>
      <c r="D142" s="116" t="str">
        <f t="shared" ref="D142" si="49">IF($B142="N/A","N/A",IF(C142&lt;0,"No","Yes"))</f>
        <v>N/A</v>
      </c>
      <c r="E142" s="119">
        <v>1.1523748965</v>
      </c>
      <c r="F142" s="116" t="str">
        <f t="shared" ref="F142" si="50">IF($B142="N/A","N/A",IF(E142&lt;0,"No","Yes"))</f>
        <v>N/A</v>
      </c>
      <c r="G142" s="119">
        <v>2.4354513825000002</v>
      </c>
      <c r="H142" s="116" t="str">
        <f t="shared" ref="H142" si="51">IF($B142="N/A","N/A",IF(G142&lt;0,"No","Yes"))</f>
        <v>N/A</v>
      </c>
      <c r="I142" s="114" t="s">
        <v>217</v>
      </c>
      <c r="J142" s="114">
        <v>111.3</v>
      </c>
      <c r="K142" s="120" t="s">
        <v>732</v>
      </c>
      <c r="L142" s="116" t="str">
        <f t="shared" si="44"/>
        <v>No</v>
      </c>
    </row>
    <row r="143" spans="1:12" x14ac:dyDescent="0.25">
      <c r="A143" s="3" t="s">
        <v>729</v>
      </c>
      <c r="B143" s="117" t="s">
        <v>217</v>
      </c>
      <c r="C143" s="113">
        <v>0</v>
      </c>
      <c r="D143" s="112" t="str">
        <f>IF($B143="N/A","N/A",IF(C143&gt;10,"No",IF(C143&lt;-10,"No","Yes")))</f>
        <v>N/A</v>
      </c>
      <c r="E143" s="113">
        <v>0</v>
      </c>
      <c r="F143" s="112" t="str">
        <f>IF($B143="N/A","N/A",IF(E143&gt;10,"No",IF(E143&lt;-10,"No","Yes")))</f>
        <v>N/A</v>
      </c>
      <c r="G143" s="113">
        <v>0</v>
      </c>
      <c r="H143" s="112" t="str">
        <f>IF($B143="N/A","N/A",IF(G143&gt;10,"No",IF(G143&lt;-10,"No","Yes")))</f>
        <v>N/A</v>
      </c>
      <c r="I143" s="114" t="s">
        <v>1742</v>
      </c>
      <c r="J143" s="114" t="s">
        <v>1742</v>
      </c>
      <c r="K143" s="115" t="s">
        <v>732</v>
      </c>
      <c r="L143" s="116" t="str">
        <f>IF(J143="Div by 0", "N/A", IF(K143="N/A","N/A", IF(J143&gt;VALUE(MID(K143,1,2)), "No", IF(J143&lt;-1*VALUE(MID(K143,1,2)), "No", "Yes"))))</f>
        <v>N/A</v>
      </c>
    </row>
    <row r="144" spans="1:12" x14ac:dyDescent="0.25">
      <c r="A144" s="3" t="s">
        <v>730</v>
      </c>
      <c r="B144" s="117" t="s">
        <v>217</v>
      </c>
      <c r="C144" s="131">
        <v>0</v>
      </c>
      <c r="D144" s="112" t="str">
        <f>IF($B144="N/A","N/A",IF(C144&gt;10,"No",IF(C144&lt;-10,"No","Yes")))</f>
        <v>N/A</v>
      </c>
      <c r="E144" s="131">
        <v>0</v>
      </c>
      <c r="F144" s="112" t="str">
        <f>IF($B144="N/A","N/A",IF(E144&gt;10,"No",IF(E144&lt;-10,"No","Yes")))</f>
        <v>N/A</v>
      </c>
      <c r="G144" s="131">
        <v>0</v>
      </c>
      <c r="H144" s="112" t="str">
        <f>IF($B144="N/A","N/A",IF(G144&gt;10,"No",IF(G144&lt;-10,"No","Yes")))</f>
        <v>N/A</v>
      </c>
      <c r="I144" s="114" t="s">
        <v>1742</v>
      </c>
      <c r="J144" s="114" t="s">
        <v>1742</v>
      </c>
      <c r="K144" s="115" t="s">
        <v>732</v>
      </c>
      <c r="L144" s="116" t="str">
        <f>IF(J144="Div by 0", "N/A", IF(K144="N/A","N/A", IF(J144&gt;VALUE(MID(K144,1,2)), "No", IF(J144&lt;-1*VALUE(MID(K144,1,2)), "No", "Yes"))))</f>
        <v>N/A</v>
      </c>
    </row>
    <row r="145" spans="1:12" x14ac:dyDescent="0.25">
      <c r="A145" s="2" t="s">
        <v>507</v>
      </c>
      <c r="B145" s="120" t="s">
        <v>217</v>
      </c>
      <c r="C145" s="119" t="s">
        <v>217</v>
      </c>
      <c r="D145" s="116" t="str">
        <f t="shared" ref="D145:D149" si="52">IF($B145="N/A","N/A",IF(C145&lt;0,"No","Yes"))</f>
        <v>N/A</v>
      </c>
      <c r="E145" s="119" t="s">
        <v>217</v>
      </c>
      <c r="F145" s="116" t="str">
        <f t="shared" ref="F145:F149" si="53">IF($B145="N/A","N/A",IF(E145&lt;0,"No","Yes"))</f>
        <v>N/A</v>
      </c>
      <c r="G145" s="119">
        <v>0</v>
      </c>
      <c r="H145" s="116" t="str">
        <f t="shared" ref="H145:H149" si="54">IF($B145="N/A","N/A",IF(G145&lt;0,"No","Yes"))</f>
        <v>N/A</v>
      </c>
      <c r="I145" s="114" t="s">
        <v>217</v>
      </c>
      <c r="J145" s="114" t="s">
        <v>217</v>
      </c>
      <c r="K145" s="115" t="s">
        <v>732</v>
      </c>
      <c r="L145" s="116" t="str">
        <f>IF(J145="Div by 0", "N/A", IF(OR(J145="N/A",K145="N/A"),"N/A", IF(J145&gt;VALUE(MID(K145,1,2)), "No", IF(J145&lt;-1*VALUE(MID(K145,1,2)), "No", "Yes"))))</f>
        <v>N/A</v>
      </c>
    </row>
    <row r="146" spans="1:12" x14ac:dyDescent="0.25">
      <c r="A146" s="2" t="s">
        <v>508</v>
      </c>
      <c r="B146" s="120" t="s">
        <v>217</v>
      </c>
      <c r="C146" s="119" t="s">
        <v>217</v>
      </c>
      <c r="D146" s="116" t="str">
        <f t="shared" si="52"/>
        <v>N/A</v>
      </c>
      <c r="E146" s="119" t="s">
        <v>217</v>
      </c>
      <c r="F146" s="116" t="str">
        <f t="shared" si="53"/>
        <v>N/A</v>
      </c>
      <c r="G146" s="119">
        <v>0</v>
      </c>
      <c r="H146" s="116" t="str">
        <f t="shared" si="54"/>
        <v>N/A</v>
      </c>
      <c r="I146" s="114" t="s">
        <v>217</v>
      </c>
      <c r="J146" s="114" t="s">
        <v>217</v>
      </c>
      <c r="K146" s="120" t="s">
        <v>732</v>
      </c>
      <c r="L146" s="116" t="str">
        <f t="shared" ref="L146:L149" si="55">IF(J146="Div by 0", "N/A", IF(OR(J146="N/A",K146="N/A"),"N/A", IF(J146&gt;VALUE(MID(K146,1,2)), "No", IF(J146&lt;-1*VALUE(MID(K146,1,2)), "No", "Yes"))))</f>
        <v>N/A</v>
      </c>
    </row>
    <row r="147" spans="1:12" x14ac:dyDescent="0.25">
      <c r="A147" s="2" t="s">
        <v>509</v>
      </c>
      <c r="B147" s="120" t="s">
        <v>217</v>
      </c>
      <c r="C147" s="119" t="s">
        <v>217</v>
      </c>
      <c r="D147" s="116" t="str">
        <f t="shared" si="52"/>
        <v>N/A</v>
      </c>
      <c r="E147" s="119" t="s">
        <v>217</v>
      </c>
      <c r="F147" s="116" t="str">
        <f t="shared" si="53"/>
        <v>N/A</v>
      </c>
      <c r="G147" s="119">
        <v>0</v>
      </c>
      <c r="H147" s="116" t="str">
        <f t="shared" si="54"/>
        <v>N/A</v>
      </c>
      <c r="I147" s="114" t="s">
        <v>217</v>
      </c>
      <c r="J147" s="114" t="s">
        <v>217</v>
      </c>
      <c r="K147" s="120" t="s">
        <v>732</v>
      </c>
      <c r="L147" s="116" t="str">
        <f t="shared" si="55"/>
        <v>N/A</v>
      </c>
    </row>
    <row r="148" spans="1:12" x14ac:dyDescent="0.25">
      <c r="A148" s="2" t="s">
        <v>510</v>
      </c>
      <c r="B148" s="120" t="s">
        <v>217</v>
      </c>
      <c r="C148" s="119" t="s">
        <v>217</v>
      </c>
      <c r="D148" s="116" t="str">
        <f t="shared" si="52"/>
        <v>N/A</v>
      </c>
      <c r="E148" s="119" t="s">
        <v>217</v>
      </c>
      <c r="F148" s="116" t="str">
        <f t="shared" si="53"/>
        <v>N/A</v>
      </c>
      <c r="G148" s="119">
        <v>0</v>
      </c>
      <c r="H148" s="116" t="str">
        <f t="shared" si="54"/>
        <v>N/A</v>
      </c>
      <c r="I148" s="114" t="s">
        <v>217</v>
      </c>
      <c r="J148" s="114" t="s">
        <v>217</v>
      </c>
      <c r="K148" s="120" t="s">
        <v>732</v>
      </c>
      <c r="L148" s="116" t="str">
        <f t="shared" si="55"/>
        <v>N/A</v>
      </c>
    </row>
    <row r="149" spans="1:12" x14ac:dyDescent="0.25">
      <c r="A149" s="2" t="s">
        <v>511</v>
      </c>
      <c r="B149" s="120" t="s">
        <v>217</v>
      </c>
      <c r="C149" s="119" t="s">
        <v>217</v>
      </c>
      <c r="D149" s="116" t="str">
        <f t="shared" si="52"/>
        <v>N/A</v>
      </c>
      <c r="E149" s="119" t="s">
        <v>217</v>
      </c>
      <c r="F149" s="116" t="str">
        <f t="shared" si="53"/>
        <v>N/A</v>
      </c>
      <c r="G149" s="119">
        <v>0</v>
      </c>
      <c r="H149" s="116" t="str">
        <f t="shared" si="54"/>
        <v>N/A</v>
      </c>
      <c r="I149" s="114" t="s">
        <v>217</v>
      </c>
      <c r="J149" s="114" t="s">
        <v>217</v>
      </c>
      <c r="K149" s="120" t="s">
        <v>732</v>
      </c>
      <c r="L149" s="116" t="str">
        <f t="shared" si="55"/>
        <v>N/A</v>
      </c>
    </row>
    <row r="150" spans="1:12" x14ac:dyDescent="0.25">
      <c r="A150" s="4" t="s">
        <v>731</v>
      </c>
      <c r="B150" s="115" t="s">
        <v>217</v>
      </c>
      <c r="C150" s="131">
        <v>701027</v>
      </c>
      <c r="D150" s="112" t="str">
        <f t="shared" ref="D150:D172" si="56">IF($B150="N/A","N/A",IF(C150&gt;10,"No",IF(C150&lt;-10,"No","Yes")))</f>
        <v>N/A</v>
      </c>
      <c r="E150" s="131">
        <v>766664</v>
      </c>
      <c r="F150" s="112" t="str">
        <f t="shared" ref="F150:F172" si="57">IF($B150="N/A","N/A",IF(E150&gt;10,"No",IF(E150&lt;-10,"No","Yes")))</f>
        <v>N/A</v>
      </c>
      <c r="G150" s="131">
        <v>845882</v>
      </c>
      <c r="H150" s="112" t="str">
        <f t="shared" ref="H150:H172" si="58">IF($B150="N/A","N/A",IF(G150&gt;10,"No",IF(G150&lt;-10,"No","Yes")))</f>
        <v>N/A</v>
      </c>
      <c r="I150" s="114">
        <v>9.3629999999999995</v>
      </c>
      <c r="J150" s="114">
        <v>10.33</v>
      </c>
      <c r="K150" s="115" t="s">
        <v>732</v>
      </c>
      <c r="L150" s="116" t="str">
        <f t="shared" ref="L150:L172" si="59">IF(J150="Div by 0", "N/A", IF(K150="N/A","N/A", IF(J150&gt;VALUE(MID(K150,1,2)), "No", IF(J150&lt;-1*VALUE(MID(K150,1,2)), "No", "Yes"))))</f>
        <v>Yes</v>
      </c>
    </row>
    <row r="151" spans="1:12" x14ac:dyDescent="0.25">
      <c r="A151" s="4" t="s">
        <v>534</v>
      </c>
      <c r="B151" s="115" t="s">
        <v>217</v>
      </c>
      <c r="C151" s="131">
        <v>1190</v>
      </c>
      <c r="D151" s="112" t="str">
        <f t="shared" si="56"/>
        <v>N/A</v>
      </c>
      <c r="E151" s="131">
        <v>1019</v>
      </c>
      <c r="F151" s="112" t="str">
        <f t="shared" si="57"/>
        <v>N/A</v>
      </c>
      <c r="G151" s="131">
        <v>1148</v>
      </c>
      <c r="H151" s="112" t="str">
        <f t="shared" si="58"/>
        <v>N/A</v>
      </c>
      <c r="I151" s="114">
        <v>-14.4</v>
      </c>
      <c r="J151" s="114">
        <v>12.66</v>
      </c>
      <c r="K151" s="115" t="s">
        <v>732</v>
      </c>
      <c r="L151" s="116" t="str">
        <f t="shared" si="59"/>
        <v>Yes</v>
      </c>
    </row>
    <row r="152" spans="1:12" x14ac:dyDescent="0.25">
      <c r="A152" s="4" t="s">
        <v>535</v>
      </c>
      <c r="B152" s="115" t="s">
        <v>217</v>
      </c>
      <c r="C152" s="131">
        <v>11415</v>
      </c>
      <c r="D152" s="112" t="str">
        <f t="shared" si="56"/>
        <v>N/A</v>
      </c>
      <c r="E152" s="131">
        <v>13425</v>
      </c>
      <c r="F152" s="112" t="str">
        <f t="shared" si="57"/>
        <v>N/A</v>
      </c>
      <c r="G152" s="131">
        <v>18121</v>
      </c>
      <c r="H152" s="112" t="str">
        <f t="shared" si="58"/>
        <v>N/A</v>
      </c>
      <c r="I152" s="114">
        <v>17.61</v>
      </c>
      <c r="J152" s="114">
        <v>34.979999999999997</v>
      </c>
      <c r="K152" s="115" t="s">
        <v>732</v>
      </c>
      <c r="L152" s="116" t="str">
        <f t="shared" si="59"/>
        <v>No</v>
      </c>
    </row>
    <row r="153" spans="1:12" x14ac:dyDescent="0.25">
      <c r="A153" s="4" t="s">
        <v>536</v>
      </c>
      <c r="B153" s="115" t="s">
        <v>217</v>
      </c>
      <c r="C153" s="131">
        <v>548426</v>
      </c>
      <c r="D153" s="112" t="str">
        <f t="shared" si="56"/>
        <v>N/A</v>
      </c>
      <c r="E153" s="131">
        <v>606547</v>
      </c>
      <c r="F153" s="112" t="str">
        <f t="shared" si="57"/>
        <v>N/A</v>
      </c>
      <c r="G153" s="131">
        <v>660332</v>
      </c>
      <c r="H153" s="112" t="str">
        <f t="shared" si="58"/>
        <v>N/A</v>
      </c>
      <c r="I153" s="114">
        <v>10.6</v>
      </c>
      <c r="J153" s="114">
        <v>8.8670000000000009</v>
      </c>
      <c r="K153" s="115" t="s">
        <v>732</v>
      </c>
      <c r="L153" s="116" t="str">
        <f t="shared" si="59"/>
        <v>Yes</v>
      </c>
    </row>
    <row r="154" spans="1:12" x14ac:dyDescent="0.25">
      <c r="A154" s="4" t="s">
        <v>537</v>
      </c>
      <c r="B154" s="115" t="s">
        <v>217</v>
      </c>
      <c r="C154" s="131">
        <v>139996</v>
      </c>
      <c r="D154" s="112" t="str">
        <f t="shared" si="56"/>
        <v>N/A</v>
      </c>
      <c r="E154" s="131">
        <v>145673</v>
      </c>
      <c r="F154" s="112" t="str">
        <f t="shared" si="57"/>
        <v>N/A</v>
      </c>
      <c r="G154" s="131">
        <v>166281</v>
      </c>
      <c r="H154" s="112" t="str">
        <f t="shared" si="58"/>
        <v>N/A</v>
      </c>
      <c r="I154" s="114">
        <v>4.0549999999999997</v>
      </c>
      <c r="J154" s="114">
        <v>14.15</v>
      </c>
      <c r="K154" s="115" t="s">
        <v>732</v>
      </c>
      <c r="L154" s="116" t="str">
        <f t="shared" si="59"/>
        <v>Yes</v>
      </c>
    </row>
    <row r="155" spans="1:12" x14ac:dyDescent="0.25">
      <c r="A155" s="2" t="s">
        <v>538</v>
      </c>
      <c r="B155" s="120" t="s">
        <v>217</v>
      </c>
      <c r="C155" s="119" t="s">
        <v>217</v>
      </c>
      <c r="D155" s="116" t="str">
        <f t="shared" ref="D155:D159" si="60">IF($B155="N/A","N/A",IF(C155&lt;0,"No","Yes"))</f>
        <v>N/A</v>
      </c>
      <c r="E155" s="119" t="s">
        <v>217</v>
      </c>
      <c r="F155" s="116" t="str">
        <f t="shared" ref="F155:F159" si="61">IF($B155="N/A","N/A",IF(E155&lt;0,"No","Yes"))</f>
        <v>N/A</v>
      </c>
      <c r="G155" s="119">
        <v>68.513273260999995</v>
      </c>
      <c r="H155" s="116" t="str">
        <f t="shared" ref="H155:H159" si="62">IF($B155="N/A","N/A",IF(G155&lt;0,"No","Yes"))</f>
        <v>N/A</v>
      </c>
      <c r="I155" s="114" t="s">
        <v>217</v>
      </c>
      <c r="J155" s="114" t="s">
        <v>217</v>
      </c>
      <c r="K155" s="115" t="s">
        <v>732</v>
      </c>
      <c r="L155" s="116" t="str">
        <f>IF(J155="Div by 0", "N/A", IF(OR(J155="N/A",K155="N/A"),"N/A", IF(J155&gt;VALUE(MID(K155,1,2)), "No", IF(J155&lt;-1*VALUE(MID(K155,1,2)), "No", "Yes"))))</f>
        <v>N/A</v>
      </c>
    </row>
    <row r="156" spans="1:12" x14ac:dyDescent="0.25">
      <c r="A156" s="2" t="s">
        <v>539</v>
      </c>
      <c r="B156" s="120" t="s">
        <v>217</v>
      </c>
      <c r="C156" s="119" t="s">
        <v>217</v>
      </c>
      <c r="D156" s="116" t="str">
        <f t="shared" si="60"/>
        <v>N/A</v>
      </c>
      <c r="E156" s="119" t="s">
        <v>217</v>
      </c>
      <c r="F156" s="116" t="str">
        <f t="shared" si="61"/>
        <v>N/A</v>
      </c>
      <c r="G156" s="119">
        <v>1.4587039390000001</v>
      </c>
      <c r="H156" s="116" t="str">
        <f t="shared" si="62"/>
        <v>N/A</v>
      </c>
      <c r="I156" s="114" t="s">
        <v>217</v>
      </c>
      <c r="J156" s="114" t="s">
        <v>217</v>
      </c>
      <c r="K156" s="120" t="s">
        <v>732</v>
      </c>
      <c r="L156" s="116" t="str">
        <f t="shared" ref="L156:L159" si="63">IF(J156="Div by 0", "N/A", IF(OR(J156="N/A",K156="N/A"),"N/A", IF(J156&gt;VALUE(MID(K156,1,2)), "No", IF(J156&lt;-1*VALUE(MID(K156,1,2)), "No", "Yes"))))</f>
        <v>N/A</v>
      </c>
    </row>
    <row r="157" spans="1:12" ht="25" x14ac:dyDescent="0.25">
      <c r="A157" s="2" t="s">
        <v>540</v>
      </c>
      <c r="B157" s="120" t="s">
        <v>217</v>
      </c>
      <c r="C157" s="119" t="s">
        <v>217</v>
      </c>
      <c r="D157" s="116" t="str">
        <f t="shared" si="60"/>
        <v>N/A</v>
      </c>
      <c r="E157" s="119" t="s">
        <v>217</v>
      </c>
      <c r="F157" s="116" t="str">
        <f t="shared" si="61"/>
        <v>N/A</v>
      </c>
      <c r="G157" s="119">
        <v>9.5526526653000001</v>
      </c>
      <c r="H157" s="116" t="str">
        <f t="shared" si="62"/>
        <v>N/A</v>
      </c>
      <c r="I157" s="114" t="s">
        <v>217</v>
      </c>
      <c r="J157" s="114" t="s">
        <v>217</v>
      </c>
      <c r="K157" s="120" t="s">
        <v>732</v>
      </c>
      <c r="L157" s="116" t="str">
        <f t="shared" si="63"/>
        <v>N/A</v>
      </c>
    </row>
    <row r="158" spans="1:12" x14ac:dyDescent="0.25">
      <c r="A158" s="2" t="s">
        <v>541</v>
      </c>
      <c r="B158" s="120" t="s">
        <v>217</v>
      </c>
      <c r="C158" s="119" t="s">
        <v>217</v>
      </c>
      <c r="D158" s="116" t="str">
        <f t="shared" si="60"/>
        <v>N/A</v>
      </c>
      <c r="E158" s="119" t="s">
        <v>217</v>
      </c>
      <c r="F158" s="116" t="str">
        <f t="shared" si="61"/>
        <v>N/A</v>
      </c>
      <c r="G158" s="119">
        <v>86.165738676000004</v>
      </c>
      <c r="H158" s="116" t="str">
        <f t="shared" si="62"/>
        <v>N/A</v>
      </c>
      <c r="I158" s="114" t="s">
        <v>217</v>
      </c>
      <c r="J158" s="114" t="s">
        <v>217</v>
      </c>
      <c r="K158" s="120" t="s">
        <v>732</v>
      </c>
      <c r="L158" s="116" t="str">
        <f t="shared" si="63"/>
        <v>N/A</v>
      </c>
    </row>
    <row r="159" spans="1:12" x14ac:dyDescent="0.25">
      <c r="A159" s="2" t="s">
        <v>542</v>
      </c>
      <c r="B159" s="120" t="s">
        <v>217</v>
      </c>
      <c r="C159" s="119" t="s">
        <v>217</v>
      </c>
      <c r="D159" s="116" t="str">
        <f t="shared" si="60"/>
        <v>N/A</v>
      </c>
      <c r="E159" s="119" t="s">
        <v>217</v>
      </c>
      <c r="F159" s="116" t="str">
        <f t="shared" si="61"/>
        <v>N/A</v>
      </c>
      <c r="G159" s="119">
        <v>83.191246660000004</v>
      </c>
      <c r="H159" s="116" t="str">
        <f t="shared" si="62"/>
        <v>N/A</v>
      </c>
      <c r="I159" s="114" t="s">
        <v>217</v>
      </c>
      <c r="J159" s="114" t="s">
        <v>217</v>
      </c>
      <c r="K159" s="120" t="s">
        <v>732</v>
      </c>
      <c r="L159" s="116" t="str">
        <f t="shared" si="63"/>
        <v>N/A</v>
      </c>
    </row>
    <row r="160" spans="1:12" ht="25" x14ac:dyDescent="0.25">
      <c r="A160" s="4" t="s">
        <v>543</v>
      </c>
      <c r="B160" s="115" t="s">
        <v>217</v>
      </c>
      <c r="C160" s="131">
        <v>513515.04</v>
      </c>
      <c r="D160" s="112" t="str">
        <f t="shared" si="56"/>
        <v>N/A</v>
      </c>
      <c r="E160" s="131">
        <v>565893.75</v>
      </c>
      <c r="F160" s="112" t="str">
        <f t="shared" si="57"/>
        <v>N/A</v>
      </c>
      <c r="G160" s="131">
        <v>632372</v>
      </c>
      <c r="H160" s="112" t="str">
        <f t="shared" si="58"/>
        <v>N/A</v>
      </c>
      <c r="I160" s="114">
        <v>10.199999999999999</v>
      </c>
      <c r="J160" s="114">
        <v>11.75</v>
      </c>
      <c r="K160" s="115" t="s">
        <v>732</v>
      </c>
      <c r="L160" s="116" t="str">
        <f t="shared" si="59"/>
        <v>Yes</v>
      </c>
    </row>
    <row r="161" spans="1:12" x14ac:dyDescent="0.25">
      <c r="A161" s="4" t="s">
        <v>544</v>
      </c>
      <c r="B161" s="115" t="s">
        <v>217</v>
      </c>
      <c r="C161" s="113">
        <v>1242808911</v>
      </c>
      <c r="D161" s="112" t="str">
        <f t="shared" si="56"/>
        <v>N/A</v>
      </c>
      <c r="E161" s="113">
        <v>1117173835</v>
      </c>
      <c r="F161" s="112" t="str">
        <f t="shared" si="57"/>
        <v>N/A</v>
      </c>
      <c r="G161" s="113">
        <v>1210929582</v>
      </c>
      <c r="H161" s="112" t="str">
        <f t="shared" si="58"/>
        <v>N/A</v>
      </c>
      <c r="I161" s="114">
        <v>-10.1</v>
      </c>
      <c r="J161" s="114">
        <v>8.3919999999999995</v>
      </c>
      <c r="K161" s="115" t="s">
        <v>732</v>
      </c>
      <c r="L161" s="116" t="str">
        <f t="shared" si="59"/>
        <v>Yes</v>
      </c>
    </row>
    <row r="162" spans="1:12" x14ac:dyDescent="0.25">
      <c r="A162" s="4" t="s">
        <v>1275</v>
      </c>
      <c r="B162" s="115" t="s">
        <v>217</v>
      </c>
      <c r="C162" s="113">
        <v>1772.8402914999999</v>
      </c>
      <c r="D162" s="112" t="str">
        <f t="shared" si="56"/>
        <v>N/A</v>
      </c>
      <c r="E162" s="113">
        <v>1457.1883315</v>
      </c>
      <c r="F162" s="112" t="str">
        <f t="shared" si="57"/>
        <v>N/A</v>
      </c>
      <c r="G162" s="113">
        <v>1431.5585176</v>
      </c>
      <c r="H162" s="112" t="str">
        <f t="shared" si="58"/>
        <v>N/A</v>
      </c>
      <c r="I162" s="114">
        <v>-17.8</v>
      </c>
      <c r="J162" s="114">
        <v>-1.76</v>
      </c>
      <c r="K162" s="115" t="s">
        <v>732</v>
      </c>
      <c r="L162" s="116" t="str">
        <f t="shared" si="59"/>
        <v>Yes</v>
      </c>
    </row>
    <row r="163" spans="1:12" ht="25" x14ac:dyDescent="0.25">
      <c r="A163" s="4" t="s">
        <v>1276</v>
      </c>
      <c r="B163" s="115" t="s">
        <v>217</v>
      </c>
      <c r="C163" s="113">
        <v>6928.5705882000002</v>
      </c>
      <c r="D163" s="112" t="str">
        <f t="shared" si="56"/>
        <v>N/A</v>
      </c>
      <c r="E163" s="113">
        <v>13130.078508000001</v>
      </c>
      <c r="F163" s="112" t="str">
        <f t="shared" si="57"/>
        <v>N/A</v>
      </c>
      <c r="G163" s="113">
        <v>13068.600173999999</v>
      </c>
      <c r="H163" s="112" t="str">
        <f t="shared" si="58"/>
        <v>N/A</v>
      </c>
      <c r="I163" s="114">
        <v>89.51</v>
      </c>
      <c r="J163" s="114">
        <v>-0.46800000000000003</v>
      </c>
      <c r="K163" s="115" t="s">
        <v>732</v>
      </c>
      <c r="L163" s="116" t="str">
        <f t="shared" si="59"/>
        <v>Yes</v>
      </c>
    </row>
    <row r="164" spans="1:12" ht="25" x14ac:dyDescent="0.25">
      <c r="A164" s="4" t="s">
        <v>1277</v>
      </c>
      <c r="B164" s="115" t="s">
        <v>217</v>
      </c>
      <c r="C164" s="113">
        <v>2792.1552342999998</v>
      </c>
      <c r="D164" s="112" t="str">
        <f t="shared" si="56"/>
        <v>N/A</v>
      </c>
      <c r="E164" s="113">
        <v>2522.6157914</v>
      </c>
      <c r="F164" s="112" t="str">
        <f t="shared" si="57"/>
        <v>N/A</v>
      </c>
      <c r="G164" s="113">
        <v>3097.5382705000002</v>
      </c>
      <c r="H164" s="112" t="str">
        <f t="shared" si="58"/>
        <v>N/A</v>
      </c>
      <c r="I164" s="114">
        <v>-9.65</v>
      </c>
      <c r="J164" s="114">
        <v>22.79</v>
      </c>
      <c r="K164" s="115" t="s">
        <v>732</v>
      </c>
      <c r="L164" s="116" t="str">
        <f t="shared" si="59"/>
        <v>Yes</v>
      </c>
    </row>
    <row r="165" spans="1:12" ht="25" x14ac:dyDescent="0.25">
      <c r="A165" s="4" t="s">
        <v>1278</v>
      </c>
      <c r="B165" s="115" t="s">
        <v>217</v>
      </c>
      <c r="C165" s="113">
        <v>1385.5536735999999</v>
      </c>
      <c r="D165" s="112" t="str">
        <f t="shared" si="56"/>
        <v>N/A</v>
      </c>
      <c r="E165" s="113">
        <v>1117.5386343</v>
      </c>
      <c r="F165" s="112" t="str">
        <f t="shared" si="57"/>
        <v>N/A</v>
      </c>
      <c r="G165" s="113">
        <v>1125.1833925999999</v>
      </c>
      <c r="H165" s="112" t="str">
        <f t="shared" si="58"/>
        <v>N/A</v>
      </c>
      <c r="I165" s="114">
        <v>-19.3</v>
      </c>
      <c r="J165" s="114">
        <v>0.68410000000000004</v>
      </c>
      <c r="K165" s="115" t="s">
        <v>732</v>
      </c>
      <c r="L165" s="116" t="str">
        <f t="shared" si="59"/>
        <v>Yes</v>
      </c>
    </row>
    <row r="166" spans="1:12" ht="25" x14ac:dyDescent="0.25">
      <c r="A166" s="4" t="s">
        <v>1279</v>
      </c>
      <c r="B166" s="115" t="s">
        <v>217</v>
      </c>
      <c r="C166" s="113">
        <v>3163.0746663999998</v>
      </c>
      <c r="D166" s="112" t="str">
        <f t="shared" si="56"/>
        <v>N/A</v>
      </c>
      <c r="E166" s="113">
        <v>2691.5657808999999</v>
      </c>
      <c r="F166" s="112" t="str">
        <f t="shared" si="57"/>
        <v>N/A</v>
      </c>
      <c r="G166" s="113">
        <v>2386.3324011999998</v>
      </c>
      <c r="H166" s="112" t="str">
        <f t="shared" si="58"/>
        <v>N/A</v>
      </c>
      <c r="I166" s="114">
        <v>-14.9</v>
      </c>
      <c r="J166" s="114">
        <v>-11.3</v>
      </c>
      <c r="K166" s="115" t="s">
        <v>732</v>
      </c>
      <c r="L166" s="116" t="str">
        <f t="shared" si="59"/>
        <v>Yes</v>
      </c>
    </row>
    <row r="167" spans="1:12" x14ac:dyDescent="0.25">
      <c r="A167" s="42" t="s">
        <v>545</v>
      </c>
      <c r="B167" s="117" t="s">
        <v>217</v>
      </c>
      <c r="C167" s="118">
        <v>402888068</v>
      </c>
      <c r="D167" s="112" t="str">
        <f t="shared" si="56"/>
        <v>N/A</v>
      </c>
      <c r="E167" s="118">
        <v>491779831</v>
      </c>
      <c r="F167" s="112" t="str">
        <f t="shared" si="57"/>
        <v>N/A</v>
      </c>
      <c r="G167" s="118">
        <v>815819946</v>
      </c>
      <c r="H167" s="112" t="str">
        <f t="shared" si="58"/>
        <v>N/A</v>
      </c>
      <c r="I167" s="114">
        <v>22.06</v>
      </c>
      <c r="J167" s="114">
        <v>65.89</v>
      </c>
      <c r="K167" s="115" t="s">
        <v>732</v>
      </c>
      <c r="L167" s="116" t="str">
        <f t="shared" si="59"/>
        <v>No</v>
      </c>
    </row>
    <row r="168" spans="1:12" x14ac:dyDescent="0.25">
      <c r="A168" s="42" t="s">
        <v>1280</v>
      </c>
      <c r="B168" s="117" t="s">
        <v>217</v>
      </c>
      <c r="C168" s="118">
        <v>574.71119942999997</v>
      </c>
      <c r="D168" s="112" t="str">
        <f t="shared" si="56"/>
        <v>N/A</v>
      </c>
      <c r="E168" s="118">
        <v>641.45418461999998</v>
      </c>
      <c r="F168" s="112" t="str">
        <f t="shared" si="57"/>
        <v>N/A</v>
      </c>
      <c r="G168" s="118">
        <v>964.46070019000001</v>
      </c>
      <c r="H168" s="112" t="str">
        <f t="shared" si="58"/>
        <v>N/A</v>
      </c>
      <c r="I168" s="114">
        <v>11.61</v>
      </c>
      <c r="J168" s="114">
        <v>50.36</v>
      </c>
      <c r="K168" s="115" t="s">
        <v>732</v>
      </c>
      <c r="L168" s="116" t="str">
        <f t="shared" si="59"/>
        <v>No</v>
      </c>
    </row>
    <row r="169" spans="1:12" ht="25" x14ac:dyDescent="0.25">
      <c r="A169" s="42" t="s">
        <v>1281</v>
      </c>
      <c r="B169" s="115" t="s">
        <v>217</v>
      </c>
      <c r="C169" s="113">
        <v>6352.3739495999998</v>
      </c>
      <c r="D169" s="112" t="str">
        <f t="shared" si="56"/>
        <v>N/A</v>
      </c>
      <c r="E169" s="113">
        <v>2835.8233562</v>
      </c>
      <c r="F169" s="112" t="str">
        <f t="shared" si="57"/>
        <v>N/A</v>
      </c>
      <c r="G169" s="113">
        <v>2203.2125436000001</v>
      </c>
      <c r="H169" s="112" t="str">
        <f t="shared" si="58"/>
        <v>N/A</v>
      </c>
      <c r="I169" s="114">
        <v>-55.4</v>
      </c>
      <c r="J169" s="114">
        <v>-22.3</v>
      </c>
      <c r="K169" s="115" t="s">
        <v>732</v>
      </c>
      <c r="L169" s="116" t="str">
        <f t="shared" si="59"/>
        <v>Yes</v>
      </c>
    </row>
    <row r="170" spans="1:12" ht="25" x14ac:dyDescent="0.25">
      <c r="A170" s="42" t="s">
        <v>1282</v>
      </c>
      <c r="B170" s="115" t="s">
        <v>217</v>
      </c>
      <c r="C170" s="113">
        <v>6782.7175645999996</v>
      </c>
      <c r="D170" s="112" t="str">
        <f t="shared" si="56"/>
        <v>N/A</v>
      </c>
      <c r="E170" s="113">
        <v>6562.2049162000003</v>
      </c>
      <c r="F170" s="112" t="str">
        <f t="shared" si="57"/>
        <v>N/A</v>
      </c>
      <c r="G170" s="113">
        <v>8397.7853319000005</v>
      </c>
      <c r="H170" s="112" t="str">
        <f t="shared" si="58"/>
        <v>N/A</v>
      </c>
      <c r="I170" s="114">
        <v>-3.25</v>
      </c>
      <c r="J170" s="114">
        <v>27.97</v>
      </c>
      <c r="K170" s="115" t="s">
        <v>732</v>
      </c>
      <c r="L170" s="116" t="str">
        <f t="shared" si="59"/>
        <v>Yes</v>
      </c>
    </row>
    <row r="171" spans="1:12" ht="25" x14ac:dyDescent="0.25">
      <c r="A171" s="42" t="s">
        <v>1283</v>
      </c>
      <c r="B171" s="115" t="s">
        <v>217</v>
      </c>
      <c r="C171" s="113">
        <v>343.49124949999998</v>
      </c>
      <c r="D171" s="112" t="str">
        <f t="shared" si="56"/>
        <v>N/A</v>
      </c>
      <c r="E171" s="113">
        <v>384.01102965000001</v>
      </c>
      <c r="F171" s="112" t="str">
        <f t="shared" si="57"/>
        <v>N/A</v>
      </c>
      <c r="G171" s="113">
        <v>576.04274062000002</v>
      </c>
      <c r="H171" s="112" t="str">
        <f t="shared" si="58"/>
        <v>N/A</v>
      </c>
      <c r="I171" s="114">
        <v>11.8</v>
      </c>
      <c r="J171" s="114">
        <v>50.01</v>
      </c>
      <c r="K171" s="115" t="s">
        <v>732</v>
      </c>
      <c r="L171" s="116" t="str">
        <f t="shared" si="59"/>
        <v>No</v>
      </c>
    </row>
    <row r="172" spans="1:12" ht="25" x14ac:dyDescent="0.25">
      <c r="A172" s="42" t="s">
        <v>1284</v>
      </c>
      <c r="B172" s="115" t="s">
        <v>217</v>
      </c>
      <c r="C172" s="113">
        <v>925.20136290000005</v>
      </c>
      <c r="D172" s="112" t="str">
        <f t="shared" si="56"/>
        <v>N/A</v>
      </c>
      <c r="E172" s="113">
        <v>1152.3878001</v>
      </c>
      <c r="F172" s="112" t="str">
        <f t="shared" si="57"/>
        <v>N/A</v>
      </c>
      <c r="G172" s="113">
        <v>1688.3163741000001</v>
      </c>
      <c r="H172" s="112" t="str">
        <f t="shared" si="58"/>
        <v>N/A</v>
      </c>
      <c r="I172" s="114">
        <v>24.56</v>
      </c>
      <c r="J172" s="114">
        <v>46.51</v>
      </c>
      <c r="K172" s="115" t="s">
        <v>732</v>
      </c>
      <c r="L172" s="116" t="str">
        <f t="shared" si="59"/>
        <v>No</v>
      </c>
    </row>
    <row r="173" spans="1:12" ht="25" x14ac:dyDescent="0.25">
      <c r="A173" s="2" t="s">
        <v>546</v>
      </c>
      <c r="B173" s="115" t="s">
        <v>217</v>
      </c>
      <c r="C173" s="113">
        <v>94608171</v>
      </c>
      <c r="D173" s="112" t="str">
        <f t="shared" ref="D173:D181" si="64">IF($B173="N/A","N/A",IF(C173&gt;10,"No",IF(C173&lt;-10,"No","Yes")))</f>
        <v>N/A</v>
      </c>
      <c r="E173" s="113">
        <v>101500213</v>
      </c>
      <c r="F173" s="112" t="str">
        <f t="shared" ref="F173:F181" si="65">IF($B173="N/A","N/A",IF(E173&gt;10,"No",IF(E173&lt;-10,"No","Yes")))</f>
        <v>N/A</v>
      </c>
      <c r="G173" s="113">
        <v>138667991</v>
      </c>
      <c r="H173" s="112" t="str">
        <f t="shared" ref="H173:H181" si="66">IF($B173="N/A","N/A",IF(G173&gt;10,"No",IF(G173&lt;-10,"No","Yes")))</f>
        <v>N/A</v>
      </c>
      <c r="I173" s="114">
        <v>7.2850000000000001</v>
      </c>
      <c r="J173" s="114">
        <v>36.619999999999997</v>
      </c>
      <c r="K173" s="115" t="s">
        <v>732</v>
      </c>
      <c r="L173" s="116" t="str">
        <f t="shared" ref="L173:L181" si="67">IF(J173="Div by 0", "N/A", IF(K173="N/A","N/A", IF(J173&gt;VALUE(MID(K173,1,2)), "No", IF(J173&lt;-1*VALUE(MID(K173,1,2)), "No", "Yes"))))</f>
        <v>No</v>
      </c>
    </row>
    <row r="174" spans="1:12" ht="25" x14ac:dyDescent="0.25">
      <c r="A174" s="2" t="s">
        <v>1285</v>
      </c>
      <c r="B174" s="115" t="s">
        <v>217</v>
      </c>
      <c r="C174" s="113">
        <v>3390318</v>
      </c>
      <c r="D174" s="112" t="str">
        <f t="shared" si="64"/>
        <v>N/A</v>
      </c>
      <c r="E174" s="113">
        <v>6803645</v>
      </c>
      <c r="F174" s="112" t="str">
        <f t="shared" si="65"/>
        <v>N/A</v>
      </c>
      <c r="G174" s="113">
        <v>14991358</v>
      </c>
      <c r="H174" s="112" t="str">
        <f t="shared" si="66"/>
        <v>N/A</v>
      </c>
      <c r="I174" s="114">
        <v>100.7</v>
      </c>
      <c r="J174" s="114">
        <v>120.3</v>
      </c>
      <c r="K174" s="115" t="s">
        <v>732</v>
      </c>
      <c r="L174" s="116" t="str">
        <f t="shared" si="67"/>
        <v>No</v>
      </c>
    </row>
    <row r="175" spans="1:12" ht="25" x14ac:dyDescent="0.25">
      <c r="A175" s="2" t="s">
        <v>547</v>
      </c>
      <c r="B175" s="115" t="s">
        <v>217</v>
      </c>
      <c r="C175" s="113">
        <v>35433194</v>
      </c>
      <c r="D175" s="112" t="str">
        <f t="shared" si="64"/>
        <v>N/A</v>
      </c>
      <c r="E175" s="113">
        <v>32937044</v>
      </c>
      <c r="F175" s="112" t="str">
        <f t="shared" si="65"/>
        <v>N/A</v>
      </c>
      <c r="G175" s="113">
        <v>35655496</v>
      </c>
      <c r="H175" s="112" t="str">
        <f t="shared" si="66"/>
        <v>N/A</v>
      </c>
      <c r="I175" s="114">
        <v>-7.04</v>
      </c>
      <c r="J175" s="114">
        <v>8.2530000000000001</v>
      </c>
      <c r="K175" s="115" t="s">
        <v>732</v>
      </c>
      <c r="L175" s="116" t="str">
        <f t="shared" si="67"/>
        <v>Yes</v>
      </c>
    </row>
    <row r="176" spans="1:12" ht="25" x14ac:dyDescent="0.25">
      <c r="A176" s="2" t="s">
        <v>512</v>
      </c>
      <c r="B176" s="115" t="s">
        <v>217</v>
      </c>
      <c r="C176" s="113">
        <v>269456385</v>
      </c>
      <c r="D176" s="112" t="str">
        <f t="shared" si="64"/>
        <v>N/A</v>
      </c>
      <c r="E176" s="113">
        <v>350538929</v>
      </c>
      <c r="F176" s="112" t="str">
        <f t="shared" si="65"/>
        <v>N/A</v>
      </c>
      <c r="G176" s="113">
        <v>626505101</v>
      </c>
      <c r="H176" s="112" t="str">
        <f t="shared" si="66"/>
        <v>N/A</v>
      </c>
      <c r="I176" s="114">
        <v>30.09</v>
      </c>
      <c r="J176" s="114">
        <v>78.73</v>
      </c>
      <c r="K176" s="115" t="s">
        <v>732</v>
      </c>
      <c r="L176" s="116" t="str">
        <f t="shared" si="67"/>
        <v>No</v>
      </c>
    </row>
    <row r="177" spans="1:12" ht="25" x14ac:dyDescent="0.25">
      <c r="A177" s="2" t="s">
        <v>513</v>
      </c>
      <c r="B177" s="117" t="s">
        <v>217</v>
      </c>
      <c r="C177" s="118">
        <v>134.95652949000001</v>
      </c>
      <c r="D177" s="112" t="str">
        <f t="shared" si="64"/>
        <v>N/A</v>
      </c>
      <c r="E177" s="118">
        <v>132.39204267</v>
      </c>
      <c r="F177" s="112" t="str">
        <f t="shared" si="65"/>
        <v>N/A</v>
      </c>
      <c r="G177" s="118">
        <v>163.93302021</v>
      </c>
      <c r="H177" s="112" t="str">
        <f t="shared" si="66"/>
        <v>N/A</v>
      </c>
      <c r="I177" s="114">
        <v>-1.9</v>
      </c>
      <c r="J177" s="114">
        <v>23.82</v>
      </c>
      <c r="K177" s="115" t="s">
        <v>732</v>
      </c>
      <c r="L177" s="116" t="str">
        <f t="shared" si="67"/>
        <v>Yes</v>
      </c>
    </row>
    <row r="178" spans="1:12" ht="25" x14ac:dyDescent="0.25">
      <c r="A178" s="2" t="s">
        <v>1286</v>
      </c>
      <c r="B178" s="117" t="s">
        <v>217</v>
      </c>
      <c r="C178" s="118">
        <v>4.8362160088000001</v>
      </c>
      <c r="D178" s="112" t="str">
        <f t="shared" si="64"/>
        <v>N/A</v>
      </c>
      <c r="E178" s="118">
        <v>8.8743504325</v>
      </c>
      <c r="F178" s="112" t="str">
        <f t="shared" si="65"/>
        <v>N/A</v>
      </c>
      <c r="G178" s="118">
        <v>17.722753292</v>
      </c>
      <c r="H178" s="112" t="str">
        <f t="shared" si="66"/>
        <v>N/A</v>
      </c>
      <c r="I178" s="114">
        <v>83.5</v>
      </c>
      <c r="J178" s="114">
        <v>99.71</v>
      </c>
      <c r="K178" s="115" t="s">
        <v>732</v>
      </c>
      <c r="L178" s="116" t="str">
        <f t="shared" si="67"/>
        <v>No</v>
      </c>
    </row>
    <row r="179" spans="1:12" ht="25" x14ac:dyDescent="0.25">
      <c r="A179" s="2" t="s">
        <v>514</v>
      </c>
      <c r="B179" s="117" t="s">
        <v>217</v>
      </c>
      <c r="C179" s="118">
        <v>50.544692286999997</v>
      </c>
      <c r="D179" s="112" t="str">
        <f t="shared" si="64"/>
        <v>N/A</v>
      </c>
      <c r="E179" s="118">
        <v>42.961511170000001</v>
      </c>
      <c r="F179" s="112" t="str">
        <f t="shared" si="65"/>
        <v>N/A</v>
      </c>
      <c r="G179" s="118">
        <v>42.151855695999998</v>
      </c>
      <c r="H179" s="112" t="str">
        <f t="shared" si="66"/>
        <v>N/A</v>
      </c>
      <c r="I179" s="114">
        <v>-15</v>
      </c>
      <c r="J179" s="114">
        <v>-1.88</v>
      </c>
      <c r="K179" s="115" t="s">
        <v>732</v>
      </c>
      <c r="L179" s="116" t="str">
        <f t="shared" si="67"/>
        <v>Yes</v>
      </c>
    </row>
    <row r="180" spans="1:12" ht="25" x14ac:dyDescent="0.25">
      <c r="A180" s="2" t="s">
        <v>515</v>
      </c>
      <c r="B180" s="115" t="s">
        <v>217</v>
      </c>
      <c r="C180" s="113">
        <v>384.37376164</v>
      </c>
      <c r="D180" s="112" t="str">
        <f t="shared" si="64"/>
        <v>N/A</v>
      </c>
      <c r="E180" s="113">
        <v>457.22628035000002</v>
      </c>
      <c r="F180" s="112" t="str">
        <f t="shared" si="65"/>
        <v>N/A</v>
      </c>
      <c r="G180" s="113">
        <v>740.65307099999995</v>
      </c>
      <c r="H180" s="112" t="str">
        <f t="shared" si="66"/>
        <v>N/A</v>
      </c>
      <c r="I180" s="114">
        <v>18.95</v>
      </c>
      <c r="J180" s="114">
        <v>61.99</v>
      </c>
      <c r="K180" s="115" t="s">
        <v>732</v>
      </c>
      <c r="L180" s="116" t="str">
        <f t="shared" si="67"/>
        <v>No</v>
      </c>
    </row>
    <row r="181" spans="1:12" ht="25" x14ac:dyDescent="0.25">
      <c r="A181" s="2" t="s">
        <v>1684</v>
      </c>
      <c r="B181" s="115" t="s">
        <v>217</v>
      </c>
      <c r="C181" s="119">
        <v>66.619687971999994</v>
      </c>
      <c r="D181" s="112" t="str">
        <f t="shared" si="64"/>
        <v>N/A</v>
      </c>
      <c r="E181" s="119">
        <v>80.649802260000001</v>
      </c>
      <c r="F181" s="112" t="str">
        <f t="shared" si="65"/>
        <v>N/A</v>
      </c>
      <c r="G181" s="119">
        <v>78.863245700999997</v>
      </c>
      <c r="H181" s="112" t="str">
        <f t="shared" si="66"/>
        <v>N/A</v>
      </c>
      <c r="I181" s="114">
        <v>21.06</v>
      </c>
      <c r="J181" s="114">
        <v>-2.2200000000000002</v>
      </c>
      <c r="K181" s="115" t="s">
        <v>732</v>
      </c>
      <c r="L181" s="116" t="str">
        <f t="shared" si="67"/>
        <v>Yes</v>
      </c>
    </row>
    <row r="182" spans="1:12" ht="25" x14ac:dyDescent="0.25">
      <c r="A182" s="2" t="s">
        <v>1685</v>
      </c>
      <c r="B182" s="120" t="s">
        <v>217</v>
      </c>
      <c r="C182" s="119" t="s">
        <v>217</v>
      </c>
      <c r="D182" s="116" t="str">
        <f t="shared" ref="D182:D185" si="68">IF($B182="N/A","N/A",IF(C182&lt;0,"No","Yes"))</f>
        <v>N/A</v>
      </c>
      <c r="E182" s="119">
        <v>54.072620215999997</v>
      </c>
      <c r="F182" s="116" t="str">
        <f t="shared" ref="F182:F185" si="69">IF($B182="N/A","N/A",IF(E182&lt;0,"No","Yes"))</f>
        <v>N/A</v>
      </c>
      <c r="G182" s="119">
        <v>52.700348431999998</v>
      </c>
      <c r="H182" s="116" t="str">
        <f t="shared" ref="H182:H185" si="70">IF($B182="N/A","N/A",IF(G182&lt;0,"No","Yes"))</f>
        <v>N/A</v>
      </c>
      <c r="I182" s="114" t="s">
        <v>217</v>
      </c>
      <c r="J182" s="114">
        <v>-2.54</v>
      </c>
      <c r="K182" s="120" t="s">
        <v>732</v>
      </c>
      <c r="L182" s="116" t="str">
        <f t="shared" ref="L182:L213" si="71">IF(J182="Div by 0", "N/A", IF(OR(J182="N/A",K182="N/A"),"N/A", IF(J182&gt;VALUE(MID(K182,1,2)), "No", IF(J182&lt;-1*VALUE(MID(K182,1,2)), "No", "Yes"))))</f>
        <v>Yes</v>
      </c>
    </row>
    <row r="183" spans="1:12" ht="25" x14ac:dyDescent="0.25">
      <c r="A183" s="2" t="s">
        <v>1686</v>
      </c>
      <c r="B183" s="120" t="s">
        <v>217</v>
      </c>
      <c r="C183" s="119" t="s">
        <v>217</v>
      </c>
      <c r="D183" s="116" t="str">
        <f t="shared" si="68"/>
        <v>N/A</v>
      </c>
      <c r="E183" s="119">
        <v>79.054003723999998</v>
      </c>
      <c r="F183" s="116" t="str">
        <f t="shared" si="69"/>
        <v>N/A</v>
      </c>
      <c r="G183" s="119">
        <v>84.454500304000007</v>
      </c>
      <c r="H183" s="116" t="str">
        <f t="shared" si="70"/>
        <v>N/A</v>
      </c>
      <c r="I183" s="114" t="s">
        <v>217</v>
      </c>
      <c r="J183" s="114">
        <v>6.8310000000000004</v>
      </c>
      <c r="K183" s="120" t="s">
        <v>732</v>
      </c>
      <c r="L183" s="116" t="str">
        <f t="shared" si="71"/>
        <v>Yes</v>
      </c>
    </row>
    <row r="184" spans="1:12" ht="25" x14ac:dyDescent="0.25">
      <c r="A184" s="2" t="s">
        <v>1687</v>
      </c>
      <c r="B184" s="120" t="s">
        <v>217</v>
      </c>
      <c r="C184" s="119" t="s">
        <v>217</v>
      </c>
      <c r="D184" s="116" t="str">
        <f t="shared" si="68"/>
        <v>N/A</v>
      </c>
      <c r="E184" s="119">
        <v>80.851112939000004</v>
      </c>
      <c r="F184" s="116" t="str">
        <f t="shared" si="69"/>
        <v>N/A</v>
      </c>
      <c r="G184" s="119">
        <v>78.802026858999994</v>
      </c>
      <c r="H184" s="116" t="str">
        <f t="shared" si="70"/>
        <v>N/A</v>
      </c>
      <c r="I184" s="114" t="s">
        <v>217</v>
      </c>
      <c r="J184" s="114">
        <v>-2.5299999999999998</v>
      </c>
      <c r="K184" s="120" t="s">
        <v>732</v>
      </c>
      <c r="L184" s="116" t="str">
        <f t="shared" si="71"/>
        <v>Yes</v>
      </c>
    </row>
    <row r="185" spans="1:12" ht="25" x14ac:dyDescent="0.25">
      <c r="A185" s="2" t="s">
        <v>1688</v>
      </c>
      <c r="B185" s="120" t="s">
        <v>217</v>
      </c>
      <c r="C185" s="119" t="s">
        <v>217</v>
      </c>
      <c r="D185" s="116" t="str">
        <f t="shared" si="68"/>
        <v>N/A</v>
      </c>
      <c r="E185" s="119">
        <v>80.144570372999993</v>
      </c>
      <c r="F185" s="116" t="str">
        <f t="shared" si="69"/>
        <v>N/A</v>
      </c>
      <c r="G185" s="119">
        <v>78.677660105000001</v>
      </c>
      <c r="H185" s="116" t="str">
        <f t="shared" si="70"/>
        <v>N/A</v>
      </c>
      <c r="I185" s="114" t="s">
        <v>217</v>
      </c>
      <c r="J185" s="114">
        <v>-1.83</v>
      </c>
      <c r="K185" s="120" t="s">
        <v>732</v>
      </c>
      <c r="L185" s="116" t="str">
        <f t="shared" si="71"/>
        <v>Yes</v>
      </c>
    </row>
    <row r="186" spans="1:12" ht="25" x14ac:dyDescent="0.25">
      <c r="A186" s="2" t="s">
        <v>1689</v>
      </c>
      <c r="B186" s="117" t="s">
        <v>217</v>
      </c>
      <c r="C186" s="119" t="s">
        <v>217</v>
      </c>
      <c r="D186" s="112" t="str">
        <f t="shared" ref="D186:D213" si="72">IF($B186="N/A","N/A",IF(C186&gt;10,"No",IF(C186&lt;-10,"No","Yes")))</f>
        <v>N/A</v>
      </c>
      <c r="E186" s="119">
        <v>6.4900660523999996</v>
      </c>
      <c r="F186" s="112" t="str">
        <f t="shared" ref="F186:F213" si="73">IF($B186="N/A","N/A",IF(E186&gt;10,"No",IF(E186&lt;-10,"No","Yes")))</f>
        <v>N/A</v>
      </c>
      <c r="G186" s="119">
        <v>4.8671091239999997</v>
      </c>
      <c r="H186" s="112" t="str">
        <f t="shared" ref="H186:H213" si="74">IF($B186="N/A","N/A",IF(G186&gt;10,"No",IF(G186&lt;-10,"No","Yes")))</f>
        <v>N/A</v>
      </c>
      <c r="I186" s="114" t="s">
        <v>217</v>
      </c>
      <c r="J186" s="114">
        <v>-25</v>
      </c>
      <c r="K186" s="115" t="s">
        <v>732</v>
      </c>
      <c r="L186" s="116" t="str">
        <f t="shared" si="71"/>
        <v>Yes</v>
      </c>
    </row>
    <row r="187" spans="1:12" ht="25" x14ac:dyDescent="0.25">
      <c r="A187" s="2" t="s">
        <v>1690</v>
      </c>
      <c r="B187" s="117" t="s">
        <v>217</v>
      </c>
      <c r="C187" s="119" t="s">
        <v>217</v>
      </c>
      <c r="D187" s="112" t="str">
        <f t="shared" si="72"/>
        <v>N/A</v>
      </c>
      <c r="E187" s="119">
        <v>0</v>
      </c>
      <c r="F187" s="112" t="str">
        <f t="shared" si="73"/>
        <v>N/A</v>
      </c>
      <c r="G187" s="119">
        <v>3.1919346000000002E-3</v>
      </c>
      <c r="H187" s="112" t="str">
        <f t="shared" si="74"/>
        <v>N/A</v>
      </c>
      <c r="I187" s="114" t="s">
        <v>217</v>
      </c>
      <c r="J187" s="114" t="s">
        <v>1742</v>
      </c>
      <c r="K187" s="115" t="s">
        <v>732</v>
      </c>
      <c r="L187" s="116" t="str">
        <f t="shared" si="71"/>
        <v>N/A</v>
      </c>
    </row>
    <row r="188" spans="1:12" ht="25" x14ac:dyDescent="0.25">
      <c r="A188" s="2" t="s">
        <v>1691</v>
      </c>
      <c r="B188" s="117" t="s">
        <v>217</v>
      </c>
      <c r="C188" s="119" t="s">
        <v>217</v>
      </c>
      <c r="D188" s="112" t="str">
        <f t="shared" si="72"/>
        <v>N/A</v>
      </c>
      <c r="E188" s="119">
        <v>0</v>
      </c>
      <c r="F188" s="112" t="str">
        <f t="shared" si="73"/>
        <v>N/A</v>
      </c>
      <c r="G188" s="119">
        <v>1.182198E-3</v>
      </c>
      <c r="H188" s="112" t="str">
        <f t="shared" si="74"/>
        <v>N/A</v>
      </c>
      <c r="I188" s="114" t="s">
        <v>217</v>
      </c>
      <c r="J188" s="114" t="s">
        <v>1742</v>
      </c>
      <c r="K188" s="115" t="s">
        <v>732</v>
      </c>
      <c r="L188" s="116" t="str">
        <f t="shared" si="71"/>
        <v>N/A</v>
      </c>
    </row>
    <row r="189" spans="1:12" ht="25" x14ac:dyDescent="0.25">
      <c r="A189" s="2" t="s">
        <v>1692</v>
      </c>
      <c r="B189" s="117" t="s">
        <v>217</v>
      </c>
      <c r="C189" s="119" t="s">
        <v>217</v>
      </c>
      <c r="D189" s="112" t="str">
        <f t="shared" si="72"/>
        <v>N/A</v>
      </c>
      <c r="E189" s="119">
        <v>0</v>
      </c>
      <c r="F189" s="112" t="str">
        <f t="shared" si="73"/>
        <v>N/A</v>
      </c>
      <c r="G189" s="119">
        <v>0</v>
      </c>
      <c r="H189" s="112" t="str">
        <f t="shared" si="74"/>
        <v>N/A</v>
      </c>
      <c r="I189" s="114" t="s">
        <v>217</v>
      </c>
      <c r="J189" s="114" t="s">
        <v>1742</v>
      </c>
      <c r="K189" s="115" t="s">
        <v>732</v>
      </c>
      <c r="L189" s="116" t="str">
        <f t="shared" si="71"/>
        <v>N/A</v>
      </c>
    </row>
    <row r="190" spans="1:12" ht="25" x14ac:dyDescent="0.25">
      <c r="A190" s="2" t="s">
        <v>1693</v>
      </c>
      <c r="B190" s="117" t="s">
        <v>217</v>
      </c>
      <c r="C190" s="119" t="s">
        <v>217</v>
      </c>
      <c r="D190" s="112" t="str">
        <f t="shared" si="72"/>
        <v>N/A</v>
      </c>
      <c r="E190" s="119">
        <v>4.4347980000000002E-3</v>
      </c>
      <c r="F190" s="112" t="str">
        <f t="shared" si="73"/>
        <v>N/A</v>
      </c>
      <c r="G190" s="119">
        <v>2.2461762E-3</v>
      </c>
      <c r="H190" s="112" t="str">
        <f t="shared" si="74"/>
        <v>N/A</v>
      </c>
      <c r="I190" s="114" t="s">
        <v>217</v>
      </c>
      <c r="J190" s="114">
        <v>-49.4</v>
      </c>
      <c r="K190" s="115" t="s">
        <v>732</v>
      </c>
      <c r="L190" s="116" t="str">
        <f t="shared" si="71"/>
        <v>No</v>
      </c>
    </row>
    <row r="191" spans="1:12" ht="25" x14ac:dyDescent="0.25">
      <c r="A191" s="2" t="s">
        <v>1694</v>
      </c>
      <c r="B191" s="117" t="s">
        <v>217</v>
      </c>
      <c r="C191" s="119" t="s">
        <v>217</v>
      </c>
      <c r="D191" s="112" t="str">
        <f t="shared" si="72"/>
        <v>N/A</v>
      </c>
      <c r="E191" s="119">
        <v>66.346535118000006</v>
      </c>
      <c r="F191" s="112" t="str">
        <f t="shared" si="73"/>
        <v>N/A</v>
      </c>
      <c r="G191" s="119">
        <v>69.416538004000003</v>
      </c>
      <c r="H191" s="112" t="str">
        <f t="shared" si="74"/>
        <v>N/A</v>
      </c>
      <c r="I191" s="114" t="s">
        <v>217</v>
      </c>
      <c r="J191" s="114">
        <v>4.6269999999999998</v>
      </c>
      <c r="K191" s="115" t="s">
        <v>732</v>
      </c>
      <c r="L191" s="116" t="str">
        <f t="shared" si="71"/>
        <v>Yes</v>
      </c>
    </row>
    <row r="192" spans="1:12" ht="25" x14ac:dyDescent="0.25">
      <c r="A192" s="2" t="s">
        <v>1695</v>
      </c>
      <c r="B192" s="117" t="s">
        <v>217</v>
      </c>
      <c r="C192" s="119" t="s">
        <v>217</v>
      </c>
      <c r="D192" s="112" t="str">
        <f t="shared" si="72"/>
        <v>N/A</v>
      </c>
      <c r="E192" s="119">
        <v>0</v>
      </c>
      <c r="F192" s="112" t="str">
        <f t="shared" si="73"/>
        <v>N/A</v>
      </c>
      <c r="G192" s="119">
        <v>0</v>
      </c>
      <c r="H192" s="112" t="str">
        <f t="shared" si="74"/>
        <v>N/A</v>
      </c>
      <c r="I192" s="114" t="s">
        <v>217</v>
      </c>
      <c r="J192" s="114" t="s">
        <v>1742</v>
      </c>
      <c r="K192" s="115" t="s">
        <v>732</v>
      </c>
      <c r="L192" s="116" t="str">
        <f t="shared" si="71"/>
        <v>N/A</v>
      </c>
    </row>
    <row r="193" spans="1:12" ht="25" x14ac:dyDescent="0.25">
      <c r="A193" s="2" t="s">
        <v>1696</v>
      </c>
      <c r="B193" s="117" t="s">
        <v>217</v>
      </c>
      <c r="C193" s="119" t="s">
        <v>217</v>
      </c>
      <c r="D193" s="112" t="str">
        <f t="shared" si="72"/>
        <v>N/A</v>
      </c>
      <c r="E193" s="119">
        <v>1.1636127430000001</v>
      </c>
      <c r="F193" s="112" t="str">
        <f t="shared" si="73"/>
        <v>N/A</v>
      </c>
      <c r="G193" s="119">
        <v>19.707358710000001</v>
      </c>
      <c r="H193" s="112" t="str">
        <f t="shared" si="74"/>
        <v>N/A</v>
      </c>
      <c r="I193" s="114" t="s">
        <v>217</v>
      </c>
      <c r="J193" s="114">
        <v>1594</v>
      </c>
      <c r="K193" s="115" t="s">
        <v>732</v>
      </c>
      <c r="L193" s="116" t="str">
        <f t="shared" si="71"/>
        <v>No</v>
      </c>
    </row>
    <row r="194" spans="1:12" ht="25" x14ac:dyDescent="0.25">
      <c r="A194" s="2" t="s">
        <v>1697</v>
      </c>
      <c r="B194" s="117" t="s">
        <v>217</v>
      </c>
      <c r="C194" s="119" t="s">
        <v>217</v>
      </c>
      <c r="D194" s="112" t="str">
        <f t="shared" si="72"/>
        <v>N/A</v>
      </c>
      <c r="E194" s="119">
        <v>27.399095300999999</v>
      </c>
      <c r="F194" s="112" t="str">
        <f t="shared" si="73"/>
        <v>N/A</v>
      </c>
      <c r="G194" s="119">
        <v>32.228372278999998</v>
      </c>
      <c r="H194" s="112" t="str">
        <f t="shared" si="74"/>
        <v>N/A</v>
      </c>
      <c r="I194" s="114" t="s">
        <v>217</v>
      </c>
      <c r="J194" s="114">
        <v>17.63</v>
      </c>
      <c r="K194" s="115" t="s">
        <v>732</v>
      </c>
      <c r="L194" s="116" t="str">
        <f t="shared" si="71"/>
        <v>Yes</v>
      </c>
    </row>
    <row r="195" spans="1:12" ht="25" x14ac:dyDescent="0.25">
      <c r="A195" s="2" t="s">
        <v>1698</v>
      </c>
      <c r="B195" s="117" t="s">
        <v>217</v>
      </c>
      <c r="C195" s="119" t="s">
        <v>217</v>
      </c>
      <c r="D195" s="112" t="str">
        <f t="shared" si="72"/>
        <v>N/A</v>
      </c>
      <c r="E195" s="119">
        <v>0.17073972430000001</v>
      </c>
      <c r="F195" s="112" t="str">
        <f t="shared" si="73"/>
        <v>N/A</v>
      </c>
      <c r="G195" s="119">
        <v>2.3759815198999998</v>
      </c>
      <c r="H195" s="112" t="str">
        <f t="shared" si="74"/>
        <v>N/A</v>
      </c>
      <c r="I195" s="114" t="s">
        <v>217</v>
      </c>
      <c r="J195" s="114">
        <v>1292</v>
      </c>
      <c r="K195" s="115" t="s">
        <v>732</v>
      </c>
      <c r="L195" s="116" t="str">
        <f t="shared" si="71"/>
        <v>No</v>
      </c>
    </row>
    <row r="196" spans="1:12" ht="25" x14ac:dyDescent="0.25">
      <c r="A196" s="2" t="s">
        <v>1699</v>
      </c>
      <c r="B196" s="117" t="s">
        <v>217</v>
      </c>
      <c r="C196" s="119" t="s">
        <v>217</v>
      </c>
      <c r="D196" s="112" t="str">
        <f t="shared" si="72"/>
        <v>N/A</v>
      </c>
      <c r="E196" s="119">
        <v>3.06522805E-2</v>
      </c>
      <c r="F196" s="112" t="str">
        <f t="shared" si="73"/>
        <v>N/A</v>
      </c>
      <c r="G196" s="119">
        <v>0.27687076919999998</v>
      </c>
      <c r="H196" s="112" t="str">
        <f t="shared" si="74"/>
        <v>N/A</v>
      </c>
      <c r="I196" s="114" t="s">
        <v>217</v>
      </c>
      <c r="J196" s="114">
        <v>803.3</v>
      </c>
      <c r="K196" s="115" t="s">
        <v>732</v>
      </c>
      <c r="L196" s="116" t="str">
        <f t="shared" si="71"/>
        <v>No</v>
      </c>
    </row>
    <row r="197" spans="1:12" ht="25" x14ac:dyDescent="0.25">
      <c r="A197" s="2" t="s">
        <v>1700</v>
      </c>
      <c r="B197" s="117" t="s">
        <v>217</v>
      </c>
      <c r="C197" s="119" t="s">
        <v>217</v>
      </c>
      <c r="D197" s="112" t="str">
        <f t="shared" si="72"/>
        <v>N/A</v>
      </c>
      <c r="E197" s="119">
        <v>46.254682625000001</v>
      </c>
      <c r="F197" s="112" t="str">
        <f t="shared" si="73"/>
        <v>N/A</v>
      </c>
      <c r="G197" s="119">
        <v>45.740658863</v>
      </c>
      <c r="H197" s="112" t="str">
        <f t="shared" si="74"/>
        <v>N/A</v>
      </c>
      <c r="I197" s="114" t="s">
        <v>217</v>
      </c>
      <c r="J197" s="114">
        <v>-1.1100000000000001</v>
      </c>
      <c r="K197" s="115" t="s">
        <v>732</v>
      </c>
      <c r="L197" s="116" t="str">
        <f t="shared" si="71"/>
        <v>Yes</v>
      </c>
    </row>
    <row r="198" spans="1:12" ht="25" x14ac:dyDescent="0.25">
      <c r="A198" s="2" t="s">
        <v>1701</v>
      </c>
      <c r="B198" s="117" t="s">
        <v>217</v>
      </c>
      <c r="C198" s="119" t="s">
        <v>217</v>
      </c>
      <c r="D198" s="112" t="str">
        <f t="shared" si="72"/>
        <v>N/A</v>
      </c>
      <c r="E198" s="119">
        <v>59.840295097000002</v>
      </c>
      <c r="F198" s="112" t="str">
        <f t="shared" si="73"/>
        <v>N/A</v>
      </c>
      <c r="G198" s="119">
        <v>49.258288981</v>
      </c>
      <c r="H198" s="112" t="str">
        <f t="shared" si="74"/>
        <v>N/A</v>
      </c>
      <c r="I198" s="114" t="s">
        <v>217</v>
      </c>
      <c r="J198" s="114">
        <v>-17.7</v>
      </c>
      <c r="K198" s="115" t="s">
        <v>732</v>
      </c>
      <c r="L198" s="116" t="str">
        <f t="shared" si="71"/>
        <v>Yes</v>
      </c>
    </row>
    <row r="199" spans="1:12" ht="25" x14ac:dyDescent="0.25">
      <c r="A199" s="2" t="s">
        <v>1702</v>
      </c>
      <c r="B199" s="117" t="s">
        <v>217</v>
      </c>
      <c r="C199" s="119" t="s">
        <v>217</v>
      </c>
      <c r="D199" s="112" t="str">
        <f t="shared" si="72"/>
        <v>N/A</v>
      </c>
      <c r="E199" s="119">
        <v>54.545276678999997</v>
      </c>
      <c r="F199" s="112" t="str">
        <f t="shared" si="73"/>
        <v>N/A</v>
      </c>
      <c r="G199" s="119">
        <v>1.1281715417</v>
      </c>
      <c r="H199" s="112" t="str">
        <f t="shared" si="74"/>
        <v>N/A</v>
      </c>
      <c r="I199" s="114" t="s">
        <v>217</v>
      </c>
      <c r="J199" s="114">
        <v>-97.9</v>
      </c>
      <c r="K199" s="115" t="s">
        <v>732</v>
      </c>
      <c r="L199" s="116" t="str">
        <f t="shared" si="71"/>
        <v>No</v>
      </c>
    </row>
    <row r="200" spans="1:12" ht="25" x14ac:dyDescent="0.25">
      <c r="A200" s="2" t="s">
        <v>1703</v>
      </c>
      <c r="B200" s="117" t="s">
        <v>217</v>
      </c>
      <c r="C200" s="119" t="s">
        <v>217</v>
      </c>
      <c r="D200" s="112" t="str">
        <f t="shared" si="72"/>
        <v>N/A</v>
      </c>
      <c r="E200" s="119">
        <v>2.6087050000000002E-4</v>
      </c>
      <c r="F200" s="112" t="str">
        <f t="shared" si="73"/>
        <v>N/A</v>
      </c>
      <c r="G200" s="119">
        <v>6.7385285000000003E-3</v>
      </c>
      <c r="H200" s="112" t="str">
        <f t="shared" si="74"/>
        <v>N/A</v>
      </c>
      <c r="I200" s="114" t="s">
        <v>217</v>
      </c>
      <c r="J200" s="114">
        <v>2483</v>
      </c>
      <c r="K200" s="115" t="s">
        <v>732</v>
      </c>
      <c r="L200" s="116" t="str">
        <f t="shared" si="71"/>
        <v>No</v>
      </c>
    </row>
    <row r="201" spans="1:12" ht="25" x14ac:dyDescent="0.25">
      <c r="A201" s="2" t="s">
        <v>1704</v>
      </c>
      <c r="B201" s="117" t="s">
        <v>217</v>
      </c>
      <c r="C201" s="119" t="s">
        <v>217</v>
      </c>
      <c r="D201" s="112" t="str">
        <f t="shared" si="72"/>
        <v>N/A</v>
      </c>
      <c r="E201" s="119">
        <v>0</v>
      </c>
      <c r="F201" s="112" t="str">
        <f t="shared" si="73"/>
        <v>N/A</v>
      </c>
      <c r="G201" s="119">
        <v>0</v>
      </c>
      <c r="H201" s="112" t="str">
        <f t="shared" si="74"/>
        <v>N/A</v>
      </c>
      <c r="I201" s="114" t="s">
        <v>217</v>
      </c>
      <c r="J201" s="114" t="s">
        <v>1742</v>
      </c>
      <c r="K201" s="115" t="s">
        <v>732</v>
      </c>
      <c r="L201" s="116" t="str">
        <f t="shared" si="71"/>
        <v>N/A</v>
      </c>
    </row>
    <row r="202" spans="1:12" ht="25" x14ac:dyDescent="0.25">
      <c r="A202" s="2" t="s">
        <v>1705</v>
      </c>
      <c r="B202" s="117" t="s">
        <v>217</v>
      </c>
      <c r="C202" s="119" t="s">
        <v>217</v>
      </c>
      <c r="D202" s="112" t="str">
        <f t="shared" si="72"/>
        <v>N/A</v>
      </c>
      <c r="E202" s="119">
        <v>2.6087050000000002E-4</v>
      </c>
      <c r="F202" s="112" t="str">
        <f t="shared" si="73"/>
        <v>N/A</v>
      </c>
      <c r="G202" s="119">
        <v>0.65493768630000004</v>
      </c>
      <c r="H202" s="112" t="str">
        <f t="shared" si="74"/>
        <v>N/A</v>
      </c>
      <c r="I202" s="114" t="s">
        <v>217</v>
      </c>
      <c r="J202" s="114">
        <v>251000</v>
      </c>
      <c r="K202" s="115" t="s">
        <v>732</v>
      </c>
      <c r="L202" s="116" t="str">
        <f t="shared" si="71"/>
        <v>No</v>
      </c>
    </row>
    <row r="203" spans="1:12" ht="25" x14ac:dyDescent="0.25">
      <c r="A203" s="2" t="s">
        <v>1706</v>
      </c>
      <c r="B203" s="117" t="s">
        <v>217</v>
      </c>
      <c r="C203" s="119" t="s">
        <v>217</v>
      </c>
      <c r="D203" s="112" t="str">
        <f t="shared" si="72"/>
        <v>N/A</v>
      </c>
      <c r="E203" s="119">
        <v>3.2087068099999998E-2</v>
      </c>
      <c r="F203" s="112" t="str">
        <f t="shared" si="73"/>
        <v>N/A</v>
      </c>
      <c r="G203" s="119">
        <v>2.6284990105000001</v>
      </c>
      <c r="H203" s="112" t="str">
        <f t="shared" si="74"/>
        <v>N/A</v>
      </c>
      <c r="I203" s="114" t="s">
        <v>217</v>
      </c>
      <c r="J203" s="114">
        <v>8092</v>
      </c>
      <c r="K203" s="115" t="s">
        <v>732</v>
      </c>
      <c r="L203" s="116" t="str">
        <f t="shared" si="71"/>
        <v>No</v>
      </c>
    </row>
    <row r="204" spans="1:12" ht="25" x14ac:dyDescent="0.25">
      <c r="A204" s="2" t="s">
        <v>1707</v>
      </c>
      <c r="B204" s="117" t="s">
        <v>217</v>
      </c>
      <c r="C204" s="119" t="s">
        <v>217</v>
      </c>
      <c r="D204" s="112" t="str">
        <f t="shared" si="72"/>
        <v>N/A</v>
      </c>
      <c r="E204" s="119">
        <v>5.9348032500000002E-2</v>
      </c>
      <c r="F204" s="112" t="str">
        <f t="shared" si="73"/>
        <v>N/A</v>
      </c>
      <c r="G204" s="119">
        <v>1.0309948669</v>
      </c>
      <c r="H204" s="112" t="str">
        <f t="shared" si="74"/>
        <v>N/A</v>
      </c>
      <c r="I204" s="114" t="s">
        <v>217</v>
      </c>
      <c r="J204" s="114">
        <v>1637</v>
      </c>
      <c r="K204" s="115" t="s">
        <v>732</v>
      </c>
      <c r="L204" s="116" t="str">
        <f t="shared" si="71"/>
        <v>No</v>
      </c>
    </row>
    <row r="205" spans="1:12" ht="25" x14ac:dyDescent="0.25">
      <c r="A205" s="2" t="s">
        <v>1708</v>
      </c>
      <c r="B205" s="117" t="s">
        <v>217</v>
      </c>
      <c r="C205" s="119" t="s">
        <v>217</v>
      </c>
      <c r="D205" s="112" t="str">
        <f t="shared" si="72"/>
        <v>N/A</v>
      </c>
      <c r="E205" s="119">
        <v>0</v>
      </c>
      <c r="F205" s="112" t="str">
        <f t="shared" si="73"/>
        <v>N/A</v>
      </c>
      <c r="G205" s="119">
        <v>3.5465939999999998E-4</v>
      </c>
      <c r="H205" s="112" t="str">
        <f t="shared" si="74"/>
        <v>N/A</v>
      </c>
      <c r="I205" s="114" t="s">
        <v>217</v>
      </c>
      <c r="J205" s="114" t="s">
        <v>1742</v>
      </c>
      <c r="K205" s="115" t="s">
        <v>732</v>
      </c>
      <c r="L205" s="116" t="str">
        <f t="shared" si="71"/>
        <v>N/A</v>
      </c>
    </row>
    <row r="206" spans="1:12" ht="25" x14ac:dyDescent="0.25">
      <c r="A206" s="2" t="s">
        <v>1709</v>
      </c>
      <c r="B206" s="117" t="s">
        <v>217</v>
      </c>
      <c r="C206" s="119" t="s">
        <v>217</v>
      </c>
      <c r="D206" s="112" t="str">
        <f t="shared" si="72"/>
        <v>N/A</v>
      </c>
      <c r="E206" s="119">
        <v>0.39482746029999999</v>
      </c>
      <c r="F206" s="112" t="str">
        <f t="shared" si="73"/>
        <v>N/A</v>
      </c>
      <c r="G206" s="119">
        <v>8.6118394764000001</v>
      </c>
      <c r="H206" s="112" t="str">
        <f t="shared" si="74"/>
        <v>N/A</v>
      </c>
      <c r="I206" s="114" t="s">
        <v>217</v>
      </c>
      <c r="J206" s="114">
        <v>2081</v>
      </c>
      <c r="K206" s="115" t="s">
        <v>732</v>
      </c>
      <c r="L206" s="116" t="str">
        <f t="shared" si="71"/>
        <v>No</v>
      </c>
    </row>
    <row r="207" spans="1:12" ht="25" x14ac:dyDescent="0.25">
      <c r="A207" s="2" t="s">
        <v>1710</v>
      </c>
      <c r="B207" s="117" t="s">
        <v>217</v>
      </c>
      <c r="C207" s="119" t="s">
        <v>217</v>
      </c>
      <c r="D207" s="112" t="str">
        <f t="shared" si="72"/>
        <v>N/A</v>
      </c>
      <c r="E207" s="119">
        <v>0</v>
      </c>
      <c r="F207" s="112" t="str">
        <f t="shared" si="73"/>
        <v>N/A</v>
      </c>
      <c r="G207" s="119">
        <v>0</v>
      </c>
      <c r="H207" s="112" t="str">
        <f t="shared" si="74"/>
        <v>N/A</v>
      </c>
      <c r="I207" s="114" t="s">
        <v>217</v>
      </c>
      <c r="J207" s="114" t="s">
        <v>1742</v>
      </c>
      <c r="K207" s="115" t="s">
        <v>732</v>
      </c>
      <c r="L207" s="116" t="str">
        <f t="shared" si="71"/>
        <v>N/A</v>
      </c>
    </row>
    <row r="208" spans="1:12" ht="25" x14ac:dyDescent="0.25">
      <c r="A208" s="2" t="s">
        <v>1711</v>
      </c>
      <c r="B208" s="117" t="s">
        <v>217</v>
      </c>
      <c r="C208" s="119" t="s">
        <v>217</v>
      </c>
      <c r="D208" s="112" t="str">
        <f t="shared" si="72"/>
        <v>N/A</v>
      </c>
      <c r="E208" s="119">
        <v>12.446260683</v>
      </c>
      <c r="F208" s="112" t="str">
        <f t="shared" si="73"/>
        <v>N/A</v>
      </c>
      <c r="G208" s="119">
        <v>14.829491583999999</v>
      </c>
      <c r="H208" s="112" t="str">
        <f t="shared" si="74"/>
        <v>N/A</v>
      </c>
      <c r="I208" s="114" t="s">
        <v>217</v>
      </c>
      <c r="J208" s="114">
        <v>19.149999999999999</v>
      </c>
      <c r="K208" s="115" t="s">
        <v>732</v>
      </c>
      <c r="L208" s="116" t="str">
        <f t="shared" si="71"/>
        <v>Yes</v>
      </c>
    </row>
    <row r="209" spans="1:12" ht="25" x14ac:dyDescent="0.25">
      <c r="A209" s="2" t="s">
        <v>1712</v>
      </c>
      <c r="B209" s="117" t="s">
        <v>217</v>
      </c>
      <c r="C209" s="119" t="s">
        <v>217</v>
      </c>
      <c r="D209" s="112" t="str">
        <f t="shared" si="72"/>
        <v>N/A</v>
      </c>
      <c r="E209" s="119">
        <v>2.6087050000000002E-4</v>
      </c>
      <c r="F209" s="112" t="str">
        <f t="shared" si="73"/>
        <v>N/A</v>
      </c>
      <c r="G209" s="119">
        <v>1.182198E-3</v>
      </c>
      <c r="H209" s="112" t="str">
        <f t="shared" si="74"/>
        <v>N/A</v>
      </c>
      <c r="I209" s="114" t="s">
        <v>217</v>
      </c>
      <c r="J209" s="114">
        <v>353.2</v>
      </c>
      <c r="K209" s="115" t="s">
        <v>732</v>
      </c>
      <c r="L209" s="116" t="str">
        <f t="shared" si="71"/>
        <v>No</v>
      </c>
    </row>
    <row r="210" spans="1:12" ht="25" x14ac:dyDescent="0.25">
      <c r="A210" s="2" t="s">
        <v>1713</v>
      </c>
      <c r="B210" s="117" t="s">
        <v>217</v>
      </c>
      <c r="C210" s="119" t="s">
        <v>217</v>
      </c>
      <c r="D210" s="112" t="str">
        <f t="shared" si="72"/>
        <v>N/A</v>
      </c>
      <c r="E210" s="119">
        <v>5.1609309945000001</v>
      </c>
      <c r="F210" s="112" t="str">
        <f t="shared" si="73"/>
        <v>N/A</v>
      </c>
      <c r="G210" s="119">
        <v>5.7381526027999996</v>
      </c>
      <c r="H210" s="112" t="str">
        <f t="shared" si="74"/>
        <v>N/A</v>
      </c>
      <c r="I210" s="114" t="s">
        <v>217</v>
      </c>
      <c r="J210" s="114">
        <v>11.18</v>
      </c>
      <c r="K210" s="115" t="s">
        <v>732</v>
      </c>
      <c r="L210" s="116" t="str">
        <f t="shared" si="71"/>
        <v>Yes</v>
      </c>
    </row>
    <row r="211" spans="1:12" ht="25" x14ac:dyDescent="0.25">
      <c r="A211" s="2" t="s">
        <v>1714</v>
      </c>
      <c r="B211" s="117" t="s">
        <v>217</v>
      </c>
      <c r="C211" s="119" t="s">
        <v>217</v>
      </c>
      <c r="D211" s="112" t="str">
        <f t="shared" si="72"/>
        <v>N/A</v>
      </c>
      <c r="E211" s="119">
        <v>1.1739171000000001E-3</v>
      </c>
      <c r="F211" s="112" t="str">
        <f t="shared" si="73"/>
        <v>N/A</v>
      </c>
      <c r="G211" s="119">
        <v>0</v>
      </c>
      <c r="H211" s="112" t="str">
        <f t="shared" si="74"/>
        <v>N/A</v>
      </c>
      <c r="I211" s="114" t="s">
        <v>217</v>
      </c>
      <c r="J211" s="114">
        <v>-100</v>
      </c>
      <c r="K211" s="115" t="s">
        <v>732</v>
      </c>
      <c r="L211" s="116" t="str">
        <f t="shared" si="71"/>
        <v>No</v>
      </c>
    </row>
    <row r="212" spans="1:12" ht="25" x14ac:dyDescent="0.25">
      <c r="A212" s="2" t="s">
        <v>1715</v>
      </c>
      <c r="B212" s="117" t="s">
        <v>217</v>
      </c>
      <c r="C212" s="119" t="s">
        <v>217</v>
      </c>
      <c r="D212" s="112" t="str">
        <f t="shared" si="72"/>
        <v>N/A</v>
      </c>
      <c r="E212" s="119">
        <v>0</v>
      </c>
      <c r="F212" s="112" t="str">
        <f t="shared" si="73"/>
        <v>N/A</v>
      </c>
      <c r="G212" s="119">
        <v>0</v>
      </c>
      <c r="H212" s="112" t="str">
        <f t="shared" si="74"/>
        <v>N/A</v>
      </c>
      <c r="I212" s="114" t="s">
        <v>217</v>
      </c>
      <c r="J212" s="114" t="s">
        <v>1742</v>
      </c>
      <c r="K212" s="115" t="s">
        <v>732</v>
      </c>
      <c r="L212" s="116" t="str">
        <f t="shared" si="71"/>
        <v>N/A</v>
      </c>
    </row>
    <row r="213" spans="1:12" ht="26.25" customHeight="1" x14ac:dyDescent="0.25">
      <c r="A213" s="2" t="s">
        <v>1716</v>
      </c>
      <c r="B213" s="117" t="s">
        <v>217</v>
      </c>
      <c r="C213" s="119" t="s">
        <v>217</v>
      </c>
      <c r="D213" s="112" t="str">
        <f t="shared" si="72"/>
        <v>N/A</v>
      </c>
      <c r="E213" s="119">
        <v>0.66156751849999995</v>
      </c>
      <c r="F213" s="112" t="str">
        <f t="shared" si="73"/>
        <v>N/A</v>
      </c>
      <c r="G213" s="119">
        <v>0.89527853769999999</v>
      </c>
      <c r="H213" s="112" t="str">
        <f t="shared" si="74"/>
        <v>N/A</v>
      </c>
      <c r="I213" s="114" t="s">
        <v>217</v>
      </c>
      <c r="J213" s="114">
        <v>35.33</v>
      </c>
      <c r="K213" s="115" t="s">
        <v>732</v>
      </c>
      <c r="L213" s="116" t="str">
        <f t="shared" si="71"/>
        <v>No</v>
      </c>
    </row>
    <row r="214" spans="1:12" x14ac:dyDescent="0.25">
      <c r="A214" s="151" t="s">
        <v>1648</v>
      </c>
      <c r="B214" s="152"/>
      <c r="C214" s="152"/>
      <c r="D214" s="152"/>
      <c r="E214" s="152"/>
      <c r="F214" s="152"/>
      <c r="G214" s="152"/>
      <c r="H214" s="152"/>
      <c r="I214" s="152"/>
      <c r="J214" s="152"/>
      <c r="K214" s="152"/>
      <c r="L214" s="153"/>
    </row>
    <row r="215" spans="1:12" ht="12.75" customHeight="1" x14ac:dyDescent="0.25">
      <c r="A215" s="145" t="s">
        <v>1646</v>
      </c>
      <c r="B215" s="146"/>
      <c r="C215" s="146"/>
      <c r="D215" s="146"/>
      <c r="E215" s="146"/>
      <c r="F215" s="146"/>
      <c r="G215" s="146"/>
      <c r="H215" s="146"/>
      <c r="I215" s="146"/>
      <c r="J215" s="146"/>
      <c r="K215" s="146"/>
      <c r="L215" s="147"/>
    </row>
    <row r="216" spans="1:12" x14ac:dyDescent="0.25">
      <c r="A216" s="47"/>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1609</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3</v>
      </c>
      <c r="B6" s="41" t="s">
        <v>217</v>
      </c>
      <c r="C6" s="1">
        <v>257958</v>
      </c>
      <c r="D6" s="11" t="str">
        <f t="shared" ref="D6:D39" si="0">IF($B6="N/A","N/A",IF(C6&gt;10,"No",IF(C6&lt;-10,"No","Yes")))</f>
        <v>N/A</v>
      </c>
      <c r="E6" s="1">
        <v>266864</v>
      </c>
      <c r="F6" s="11" t="str">
        <f t="shared" ref="F6:F39" si="1">IF($B6="N/A","N/A",IF(E6&gt;10,"No",IF(E6&lt;-10,"No","Yes")))</f>
        <v>N/A</v>
      </c>
      <c r="G6" s="1">
        <v>254454</v>
      </c>
      <c r="H6" s="11" t="str">
        <f t="shared" ref="H6:H39" si="2">IF($B6="N/A","N/A",IF(G6&gt;10,"No",IF(G6&lt;-10,"No","Yes")))</f>
        <v>N/A</v>
      </c>
      <c r="I6" s="12">
        <v>3.4529999999999998</v>
      </c>
      <c r="J6" s="12">
        <v>-4.6500000000000004</v>
      </c>
      <c r="K6" s="41" t="s">
        <v>732</v>
      </c>
      <c r="L6" s="9" t="str">
        <f t="shared" ref="L6:L39" si="3">IF(J6="Div by 0", "N/A", IF(K6="N/A","N/A", IF(J6&gt;VALUE(MID(K6,1,2)), "No", IF(J6&lt;-1*VALUE(MID(K6,1,2)), "No", "Yes"))))</f>
        <v>Yes</v>
      </c>
    </row>
    <row r="7" spans="1:12" x14ac:dyDescent="0.25">
      <c r="A7" s="16" t="s">
        <v>4</v>
      </c>
      <c r="B7" s="33" t="s">
        <v>217</v>
      </c>
      <c r="C7" s="34">
        <v>200908</v>
      </c>
      <c r="D7" s="11" t="str">
        <f t="shared" si="0"/>
        <v>N/A</v>
      </c>
      <c r="E7" s="34">
        <v>208017</v>
      </c>
      <c r="F7" s="11" t="str">
        <f t="shared" si="1"/>
        <v>N/A</v>
      </c>
      <c r="G7" s="34">
        <v>201690</v>
      </c>
      <c r="H7" s="11" t="str">
        <f t="shared" si="2"/>
        <v>N/A</v>
      </c>
      <c r="I7" s="12">
        <v>3.5379999999999998</v>
      </c>
      <c r="J7" s="12">
        <v>-3.04</v>
      </c>
      <c r="K7" s="41" t="s">
        <v>732</v>
      </c>
      <c r="L7" s="9" t="str">
        <f t="shared" si="3"/>
        <v>Yes</v>
      </c>
    </row>
    <row r="8" spans="1:12" x14ac:dyDescent="0.25">
      <c r="A8" s="16" t="s">
        <v>363</v>
      </c>
      <c r="B8" s="33" t="s">
        <v>217</v>
      </c>
      <c r="C8" s="34" t="s">
        <v>217</v>
      </c>
      <c r="D8" s="11" t="str">
        <f>IF($B8="N/A","N/A",IF(C8&gt;10,"No",IF(C8&lt;-10,"No","Yes")))</f>
        <v>N/A</v>
      </c>
      <c r="E8" s="34" t="s">
        <v>217</v>
      </c>
      <c r="F8" s="11" t="str">
        <f t="shared" si="1"/>
        <v>N/A</v>
      </c>
      <c r="G8" s="8">
        <v>79.263835506999996</v>
      </c>
      <c r="H8" s="11" t="str">
        <f t="shared" si="2"/>
        <v>N/A</v>
      </c>
      <c r="I8" s="12" t="s">
        <v>217</v>
      </c>
      <c r="J8" s="12" t="s">
        <v>217</v>
      </c>
      <c r="K8" s="41" t="s">
        <v>732</v>
      </c>
      <c r="L8" s="9" t="str">
        <f t="shared" si="3"/>
        <v>No</v>
      </c>
    </row>
    <row r="9" spans="1:12" x14ac:dyDescent="0.25">
      <c r="A9" s="16" t="s">
        <v>83</v>
      </c>
      <c r="B9" s="33" t="s">
        <v>217</v>
      </c>
      <c r="C9" s="34">
        <v>185507.94</v>
      </c>
      <c r="D9" s="11" t="str">
        <f t="shared" si="0"/>
        <v>N/A</v>
      </c>
      <c r="E9" s="34">
        <v>189292.44</v>
      </c>
      <c r="F9" s="11" t="str">
        <f t="shared" si="1"/>
        <v>N/A</v>
      </c>
      <c r="G9" s="34">
        <v>195785.04</v>
      </c>
      <c r="H9" s="11" t="str">
        <f t="shared" si="2"/>
        <v>N/A</v>
      </c>
      <c r="I9" s="12">
        <v>2.04</v>
      </c>
      <c r="J9" s="12">
        <v>3.43</v>
      </c>
      <c r="K9" s="41" t="s">
        <v>732</v>
      </c>
      <c r="L9" s="9" t="str">
        <f t="shared" si="3"/>
        <v>Yes</v>
      </c>
    </row>
    <row r="10" spans="1:12" x14ac:dyDescent="0.25">
      <c r="A10" s="16" t="s">
        <v>100</v>
      </c>
      <c r="B10" s="33" t="s">
        <v>217</v>
      </c>
      <c r="C10" s="34">
        <v>6040</v>
      </c>
      <c r="D10" s="11" t="str">
        <f t="shared" si="0"/>
        <v>N/A</v>
      </c>
      <c r="E10" s="34">
        <v>3123</v>
      </c>
      <c r="F10" s="11" t="str">
        <f t="shared" si="1"/>
        <v>N/A</v>
      </c>
      <c r="G10" s="34">
        <v>2578</v>
      </c>
      <c r="H10" s="11" t="str">
        <f t="shared" si="2"/>
        <v>N/A</v>
      </c>
      <c r="I10" s="12">
        <v>-48.3</v>
      </c>
      <c r="J10" s="12">
        <v>-17.5</v>
      </c>
      <c r="K10" s="41" t="s">
        <v>732</v>
      </c>
      <c r="L10" s="9" t="str">
        <f t="shared" si="3"/>
        <v>Yes</v>
      </c>
    </row>
    <row r="11" spans="1:12" x14ac:dyDescent="0.25">
      <c r="A11" s="16" t="s">
        <v>983</v>
      </c>
      <c r="B11" s="33" t="s">
        <v>217</v>
      </c>
      <c r="C11" s="34">
        <v>3642</v>
      </c>
      <c r="D11" s="11" t="str">
        <f t="shared" si="0"/>
        <v>N/A</v>
      </c>
      <c r="E11" s="34">
        <v>2008</v>
      </c>
      <c r="F11" s="11" t="str">
        <f t="shared" si="1"/>
        <v>N/A</v>
      </c>
      <c r="G11" s="34">
        <v>1585</v>
      </c>
      <c r="H11" s="11" t="str">
        <f t="shared" si="2"/>
        <v>N/A</v>
      </c>
      <c r="I11" s="12">
        <v>-44.9</v>
      </c>
      <c r="J11" s="12">
        <v>-21.1</v>
      </c>
      <c r="K11" s="41" t="s">
        <v>732</v>
      </c>
      <c r="L11" s="9" t="str">
        <f t="shared" si="3"/>
        <v>Yes</v>
      </c>
    </row>
    <row r="12" spans="1:12" x14ac:dyDescent="0.25">
      <c r="A12" s="16" t="s">
        <v>984</v>
      </c>
      <c r="B12" s="33" t="s">
        <v>217</v>
      </c>
      <c r="C12" s="34">
        <v>319</v>
      </c>
      <c r="D12" s="11" t="str">
        <f t="shared" si="0"/>
        <v>N/A</v>
      </c>
      <c r="E12" s="34">
        <v>232</v>
      </c>
      <c r="F12" s="11" t="str">
        <f t="shared" si="1"/>
        <v>N/A</v>
      </c>
      <c r="G12" s="34">
        <v>231</v>
      </c>
      <c r="H12" s="11" t="str">
        <f t="shared" si="2"/>
        <v>N/A</v>
      </c>
      <c r="I12" s="12">
        <v>-27.3</v>
      </c>
      <c r="J12" s="12">
        <v>-0.43099999999999999</v>
      </c>
      <c r="K12" s="41" t="s">
        <v>732</v>
      </c>
      <c r="L12" s="9" t="str">
        <f t="shared" si="3"/>
        <v>Yes</v>
      </c>
    </row>
    <row r="13" spans="1:12" x14ac:dyDescent="0.25">
      <c r="A13" s="16" t="s">
        <v>985</v>
      </c>
      <c r="B13" s="33" t="s">
        <v>217</v>
      </c>
      <c r="C13" s="34">
        <v>162</v>
      </c>
      <c r="D13" s="11" t="str">
        <f t="shared" si="0"/>
        <v>N/A</v>
      </c>
      <c r="E13" s="34">
        <v>13</v>
      </c>
      <c r="F13" s="11" t="str">
        <f t="shared" si="1"/>
        <v>N/A</v>
      </c>
      <c r="G13" s="34">
        <v>19</v>
      </c>
      <c r="H13" s="11" t="str">
        <f t="shared" si="2"/>
        <v>N/A</v>
      </c>
      <c r="I13" s="12">
        <v>-92</v>
      </c>
      <c r="J13" s="12">
        <v>46.15</v>
      </c>
      <c r="K13" s="41" t="s">
        <v>732</v>
      </c>
      <c r="L13" s="9" t="str">
        <f t="shared" si="3"/>
        <v>No</v>
      </c>
    </row>
    <row r="14" spans="1:12" x14ac:dyDescent="0.25">
      <c r="A14" s="16" t="s">
        <v>986</v>
      </c>
      <c r="B14" s="33" t="s">
        <v>217</v>
      </c>
      <c r="C14" s="34">
        <v>1917</v>
      </c>
      <c r="D14" s="11" t="str">
        <f t="shared" si="0"/>
        <v>N/A</v>
      </c>
      <c r="E14" s="34">
        <v>870</v>
      </c>
      <c r="F14" s="11" t="str">
        <f t="shared" si="1"/>
        <v>N/A</v>
      </c>
      <c r="G14" s="34">
        <v>743</v>
      </c>
      <c r="H14" s="11" t="str">
        <f t="shared" si="2"/>
        <v>N/A</v>
      </c>
      <c r="I14" s="12">
        <v>-54.6</v>
      </c>
      <c r="J14" s="12">
        <v>-14.6</v>
      </c>
      <c r="K14" s="41" t="s">
        <v>732</v>
      </c>
      <c r="L14" s="9" t="str">
        <f t="shared" si="3"/>
        <v>Yes</v>
      </c>
    </row>
    <row r="15" spans="1:12" x14ac:dyDescent="0.25">
      <c r="A15" s="4" t="s">
        <v>987</v>
      </c>
      <c r="B15" s="33" t="s">
        <v>217</v>
      </c>
      <c r="C15" s="34">
        <v>0</v>
      </c>
      <c r="D15" s="11" t="str">
        <f t="shared" si="0"/>
        <v>N/A</v>
      </c>
      <c r="E15" s="34">
        <v>0</v>
      </c>
      <c r="F15" s="11" t="str">
        <f t="shared" si="1"/>
        <v>N/A</v>
      </c>
      <c r="G15" s="34">
        <v>0</v>
      </c>
      <c r="H15" s="11" t="str">
        <f t="shared" si="2"/>
        <v>N/A</v>
      </c>
      <c r="I15" s="12" t="s">
        <v>1742</v>
      </c>
      <c r="J15" s="12" t="s">
        <v>1742</v>
      </c>
      <c r="K15" s="41" t="s">
        <v>732</v>
      </c>
      <c r="L15" s="9" t="str">
        <f t="shared" si="3"/>
        <v>N/A</v>
      </c>
    </row>
    <row r="16" spans="1:12" x14ac:dyDescent="0.25">
      <c r="A16" s="4" t="s">
        <v>102</v>
      </c>
      <c r="B16" s="33" t="s">
        <v>217</v>
      </c>
      <c r="C16" s="34">
        <v>105174</v>
      </c>
      <c r="D16" s="11" t="str">
        <f t="shared" si="0"/>
        <v>N/A</v>
      </c>
      <c r="E16" s="34">
        <v>110325</v>
      </c>
      <c r="F16" s="11" t="str">
        <f t="shared" si="1"/>
        <v>N/A</v>
      </c>
      <c r="G16" s="34">
        <v>112751</v>
      </c>
      <c r="H16" s="11" t="str">
        <f t="shared" si="2"/>
        <v>N/A</v>
      </c>
      <c r="I16" s="12">
        <v>4.8979999999999997</v>
      </c>
      <c r="J16" s="12">
        <v>2.1989999999999998</v>
      </c>
      <c r="K16" s="41" t="s">
        <v>732</v>
      </c>
      <c r="L16" s="9" t="str">
        <f t="shared" si="3"/>
        <v>Yes</v>
      </c>
    </row>
    <row r="17" spans="1:12" x14ac:dyDescent="0.25">
      <c r="A17" s="4" t="s">
        <v>988</v>
      </c>
      <c r="B17" s="33" t="s">
        <v>217</v>
      </c>
      <c r="C17" s="34">
        <v>91335</v>
      </c>
      <c r="D17" s="11" t="str">
        <f t="shared" si="0"/>
        <v>N/A</v>
      </c>
      <c r="E17" s="34">
        <v>94815</v>
      </c>
      <c r="F17" s="11" t="str">
        <f t="shared" si="1"/>
        <v>N/A</v>
      </c>
      <c r="G17" s="34">
        <v>95887</v>
      </c>
      <c r="H17" s="11" t="str">
        <f t="shared" si="2"/>
        <v>N/A</v>
      </c>
      <c r="I17" s="12">
        <v>3.81</v>
      </c>
      <c r="J17" s="12">
        <v>1.131</v>
      </c>
      <c r="K17" s="41" t="s">
        <v>732</v>
      </c>
      <c r="L17" s="9" t="str">
        <f t="shared" si="3"/>
        <v>Yes</v>
      </c>
    </row>
    <row r="18" spans="1:12" x14ac:dyDescent="0.25">
      <c r="A18" s="4" t="s">
        <v>989</v>
      </c>
      <c r="B18" s="33" t="s">
        <v>217</v>
      </c>
      <c r="C18" s="34">
        <v>3917</v>
      </c>
      <c r="D18" s="11" t="str">
        <f t="shared" si="0"/>
        <v>N/A</v>
      </c>
      <c r="E18" s="34">
        <v>4224</v>
      </c>
      <c r="F18" s="11" t="str">
        <f t="shared" si="1"/>
        <v>N/A</v>
      </c>
      <c r="G18" s="34">
        <v>4967</v>
      </c>
      <c r="H18" s="11" t="str">
        <f t="shared" si="2"/>
        <v>N/A</v>
      </c>
      <c r="I18" s="12">
        <v>7.8380000000000001</v>
      </c>
      <c r="J18" s="12">
        <v>17.59</v>
      </c>
      <c r="K18" s="41" t="s">
        <v>732</v>
      </c>
      <c r="L18" s="9" t="str">
        <f t="shared" si="3"/>
        <v>Yes</v>
      </c>
    </row>
    <row r="19" spans="1:12" x14ac:dyDescent="0.25">
      <c r="A19" s="4" t="s">
        <v>990</v>
      </c>
      <c r="B19" s="33" t="s">
        <v>217</v>
      </c>
      <c r="C19" s="34">
        <v>796</v>
      </c>
      <c r="D19" s="11" t="str">
        <f t="shared" si="0"/>
        <v>N/A</v>
      </c>
      <c r="E19" s="34">
        <v>814</v>
      </c>
      <c r="F19" s="11" t="str">
        <f t="shared" si="1"/>
        <v>N/A</v>
      </c>
      <c r="G19" s="34">
        <v>1017</v>
      </c>
      <c r="H19" s="11" t="str">
        <f t="shared" si="2"/>
        <v>N/A</v>
      </c>
      <c r="I19" s="12">
        <v>2.2610000000000001</v>
      </c>
      <c r="J19" s="12">
        <v>24.94</v>
      </c>
      <c r="K19" s="41" t="s">
        <v>732</v>
      </c>
      <c r="L19" s="9" t="str">
        <f t="shared" si="3"/>
        <v>Yes</v>
      </c>
    </row>
    <row r="20" spans="1:12" x14ac:dyDescent="0.25">
      <c r="A20" s="4" t="s">
        <v>991</v>
      </c>
      <c r="B20" s="33" t="s">
        <v>217</v>
      </c>
      <c r="C20" s="34">
        <v>9126</v>
      </c>
      <c r="D20" s="11" t="str">
        <f t="shared" si="0"/>
        <v>N/A</v>
      </c>
      <c r="E20" s="34">
        <v>10472</v>
      </c>
      <c r="F20" s="11" t="str">
        <f t="shared" si="1"/>
        <v>N/A</v>
      </c>
      <c r="G20" s="34">
        <v>10880</v>
      </c>
      <c r="H20" s="11" t="str">
        <f t="shared" si="2"/>
        <v>N/A</v>
      </c>
      <c r="I20" s="12">
        <v>14.75</v>
      </c>
      <c r="J20" s="12">
        <v>3.8959999999999999</v>
      </c>
      <c r="K20" s="41" t="s">
        <v>732</v>
      </c>
      <c r="L20" s="9" t="str">
        <f t="shared" si="3"/>
        <v>Yes</v>
      </c>
    </row>
    <row r="21" spans="1:12" x14ac:dyDescent="0.25">
      <c r="A21" s="2" t="s">
        <v>992</v>
      </c>
      <c r="B21" s="33" t="s">
        <v>217</v>
      </c>
      <c r="C21" s="34">
        <v>0</v>
      </c>
      <c r="D21" s="11" t="str">
        <f t="shared" si="0"/>
        <v>N/A</v>
      </c>
      <c r="E21" s="34">
        <v>0</v>
      </c>
      <c r="F21" s="11" t="str">
        <f t="shared" si="1"/>
        <v>N/A</v>
      </c>
      <c r="G21" s="34">
        <v>0</v>
      </c>
      <c r="H21" s="11" t="str">
        <f t="shared" si="2"/>
        <v>N/A</v>
      </c>
      <c r="I21" s="12" t="s">
        <v>1742</v>
      </c>
      <c r="J21" s="12" t="s">
        <v>1742</v>
      </c>
      <c r="K21" s="41" t="s">
        <v>732</v>
      </c>
      <c r="L21" s="9" t="str">
        <f t="shared" si="3"/>
        <v>N/A</v>
      </c>
    </row>
    <row r="22" spans="1:12" x14ac:dyDescent="0.25">
      <c r="A22" s="2" t="s">
        <v>1726</v>
      </c>
      <c r="B22" s="33" t="s">
        <v>217</v>
      </c>
      <c r="C22" s="34">
        <v>106611</v>
      </c>
      <c r="D22" s="11" t="str">
        <f t="shared" si="0"/>
        <v>N/A</v>
      </c>
      <c r="E22" s="34">
        <v>114905</v>
      </c>
      <c r="F22" s="11" t="str">
        <f t="shared" si="1"/>
        <v>N/A</v>
      </c>
      <c r="G22" s="34">
        <v>105977</v>
      </c>
      <c r="H22" s="11" t="str">
        <f t="shared" si="2"/>
        <v>N/A</v>
      </c>
      <c r="I22" s="12">
        <v>7.78</v>
      </c>
      <c r="J22" s="12">
        <v>-7.77</v>
      </c>
      <c r="K22" s="41" t="s">
        <v>732</v>
      </c>
      <c r="L22" s="9" t="str">
        <f t="shared" si="3"/>
        <v>Yes</v>
      </c>
    </row>
    <row r="23" spans="1:12" x14ac:dyDescent="0.25">
      <c r="A23" s="4" t="s">
        <v>993</v>
      </c>
      <c r="B23" s="33" t="s">
        <v>217</v>
      </c>
      <c r="C23" s="34">
        <v>10417</v>
      </c>
      <c r="D23" s="11" t="str">
        <f t="shared" si="0"/>
        <v>N/A</v>
      </c>
      <c r="E23" s="34">
        <v>11497</v>
      </c>
      <c r="F23" s="11" t="str">
        <f t="shared" si="1"/>
        <v>N/A</v>
      </c>
      <c r="G23" s="34">
        <v>8536</v>
      </c>
      <c r="H23" s="11" t="str">
        <f t="shared" si="2"/>
        <v>N/A</v>
      </c>
      <c r="I23" s="12">
        <v>10.37</v>
      </c>
      <c r="J23" s="12">
        <v>-25.8</v>
      </c>
      <c r="K23" s="41" t="s">
        <v>732</v>
      </c>
      <c r="L23" s="9" t="str">
        <f t="shared" si="3"/>
        <v>Yes</v>
      </c>
    </row>
    <row r="24" spans="1:12" x14ac:dyDescent="0.25">
      <c r="A24" s="4" t="s">
        <v>994</v>
      </c>
      <c r="B24" s="33" t="s">
        <v>217</v>
      </c>
      <c r="C24" s="34">
        <v>0</v>
      </c>
      <c r="D24" s="11" t="str">
        <f t="shared" si="0"/>
        <v>N/A</v>
      </c>
      <c r="E24" s="34">
        <v>0</v>
      </c>
      <c r="F24" s="11" t="str">
        <f t="shared" si="1"/>
        <v>N/A</v>
      </c>
      <c r="G24" s="34">
        <v>0</v>
      </c>
      <c r="H24" s="11" t="str">
        <f t="shared" si="2"/>
        <v>N/A</v>
      </c>
      <c r="I24" s="12" t="s">
        <v>1742</v>
      </c>
      <c r="J24" s="12" t="s">
        <v>1742</v>
      </c>
      <c r="K24" s="41" t="s">
        <v>732</v>
      </c>
      <c r="L24" s="9" t="str">
        <f t="shared" si="3"/>
        <v>N/A</v>
      </c>
    </row>
    <row r="25" spans="1:12" x14ac:dyDescent="0.25">
      <c r="A25" s="4" t="s">
        <v>995</v>
      </c>
      <c r="B25" s="33" t="s">
        <v>217</v>
      </c>
      <c r="C25" s="34">
        <v>573</v>
      </c>
      <c r="D25" s="11" t="str">
        <f t="shared" si="0"/>
        <v>N/A</v>
      </c>
      <c r="E25" s="34">
        <v>387</v>
      </c>
      <c r="F25" s="11" t="str">
        <f t="shared" si="1"/>
        <v>N/A</v>
      </c>
      <c r="G25" s="34">
        <v>380</v>
      </c>
      <c r="H25" s="11" t="str">
        <f t="shared" si="2"/>
        <v>N/A</v>
      </c>
      <c r="I25" s="12">
        <v>-32.5</v>
      </c>
      <c r="J25" s="12">
        <v>-1.81</v>
      </c>
      <c r="K25" s="41" t="s">
        <v>732</v>
      </c>
      <c r="L25" s="9" t="str">
        <f t="shared" si="3"/>
        <v>Yes</v>
      </c>
    </row>
    <row r="26" spans="1:12" x14ac:dyDescent="0.25">
      <c r="A26" s="4" t="s">
        <v>996</v>
      </c>
      <c r="B26" s="33" t="s">
        <v>217</v>
      </c>
      <c r="C26" s="34">
        <v>49206</v>
      </c>
      <c r="D26" s="11" t="str">
        <f t="shared" si="0"/>
        <v>N/A</v>
      </c>
      <c r="E26" s="34">
        <v>64532</v>
      </c>
      <c r="F26" s="11" t="str">
        <f t="shared" si="1"/>
        <v>N/A</v>
      </c>
      <c r="G26" s="34">
        <v>63492</v>
      </c>
      <c r="H26" s="11" t="str">
        <f t="shared" si="2"/>
        <v>N/A</v>
      </c>
      <c r="I26" s="12">
        <v>31.15</v>
      </c>
      <c r="J26" s="12">
        <v>-1.61</v>
      </c>
      <c r="K26" s="41" t="s">
        <v>732</v>
      </c>
      <c r="L26" s="9" t="str">
        <f t="shared" si="3"/>
        <v>Yes</v>
      </c>
    </row>
    <row r="27" spans="1:12" x14ac:dyDescent="0.25">
      <c r="A27" s="4" t="s">
        <v>997</v>
      </c>
      <c r="B27" s="33" t="s">
        <v>217</v>
      </c>
      <c r="C27" s="34">
        <v>25941</v>
      </c>
      <c r="D27" s="11" t="str">
        <f t="shared" si="0"/>
        <v>N/A</v>
      </c>
      <c r="E27" s="34">
        <v>18066</v>
      </c>
      <c r="F27" s="11" t="str">
        <f t="shared" si="1"/>
        <v>N/A</v>
      </c>
      <c r="G27" s="34">
        <v>13400</v>
      </c>
      <c r="H27" s="11" t="str">
        <f t="shared" si="2"/>
        <v>N/A</v>
      </c>
      <c r="I27" s="12">
        <v>-30.4</v>
      </c>
      <c r="J27" s="12">
        <v>-25.8</v>
      </c>
      <c r="K27" s="41" t="s">
        <v>732</v>
      </c>
      <c r="L27" s="9" t="str">
        <f t="shared" si="3"/>
        <v>Yes</v>
      </c>
    </row>
    <row r="28" spans="1:12" x14ac:dyDescent="0.25">
      <c r="A28" s="48" t="s">
        <v>998</v>
      </c>
      <c r="B28" s="33" t="s">
        <v>217</v>
      </c>
      <c r="C28" s="34">
        <v>20474</v>
      </c>
      <c r="D28" s="11" t="str">
        <f t="shared" si="0"/>
        <v>N/A</v>
      </c>
      <c r="E28" s="34">
        <v>20423</v>
      </c>
      <c r="F28" s="11" t="str">
        <f t="shared" si="1"/>
        <v>N/A</v>
      </c>
      <c r="G28" s="34">
        <v>20169</v>
      </c>
      <c r="H28" s="11" t="str">
        <f t="shared" si="2"/>
        <v>N/A</v>
      </c>
      <c r="I28" s="12">
        <v>-0.249</v>
      </c>
      <c r="J28" s="12">
        <v>-1.24</v>
      </c>
      <c r="K28" s="41" t="s">
        <v>732</v>
      </c>
      <c r="L28" s="9" t="str">
        <f t="shared" si="3"/>
        <v>Yes</v>
      </c>
    </row>
    <row r="29" spans="1:12" x14ac:dyDescent="0.25">
      <c r="A29" s="48" t="s">
        <v>999</v>
      </c>
      <c r="B29" s="33" t="s">
        <v>217</v>
      </c>
      <c r="C29" s="34">
        <v>0</v>
      </c>
      <c r="D29" s="11" t="str">
        <f t="shared" si="0"/>
        <v>N/A</v>
      </c>
      <c r="E29" s="34">
        <v>0</v>
      </c>
      <c r="F29" s="11" t="str">
        <f t="shared" si="1"/>
        <v>N/A</v>
      </c>
      <c r="G29" s="34">
        <v>0</v>
      </c>
      <c r="H29" s="11" t="str">
        <f t="shared" si="2"/>
        <v>N/A</v>
      </c>
      <c r="I29" s="12" t="s">
        <v>1742</v>
      </c>
      <c r="J29" s="12" t="s">
        <v>1742</v>
      </c>
      <c r="K29" s="41" t="s">
        <v>732</v>
      </c>
      <c r="L29" s="9" t="str">
        <f t="shared" si="3"/>
        <v>N/A</v>
      </c>
    </row>
    <row r="30" spans="1:12" x14ac:dyDescent="0.25">
      <c r="A30" s="48" t="s">
        <v>106</v>
      </c>
      <c r="B30" s="33" t="s">
        <v>217</v>
      </c>
      <c r="C30" s="34">
        <v>40133</v>
      </c>
      <c r="D30" s="11" t="str">
        <f t="shared" si="0"/>
        <v>N/A</v>
      </c>
      <c r="E30" s="34">
        <v>38511</v>
      </c>
      <c r="F30" s="11" t="str">
        <f t="shared" si="1"/>
        <v>N/A</v>
      </c>
      <c r="G30" s="34">
        <v>33148</v>
      </c>
      <c r="H30" s="11" t="str">
        <f t="shared" si="2"/>
        <v>N/A</v>
      </c>
      <c r="I30" s="12">
        <v>-4.04</v>
      </c>
      <c r="J30" s="12">
        <v>-13.9</v>
      </c>
      <c r="K30" s="41" t="s">
        <v>732</v>
      </c>
      <c r="L30" s="9" t="str">
        <f t="shared" si="3"/>
        <v>Yes</v>
      </c>
    </row>
    <row r="31" spans="1:12" x14ac:dyDescent="0.25">
      <c r="A31" s="42" t="s">
        <v>1000</v>
      </c>
      <c r="B31" s="33" t="s">
        <v>217</v>
      </c>
      <c r="C31" s="34">
        <v>8564</v>
      </c>
      <c r="D31" s="11" t="str">
        <f t="shared" si="0"/>
        <v>N/A</v>
      </c>
      <c r="E31" s="34">
        <v>8110</v>
      </c>
      <c r="F31" s="11" t="str">
        <f t="shared" si="1"/>
        <v>N/A</v>
      </c>
      <c r="G31" s="34">
        <v>5979</v>
      </c>
      <c r="H31" s="11" t="str">
        <f t="shared" si="2"/>
        <v>N/A</v>
      </c>
      <c r="I31" s="12">
        <v>-5.3</v>
      </c>
      <c r="J31" s="12">
        <v>-26.3</v>
      </c>
      <c r="K31" s="41" t="s">
        <v>732</v>
      </c>
      <c r="L31" s="9" t="str">
        <f t="shared" si="3"/>
        <v>Yes</v>
      </c>
    </row>
    <row r="32" spans="1:12" x14ac:dyDescent="0.25">
      <c r="A32" s="42" t="s">
        <v>1001</v>
      </c>
      <c r="B32" s="33" t="s">
        <v>217</v>
      </c>
      <c r="C32" s="34">
        <v>0</v>
      </c>
      <c r="D32" s="11" t="str">
        <f t="shared" si="0"/>
        <v>N/A</v>
      </c>
      <c r="E32" s="34">
        <v>0</v>
      </c>
      <c r="F32" s="11" t="str">
        <f t="shared" si="1"/>
        <v>N/A</v>
      </c>
      <c r="G32" s="34">
        <v>0</v>
      </c>
      <c r="H32" s="11" t="str">
        <f t="shared" si="2"/>
        <v>N/A</v>
      </c>
      <c r="I32" s="12" t="s">
        <v>1742</v>
      </c>
      <c r="J32" s="12" t="s">
        <v>1742</v>
      </c>
      <c r="K32" s="41" t="s">
        <v>732</v>
      </c>
      <c r="L32" s="9" t="str">
        <f t="shared" si="3"/>
        <v>N/A</v>
      </c>
    </row>
    <row r="33" spans="1:12" x14ac:dyDescent="0.25">
      <c r="A33" s="42" t="s">
        <v>1002</v>
      </c>
      <c r="B33" s="33" t="s">
        <v>217</v>
      </c>
      <c r="C33" s="34">
        <v>206</v>
      </c>
      <c r="D33" s="11" t="str">
        <f t="shared" si="0"/>
        <v>N/A</v>
      </c>
      <c r="E33" s="34">
        <v>130</v>
      </c>
      <c r="F33" s="11" t="str">
        <f t="shared" si="1"/>
        <v>N/A</v>
      </c>
      <c r="G33" s="34">
        <v>154</v>
      </c>
      <c r="H33" s="11" t="str">
        <f t="shared" si="2"/>
        <v>N/A</v>
      </c>
      <c r="I33" s="12">
        <v>-36.9</v>
      </c>
      <c r="J33" s="12">
        <v>18.46</v>
      </c>
      <c r="K33" s="41" t="s">
        <v>732</v>
      </c>
      <c r="L33" s="9" t="str">
        <f t="shared" si="3"/>
        <v>Yes</v>
      </c>
    </row>
    <row r="34" spans="1:12" x14ac:dyDescent="0.25">
      <c r="A34" s="42" t="s">
        <v>1003</v>
      </c>
      <c r="B34" s="33" t="s">
        <v>217</v>
      </c>
      <c r="C34" s="34">
        <v>8872</v>
      </c>
      <c r="D34" s="11" t="str">
        <f t="shared" si="0"/>
        <v>N/A</v>
      </c>
      <c r="E34" s="34">
        <v>9310</v>
      </c>
      <c r="F34" s="11" t="str">
        <f t="shared" si="1"/>
        <v>N/A</v>
      </c>
      <c r="G34" s="34">
        <v>7451</v>
      </c>
      <c r="H34" s="11" t="str">
        <f t="shared" si="2"/>
        <v>N/A</v>
      </c>
      <c r="I34" s="12">
        <v>4.9370000000000003</v>
      </c>
      <c r="J34" s="12">
        <v>-20</v>
      </c>
      <c r="K34" s="41" t="s">
        <v>732</v>
      </c>
      <c r="L34" s="9" t="str">
        <f t="shared" si="3"/>
        <v>Yes</v>
      </c>
    </row>
    <row r="35" spans="1:12" x14ac:dyDescent="0.25">
      <c r="A35" s="42" t="s">
        <v>1004</v>
      </c>
      <c r="B35" s="33" t="s">
        <v>217</v>
      </c>
      <c r="C35" s="34">
        <v>16076</v>
      </c>
      <c r="D35" s="11" t="str">
        <f t="shared" si="0"/>
        <v>N/A</v>
      </c>
      <c r="E35" s="34">
        <v>15001</v>
      </c>
      <c r="F35" s="11" t="str">
        <f t="shared" si="1"/>
        <v>N/A</v>
      </c>
      <c r="G35" s="34">
        <v>12996</v>
      </c>
      <c r="H35" s="11" t="str">
        <f t="shared" si="2"/>
        <v>N/A</v>
      </c>
      <c r="I35" s="12">
        <v>-6.69</v>
      </c>
      <c r="J35" s="12">
        <v>-13.4</v>
      </c>
      <c r="K35" s="41" t="s">
        <v>732</v>
      </c>
      <c r="L35" s="9" t="str">
        <f t="shared" si="3"/>
        <v>Yes</v>
      </c>
    </row>
    <row r="36" spans="1:12" x14ac:dyDescent="0.25">
      <c r="A36" s="42" t="s">
        <v>1005</v>
      </c>
      <c r="B36" s="33" t="s">
        <v>217</v>
      </c>
      <c r="C36" s="34">
        <v>6415</v>
      </c>
      <c r="D36" s="11" t="str">
        <f t="shared" si="0"/>
        <v>N/A</v>
      </c>
      <c r="E36" s="34">
        <v>5960</v>
      </c>
      <c r="F36" s="11" t="str">
        <f t="shared" si="1"/>
        <v>N/A</v>
      </c>
      <c r="G36" s="34">
        <v>6568</v>
      </c>
      <c r="H36" s="11" t="str">
        <f t="shared" si="2"/>
        <v>N/A</v>
      </c>
      <c r="I36" s="12">
        <v>-7.09</v>
      </c>
      <c r="J36" s="12">
        <v>10.199999999999999</v>
      </c>
      <c r="K36" s="41" t="s">
        <v>732</v>
      </c>
      <c r="L36" s="9" t="str">
        <f t="shared" si="3"/>
        <v>Yes</v>
      </c>
    </row>
    <row r="37" spans="1:12" x14ac:dyDescent="0.25">
      <c r="A37" s="42" t="s">
        <v>122</v>
      </c>
      <c r="B37" s="33" t="s">
        <v>217</v>
      </c>
      <c r="C37" s="34">
        <v>943</v>
      </c>
      <c r="D37" s="11" t="str">
        <f t="shared" si="0"/>
        <v>N/A</v>
      </c>
      <c r="E37" s="34">
        <v>869</v>
      </c>
      <c r="F37" s="11" t="str">
        <f t="shared" si="1"/>
        <v>N/A</v>
      </c>
      <c r="G37" s="34">
        <v>922</v>
      </c>
      <c r="H37" s="11" t="str">
        <f t="shared" si="2"/>
        <v>N/A</v>
      </c>
      <c r="I37" s="12">
        <v>-7.85</v>
      </c>
      <c r="J37" s="12">
        <v>6.0990000000000002</v>
      </c>
      <c r="K37" s="41" t="s">
        <v>732</v>
      </c>
      <c r="L37" s="9" t="str">
        <f t="shared" si="3"/>
        <v>Yes</v>
      </c>
    </row>
    <row r="38" spans="1:12" x14ac:dyDescent="0.25">
      <c r="A38" s="42" t="s">
        <v>84</v>
      </c>
      <c r="B38" s="33" t="s">
        <v>217</v>
      </c>
      <c r="C38" s="43">
        <v>1776596994</v>
      </c>
      <c r="D38" s="11" t="str">
        <f t="shared" si="0"/>
        <v>N/A</v>
      </c>
      <c r="E38" s="43">
        <v>1758033282</v>
      </c>
      <c r="F38" s="11" t="str">
        <f t="shared" si="1"/>
        <v>N/A</v>
      </c>
      <c r="G38" s="43">
        <v>1826824598</v>
      </c>
      <c r="H38" s="11" t="str">
        <f t="shared" si="2"/>
        <v>N/A</v>
      </c>
      <c r="I38" s="12">
        <v>-1.04</v>
      </c>
      <c r="J38" s="12">
        <v>3.9129999999999998</v>
      </c>
      <c r="K38" s="41" t="s">
        <v>732</v>
      </c>
      <c r="L38" s="9" t="str">
        <f t="shared" si="3"/>
        <v>Yes</v>
      </c>
    </row>
    <row r="39" spans="1:12" x14ac:dyDescent="0.25">
      <c r="A39" s="42" t="s">
        <v>1287</v>
      </c>
      <c r="B39" s="33" t="s">
        <v>217</v>
      </c>
      <c r="C39" s="43">
        <v>6887.1560253999996</v>
      </c>
      <c r="D39" s="11" t="str">
        <f t="shared" si="0"/>
        <v>N/A</v>
      </c>
      <c r="E39" s="43">
        <v>6587.7498726000003</v>
      </c>
      <c r="F39" s="11" t="str">
        <f t="shared" si="1"/>
        <v>N/A</v>
      </c>
      <c r="G39" s="43">
        <v>7179.3903731</v>
      </c>
      <c r="H39" s="11" t="str">
        <f t="shared" si="2"/>
        <v>N/A</v>
      </c>
      <c r="I39" s="12">
        <v>-4.3499999999999996</v>
      </c>
      <c r="J39" s="12">
        <v>8.9809999999999999</v>
      </c>
      <c r="K39" s="41" t="s">
        <v>732</v>
      </c>
      <c r="L39" s="9" t="str">
        <f t="shared" si="3"/>
        <v>Yes</v>
      </c>
    </row>
    <row r="40" spans="1:12" x14ac:dyDescent="0.25">
      <c r="A40" s="42" t="s">
        <v>1288</v>
      </c>
      <c r="B40" s="33" t="s">
        <v>217</v>
      </c>
      <c r="C40" s="43">
        <v>8842.8384833</v>
      </c>
      <c r="D40" s="11" t="str">
        <f>IF($B40="N/A","N/A",IF(C40&gt;10,"No",IF(C40&lt;-10,"No","Yes")))</f>
        <v>N/A</v>
      </c>
      <c r="E40" s="43">
        <v>8451.3923477000008</v>
      </c>
      <c r="F40" s="11" t="str">
        <f>IF($B40="N/A","N/A",IF(E40&gt;10,"No",IF(E40&lt;-10,"No","Yes")))</f>
        <v>N/A</v>
      </c>
      <c r="G40" s="43">
        <v>9057.5863850000005</v>
      </c>
      <c r="H40" s="11" t="str">
        <f>IF($B40="N/A","N/A",IF(G40&gt;10,"No",IF(G40&lt;-10,"No","Yes")))</f>
        <v>N/A</v>
      </c>
      <c r="I40" s="12">
        <v>-4.43</v>
      </c>
      <c r="J40" s="12">
        <v>7.173</v>
      </c>
      <c r="K40" s="41" t="s">
        <v>732</v>
      </c>
      <c r="L40" s="9" t="str">
        <f>IF(J40="Div by 0", "N/A", IF(K40="N/A","N/A", IF(J40&gt;VALUE(MID(K40,1,2)), "No", IF(J40&lt;-1*VALUE(MID(K40,1,2)), "No", "Yes"))))</f>
        <v>Yes</v>
      </c>
    </row>
    <row r="41" spans="1:12" x14ac:dyDescent="0.25">
      <c r="A41" s="42" t="s">
        <v>107</v>
      </c>
      <c r="B41" s="33" t="s">
        <v>217</v>
      </c>
      <c r="C41" s="43">
        <v>7560580</v>
      </c>
      <c r="D41" s="11" t="str">
        <f t="shared" ref="D41:D44" si="4">IF($B41="N/A","N/A",IF(C41&gt;10,"No",IF(C41&lt;-10,"No","Yes")))</f>
        <v>N/A</v>
      </c>
      <c r="E41" s="43">
        <v>7393965</v>
      </c>
      <c r="F41" s="11" t="str">
        <f t="shared" ref="F41:F44" si="5">IF($B41="N/A","N/A",IF(E41&gt;10,"No",IF(E41&lt;-10,"No","Yes")))</f>
        <v>N/A</v>
      </c>
      <c r="G41" s="43">
        <v>25892029</v>
      </c>
      <c r="H41" s="11" t="str">
        <f t="shared" ref="H41:H44" si="6">IF($B41="N/A","N/A",IF(G41&gt;10,"No",IF(G41&lt;-10,"No","Yes")))</f>
        <v>N/A</v>
      </c>
      <c r="I41" s="12">
        <v>-2.2000000000000002</v>
      </c>
      <c r="J41" s="12">
        <v>250.2</v>
      </c>
      <c r="K41" s="41" t="s">
        <v>732</v>
      </c>
      <c r="L41" s="9" t="str">
        <f t="shared" ref="L41:L43" si="7">IF(J41="Div by 0", "N/A", IF(K41="N/A","N/A", IF(J41&gt;VALUE(MID(K41,1,2)), "No", IF(J41&lt;-1*VALUE(MID(K41,1,2)), "No", "Yes"))))</f>
        <v>No</v>
      </c>
    </row>
    <row r="42" spans="1:12" x14ac:dyDescent="0.25">
      <c r="A42" s="42" t="s">
        <v>162</v>
      </c>
      <c r="B42" s="41" t="s">
        <v>221</v>
      </c>
      <c r="C42" s="1">
        <v>67229</v>
      </c>
      <c r="D42" s="11" t="str">
        <f>IF($B42="N/A","N/A",IF(C42&gt;0,"No",IF(C42&lt;0,"No","Yes")))</f>
        <v>No</v>
      </c>
      <c r="E42" s="1">
        <v>5590</v>
      </c>
      <c r="F42" s="11" t="str">
        <f>IF($B42="N/A","N/A",IF(E42&gt;0,"No",IF(E42&lt;0,"No","Yes")))</f>
        <v>No</v>
      </c>
      <c r="G42" s="1">
        <v>112224</v>
      </c>
      <c r="H42" s="11" t="str">
        <f>IF($B42="N/A","N/A",IF(G42&gt;0,"No",IF(G42&lt;0,"No","Yes")))</f>
        <v>No</v>
      </c>
      <c r="I42" s="12">
        <v>-91.7</v>
      </c>
      <c r="J42" s="12">
        <v>1908</v>
      </c>
      <c r="K42" s="41" t="s">
        <v>732</v>
      </c>
      <c r="L42" s="9" t="str">
        <f t="shared" si="7"/>
        <v>No</v>
      </c>
    </row>
    <row r="43" spans="1:12" x14ac:dyDescent="0.25">
      <c r="A43" s="42" t="s">
        <v>160</v>
      </c>
      <c r="B43" s="33" t="s">
        <v>217</v>
      </c>
      <c r="C43" s="43">
        <v>5639790</v>
      </c>
      <c r="D43" s="11" t="str">
        <f t="shared" si="4"/>
        <v>N/A</v>
      </c>
      <c r="E43" s="43">
        <v>6087014</v>
      </c>
      <c r="F43" s="11" t="str">
        <f t="shared" si="5"/>
        <v>N/A</v>
      </c>
      <c r="G43" s="43">
        <v>24369311</v>
      </c>
      <c r="H43" s="11" t="str">
        <f t="shared" si="6"/>
        <v>N/A</v>
      </c>
      <c r="I43" s="12">
        <v>7.93</v>
      </c>
      <c r="J43" s="12">
        <v>300.3</v>
      </c>
      <c r="K43" s="41" t="s">
        <v>732</v>
      </c>
      <c r="L43" s="9" t="str">
        <f t="shared" si="7"/>
        <v>No</v>
      </c>
    </row>
    <row r="44" spans="1:12" x14ac:dyDescent="0.25">
      <c r="A44" s="42" t="s">
        <v>1289</v>
      </c>
      <c r="B44" s="33" t="s">
        <v>217</v>
      </c>
      <c r="C44" s="43">
        <v>83.889244224999999</v>
      </c>
      <c r="D44" s="11" t="str">
        <f t="shared" si="4"/>
        <v>N/A</v>
      </c>
      <c r="E44" s="43">
        <v>1088.9112700999999</v>
      </c>
      <c r="F44" s="11" t="str">
        <f t="shared" si="5"/>
        <v>N/A</v>
      </c>
      <c r="G44" s="43">
        <v>217.14883626</v>
      </c>
      <c r="H44" s="11" t="str">
        <f t="shared" si="6"/>
        <v>N/A</v>
      </c>
      <c r="I44" s="12">
        <v>1198</v>
      </c>
      <c r="J44" s="12">
        <v>-80.099999999999994</v>
      </c>
      <c r="K44" s="41" t="s">
        <v>732</v>
      </c>
      <c r="L44" s="9" t="str">
        <f>IF(J44="Div by 0", "N/A", IF(OR(J44="N/A",K44="N/A"),"N/A", IF(J44&gt;VALUE(MID(K44,1,2)), "No", IF(J44&lt;-1*VALUE(MID(K44,1,2)), "No", "Yes"))))</f>
        <v>No</v>
      </c>
    </row>
    <row r="45" spans="1:12" x14ac:dyDescent="0.25">
      <c r="A45" s="42" t="s">
        <v>1290</v>
      </c>
      <c r="B45" s="33" t="s">
        <v>217</v>
      </c>
      <c r="C45" s="43">
        <v>13620.038411</v>
      </c>
      <c r="D45" s="11" t="str">
        <f t="shared" ref="D45:D71" si="8">IF($B45="N/A","N/A",IF(C45&gt;10,"No",IF(C45&lt;-10,"No","Yes")))</f>
        <v>N/A</v>
      </c>
      <c r="E45" s="43">
        <v>11734.960934999999</v>
      </c>
      <c r="F45" s="11" t="str">
        <f t="shared" ref="F45:F71" si="9">IF($B45="N/A","N/A",IF(E45&gt;10,"No",IF(E45&lt;-10,"No","Yes")))</f>
        <v>N/A</v>
      </c>
      <c r="G45" s="43">
        <v>9906.9588829000004</v>
      </c>
      <c r="H45" s="11" t="str">
        <f t="shared" ref="H45:H71" si="10">IF($B45="N/A","N/A",IF(G45&gt;10,"No",IF(G45&lt;-10,"No","Yes")))</f>
        <v>N/A</v>
      </c>
      <c r="I45" s="12">
        <v>-13.8</v>
      </c>
      <c r="J45" s="12">
        <v>-15.6</v>
      </c>
      <c r="K45" s="41" t="s">
        <v>732</v>
      </c>
      <c r="L45" s="9" t="str">
        <f t="shared" ref="L45:L71" si="11">IF(J45="Div by 0", "N/A", IF(K45="N/A","N/A", IF(J45&gt;VALUE(MID(K45,1,2)), "No", IF(J45&lt;-1*VALUE(MID(K45,1,2)), "No", "Yes"))))</f>
        <v>Yes</v>
      </c>
    </row>
    <row r="46" spans="1:12" x14ac:dyDescent="0.25">
      <c r="A46" s="42" t="s">
        <v>1291</v>
      </c>
      <c r="B46" s="33" t="s">
        <v>217</v>
      </c>
      <c r="C46" s="43">
        <v>14136.127128</v>
      </c>
      <c r="D46" s="11" t="str">
        <f t="shared" si="8"/>
        <v>N/A</v>
      </c>
      <c r="E46" s="43">
        <v>12020.564741</v>
      </c>
      <c r="F46" s="11" t="str">
        <f t="shared" si="9"/>
        <v>N/A</v>
      </c>
      <c r="G46" s="43">
        <v>9962.0738170000004</v>
      </c>
      <c r="H46" s="11" t="str">
        <f t="shared" si="10"/>
        <v>N/A</v>
      </c>
      <c r="I46" s="12">
        <v>-15</v>
      </c>
      <c r="J46" s="12">
        <v>-17.100000000000001</v>
      </c>
      <c r="K46" s="41" t="s">
        <v>732</v>
      </c>
      <c r="L46" s="9" t="str">
        <f t="shared" si="11"/>
        <v>Yes</v>
      </c>
    </row>
    <row r="47" spans="1:12" x14ac:dyDescent="0.25">
      <c r="A47" s="42" t="s">
        <v>1292</v>
      </c>
      <c r="B47" s="33" t="s">
        <v>217</v>
      </c>
      <c r="C47" s="43">
        <v>7263.0282132000002</v>
      </c>
      <c r="D47" s="11" t="str">
        <f t="shared" si="8"/>
        <v>N/A</v>
      </c>
      <c r="E47" s="43">
        <v>6245.875</v>
      </c>
      <c r="F47" s="11" t="str">
        <f t="shared" si="9"/>
        <v>N/A</v>
      </c>
      <c r="G47" s="43">
        <v>5650.6406926</v>
      </c>
      <c r="H47" s="11" t="str">
        <f t="shared" si="10"/>
        <v>N/A</v>
      </c>
      <c r="I47" s="12">
        <v>-14</v>
      </c>
      <c r="J47" s="12">
        <v>-9.5299999999999994</v>
      </c>
      <c r="K47" s="41" t="s">
        <v>732</v>
      </c>
      <c r="L47" s="9" t="str">
        <f t="shared" si="11"/>
        <v>Yes</v>
      </c>
    </row>
    <row r="48" spans="1:12" x14ac:dyDescent="0.25">
      <c r="A48" s="42" t="s">
        <v>1293</v>
      </c>
      <c r="B48" s="33" t="s">
        <v>217</v>
      </c>
      <c r="C48" s="43">
        <v>200.96296296</v>
      </c>
      <c r="D48" s="11" t="str">
        <f t="shared" si="8"/>
        <v>N/A</v>
      </c>
      <c r="E48" s="43">
        <v>326.76923076999998</v>
      </c>
      <c r="F48" s="11" t="str">
        <f t="shared" si="9"/>
        <v>N/A</v>
      </c>
      <c r="G48" s="43">
        <v>1325.7368421000001</v>
      </c>
      <c r="H48" s="11" t="str">
        <f t="shared" si="10"/>
        <v>N/A</v>
      </c>
      <c r="I48" s="12">
        <v>62.6</v>
      </c>
      <c r="J48" s="12">
        <v>305.7</v>
      </c>
      <c r="K48" s="41" t="s">
        <v>732</v>
      </c>
      <c r="L48" s="9" t="str">
        <f t="shared" si="11"/>
        <v>No</v>
      </c>
    </row>
    <row r="49" spans="1:12" x14ac:dyDescent="0.25">
      <c r="A49" s="42" t="s">
        <v>1294</v>
      </c>
      <c r="B49" s="33" t="s">
        <v>217</v>
      </c>
      <c r="C49" s="43">
        <v>14831.400626000001</v>
      </c>
      <c r="D49" s="11" t="str">
        <f t="shared" si="8"/>
        <v>N/A</v>
      </c>
      <c r="E49" s="43">
        <v>12709.997701</v>
      </c>
      <c r="F49" s="11" t="str">
        <f t="shared" si="9"/>
        <v>N/A</v>
      </c>
      <c r="G49" s="43">
        <v>11332.121131</v>
      </c>
      <c r="H49" s="11" t="str">
        <f t="shared" si="10"/>
        <v>N/A</v>
      </c>
      <c r="I49" s="12">
        <v>-14.3</v>
      </c>
      <c r="J49" s="12">
        <v>-10.8</v>
      </c>
      <c r="K49" s="41" t="s">
        <v>732</v>
      </c>
      <c r="L49" s="9" t="str">
        <f t="shared" si="11"/>
        <v>Yes</v>
      </c>
    </row>
    <row r="50" spans="1:12" x14ac:dyDescent="0.25">
      <c r="A50" s="42" t="s">
        <v>1295</v>
      </c>
      <c r="B50" s="33" t="s">
        <v>217</v>
      </c>
      <c r="C50" s="43" t="s">
        <v>1742</v>
      </c>
      <c r="D50" s="11" t="str">
        <f t="shared" si="8"/>
        <v>N/A</v>
      </c>
      <c r="E50" s="43" t="s">
        <v>1742</v>
      </c>
      <c r="F50" s="11" t="str">
        <f t="shared" si="9"/>
        <v>N/A</v>
      </c>
      <c r="G50" s="43" t="s">
        <v>1742</v>
      </c>
      <c r="H50" s="11" t="str">
        <f t="shared" si="10"/>
        <v>N/A</v>
      </c>
      <c r="I50" s="12" t="s">
        <v>1742</v>
      </c>
      <c r="J50" s="12" t="s">
        <v>1742</v>
      </c>
      <c r="K50" s="41" t="s">
        <v>732</v>
      </c>
      <c r="L50" s="9" t="str">
        <f t="shared" si="11"/>
        <v>N/A</v>
      </c>
    </row>
    <row r="51" spans="1:12" x14ac:dyDescent="0.25">
      <c r="A51" s="42" t="s">
        <v>1296</v>
      </c>
      <c r="B51" s="33" t="s">
        <v>217</v>
      </c>
      <c r="C51" s="43">
        <v>13925.107964000001</v>
      </c>
      <c r="D51" s="11" t="str">
        <f t="shared" si="8"/>
        <v>N/A</v>
      </c>
      <c r="E51" s="43">
        <v>13724.073492</v>
      </c>
      <c r="F51" s="11" t="str">
        <f t="shared" si="9"/>
        <v>N/A</v>
      </c>
      <c r="G51" s="43">
        <v>14200.140185</v>
      </c>
      <c r="H51" s="11" t="str">
        <f t="shared" si="10"/>
        <v>N/A</v>
      </c>
      <c r="I51" s="12">
        <v>-1.44</v>
      </c>
      <c r="J51" s="12">
        <v>3.4689999999999999</v>
      </c>
      <c r="K51" s="41" t="s">
        <v>732</v>
      </c>
      <c r="L51" s="9" t="str">
        <f t="shared" si="11"/>
        <v>Yes</v>
      </c>
    </row>
    <row r="52" spans="1:12" x14ac:dyDescent="0.25">
      <c r="A52" s="42" t="s">
        <v>1297</v>
      </c>
      <c r="B52" s="33" t="s">
        <v>217</v>
      </c>
      <c r="C52" s="43">
        <v>11323.122165999999</v>
      </c>
      <c r="D52" s="11" t="str">
        <f t="shared" si="8"/>
        <v>N/A</v>
      </c>
      <c r="E52" s="43">
        <v>10895.685303</v>
      </c>
      <c r="F52" s="11" t="str">
        <f t="shared" si="9"/>
        <v>N/A</v>
      </c>
      <c r="G52" s="43">
        <v>11280.747139999999</v>
      </c>
      <c r="H52" s="11" t="str">
        <f t="shared" si="10"/>
        <v>N/A</v>
      </c>
      <c r="I52" s="12">
        <v>-3.77</v>
      </c>
      <c r="J52" s="12">
        <v>3.5339999999999998</v>
      </c>
      <c r="K52" s="41" t="s">
        <v>732</v>
      </c>
      <c r="L52" s="9" t="str">
        <f t="shared" si="11"/>
        <v>Yes</v>
      </c>
    </row>
    <row r="53" spans="1:12" x14ac:dyDescent="0.25">
      <c r="A53" s="42" t="s">
        <v>1298</v>
      </c>
      <c r="B53" s="33" t="s">
        <v>217</v>
      </c>
      <c r="C53" s="43">
        <v>14516.039826</v>
      </c>
      <c r="D53" s="11" t="str">
        <f t="shared" si="8"/>
        <v>N/A</v>
      </c>
      <c r="E53" s="43">
        <v>14350.563447</v>
      </c>
      <c r="F53" s="11" t="str">
        <f t="shared" si="9"/>
        <v>N/A</v>
      </c>
      <c r="G53" s="43">
        <v>14403.540768999999</v>
      </c>
      <c r="H53" s="11" t="str">
        <f t="shared" si="10"/>
        <v>N/A</v>
      </c>
      <c r="I53" s="12">
        <v>-1.1399999999999999</v>
      </c>
      <c r="J53" s="12">
        <v>0.36919999999999997</v>
      </c>
      <c r="K53" s="41" t="s">
        <v>732</v>
      </c>
      <c r="L53" s="9" t="str">
        <f t="shared" si="11"/>
        <v>Yes</v>
      </c>
    </row>
    <row r="54" spans="1:12" x14ac:dyDescent="0.25">
      <c r="A54" s="42" t="s">
        <v>1299</v>
      </c>
      <c r="B54" s="33" t="s">
        <v>217</v>
      </c>
      <c r="C54" s="43">
        <v>11965.994975</v>
      </c>
      <c r="D54" s="11" t="str">
        <f t="shared" si="8"/>
        <v>N/A</v>
      </c>
      <c r="E54" s="43">
        <v>12514.62285</v>
      </c>
      <c r="F54" s="11" t="str">
        <f t="shared" si="9"/>
        <v>N/A</v>
      </c>
      <c r="G54" s="43">
        <v>15679.598819999999</v>
      </c>
      <c r="H54" s="11" t="str">
        <f t="shared" si="10"/>
        <v>N/A</v>
      </c>
      <c r="I54" s="12">
        <v>4.585</v>
      </c>
      <c r="J54" s="12">
        <v>25.29</v>
      </c>
      <c r="K54" s="41" t="s">
        <v>732</v>
      </c>
      <c r="L54" s="9" t="str">
        <f t="shared" si="11"/>
        <v>Yes</v>
      </c>
    </row>
    <row r="55" spans="1:12" x14ac:dyDescent="0.25">
      <c r="A55" s="42" t="s">
        <v>1300</v>
      </c>
      <c r="B55" s="33" t="s">
        <v>217</v>
      </c>
      <c r="C55" s="43">
        <v>39883.594345999998</v>
      </c>
      <c r="D55" s="11" t="str">
        <f t="shared" si="8"/>
        <v>N/A</v>
      </c>
      <c r="E55" s="43">
        <v>39174.018621000003</v>
      </c>
      <c r="F55" s="11" t="str">
        <f t="shared" si="9"/>
        <v>N/A</v>
      </c>
      <c r="G55" s="43">
        <v>39698.020772000003</v>
      </c>
      <c r="H55" s="11" t="str">
        <f t="shared" si="10"/>
        <v>N/A</v>
      </c>
      <c r="I55" s="12">
        <v>-1.78</v>
      </c>
      <c r="J55" s="12">
        <v>1.3380000000000001</v>
      </c>
      <c r="K55" s="41" t="s">
        <v>732</v>
      </c>
      <c r="L55" s="9" t="str">
        <f t="shared" si="11"/>
        <v>Yes</v>
      </c>
    </row>
    <row r="56" spans="1:12" x14ac:dyDescent="0.25">
      <c r="A56" s="42" t="s">
        <v>1301</v>
      </c>
      <c r="B56" s="33" t="s">
        <v>217</v>
      </c>
      <c r="C56" s="43" t="s">
        <v>1742</v>
      </c>
      <c r="D56" s="11" t="str">
        <f t="shared" si="8"/>
        <v>N/A</v>
      </c>
      <c r="E56" s="43" t="s">
        <v>1742</v>
      </c>
      <c r="F56" s="11" t="str">
        <f t="shared" si="9"/>
        <v>N/A</v>
      </c>
      <c r="G56" s="43" t="s">
        <v>1742</v>
      </c>
      <c r="H56" s="11" t="str">
        <f t="shared" si="10"/>
        <v>N/A</v>
      </c>
      <c r="I56" s="12" t="s">
        <v>1742</v>
      </c>
      <c r="J56" s="12" t="s">
        <v>1742</v>
      </c>
      <c r="K56" s="41" t="s">
        <v>732</v>
      </c>
      <c r="L56" s="9" t="str">
        <f t="shared" si="11"/>
        <v>N/A</v>
      </c>
    </row>
    <row r="57" spans="1:12" x14ac:dyDescent="0.25">
      <c r="A57" s="42" t="s">
        <v>1302</v>
      </c>
      <c r="B57" s="33" t="s">
        <v>217</v>
      </c>
      <c r="C57" s="43">
        <v>1397.1221356000001</v>
      </c>
      <c r="D57" s="11" t="str">
        <f t="shared" si="8"/>
        <v>N/A</v>
      </c>
      <c r="E57" s="43">
        <v>1161.0180496999999</v>
      </c>
      <c r="F57" s="11" t="str">
        <f t="shared" si="9"/>
        <v>N/A</v>
      </c>
      <c r="G57" s="43">
        <v>1220.5596685999999</v>
      </c>
      <c r="H57" s="11" t="str">
        <f t="shared" si="10"/>
        <v>N/A</v>
      </c>
      <c r="I57" s="12">
        <v>-16.899999999999999</v>
      </c>
      <c r="J57" s="12">
        <v>5.1280000000000001</v>
      </c>
      <c r="K57" s="41" t="s">
        <v>732</v>
      </c>
      <c r="L57" s="9" t="str">
        <f t="shared" si="11"/>
        <v>Yes</v>
      </c>
    </row>
    <row r="58" spans="1:12" x14ac:dyDescent="0.25">
      <c r="A58" s="42" t="s">
        <v>1303</v>
      </c>
      <c r="B58" s="33" t="s">
        <v>217</v>
      </c>
      <c r="C58" s="43">
        <v>1130.4076990000001</v>
      </c>
      <c r="D58" s="11" t="str">
        <f t="shared" si="8"/>
        <v>N/A</v>
      </c>
      <c r="E58" s="43">
        <v>1099.2434548000001</v>
      </c>
      <c r="F58" s="11" t="str">
        <f t="shared" si="9"/>
        <v>N/A</v>
      </c>
      <c r="G58" s="43">
        <v>1008.0735708</v>
      </c>
      <c r="H58" s="11" t="str">
        <f t="shared" si="10"/>
        <v>N/A</v>
      </c>
      <c r="I58" s="12">
        <v>-2.76</v>
      </c>
      <c r="J58" s="12">
        <v>-8.2899999999999991</v>
      </c>
      <c r="K58" s="41" t="s">
        <v>732</v>
      </c>
      <c r="L58" s="9" t="str">
        <f t="shared" si="11"/>
        <v>Yes</v>
      </c>
    </row>
    <row r="59" spans="1:12" x14ac:dyDescent="0.25">
      <c r="A59" s="42" t="s">
        <v>1304</v>
      </c>
      <c r="B59" s="33" t="s">
        <v>217</v>
      </c>
      <c r="C59" s="43" t="s">
        <v>1742</v>
      </c>
      <c r="D59" s="11" t="str">
        <f t="shared" si="8"/>
        <v>N/A</v>
      </c>
      <c r="E59" s="43" t="s">
        <v>1742</v>
      </c>
      <c r="F59" s="11" t="str">
        <f t="shared" si="9"/>
        <v>N/A</v>
      </c>
      <c r="G59" s="43" t="s">
        <v>1742</v>
      </c>
      <c r="H59" s="11" t="str">
        <f t="shared" si="10"/>
        <v>N/A</v>
      </c>
      <c r="I59" s="12" t="s">
        <v>1742</v>
      </c>
      <c r="J59" s="12" t="s">
        <v>1742</v>
      </c>
      <c r="K59" s="41" t="s">
        <v>732</v>
      </c>
      <c r="L59" s="9" t="str">
        <f t="shared" si="11"/>
        <v>N/A</v>
      </c>
    </row>
    <row r="60" spans="1:12" x14ac:dyDescent="0.25">
      <c r="A60" s="42" t="s">
        <v>1305</v>
      </c>
      <c r="B60" s="33" t="s">
        <v>217</v>
      </c>
      <c r="C60" s="43">
        <v>2136.7539267000002</v>
      </c>
      <c r="D60" s="11" t="str">
        <f t="shared" si="8"/>
        <v>N/A</v>
      </c>
      <c r="E60" s="43">
        <v>2633.3436692999999</v>
      </c>
      <c r="F60" s="11" t="str">
        <f t="shared" si="9"/>
        <v>N/A</v>
      </c>
      <c r="G60" s="43">
        <v>2199.7684211000001</v>
      </c>
      <c r="H60" s="11" t="str">
        <f t="shared" si="10"/>
        <v>N/A</v>
      </c>
      <c r="I60" s="12">
        <v>23.24</v>
      </c>
      <c r="J60" s="12">
        <v>-16.5</v>
      </c>
      <c r="K60" s="41" t="s">
        <v>732</v>
      </c>
      <c r="L60" s="9" t="str">
        <f t="shared" si="11"/>
        <v>Yes</v>
      </c>
    </row>
    <row r="61" spans="1:12" x14ac:dyDescent="0.25">
      <c r="A61" s="3" t="s">
        <v>1306</v>
      </c>
      <c r="B61" s="33" t="s">
        <v>217</v>
      </c>
      <c r="C61" s="43">
        <v>680.85231476000001</v>
      </c>
      <c r="D61" s="11" t="str">
        <f t="shared" si="8"/>
        <v>N/A</v>
      </c>
      <c r="E61" s="43">
        <v>643.33961445</v>
      </c>
      <c r="F61" s="11" t="str">
        <f t="shared" si="9"/>
        <v>N/A</v>
      </c>
      <c r="G61" s="43">
        <v>673.84889435000002</v>
      </c>
      <c r="H61" s="11" t="str">
        <f t="shared" si="10"/>
        <v>N/A</v>
      </c>
      <c r="I61" s="12">
        <v>-5.51</v>
      </c>
      <c r="J61" s="12">
        <v>4.742</v>
      </c>
      <c r="K61" s="41" t="s">
        <v>732</v>
      </c>
      <c r="L61" s="9" t="str">
        <f t="shared" si="11"/>
        <v>Yes</v>
      </c>
    </row>
    <row r="62" spans="1:12" x14ac:dyDescent="0.25">
      <c r="A62" s="3" t="s">
        <v>1307</v>
      </c>
      <c r="B62" s="33" t="s">
        <v>217</v>
      </c>
      <c r="C62" s="43">
        <v>1370.1445203000001</v>
      </c>
      <c r="D62" s="11" t="str">
        <f t="shared" si="8"/>
        <v>N/A</v>
      </c>
      <c r="E62" s="43">
        <v>1109.4904793999999</v>
      </c>
      <c r="F62" s="11" t="str">
        <f t="shared" si="9"/>
        <v>N/A</v>
      </c>
      <c r="G62" s="43">
        <v>1210.7089552</v>
      </c>
      <c r="H62" s="11" t="str">
        <f t="shared" si="10"/>
        <v>N/A</v>
      </c>
      <c r="I62" s="12">
        <v>-19</v>
      </c>
      <c r="J62" s="12">
        <v>9.1229999999999993</v>
      </c>
      <c r="K62" s="41" t="s">
        <v>732</v>
      </c>
      <c r="L62" s="9" t="str">
        <f t="shared" si="11"/>
        <v>Yes</v>
      </c>
    </row>
    <row r="63" spans="1:12" x14ac:dyDescent="0.25">
      <c r="A63" s="3" t="s">
        <v>1308</v>
      </c>
      <c r="B63" s="33" t="s">
        <v>217</v>
      </c>
      <c r="C63" s="43">
        <v>3267.7460682000001</v>
      </c>
      <c r="D63" s="11" t="str">
        <f t="shared" si="8"/>
        <v>N/A</v>
      </c>
      <c r="E63" s="43">
        <v>2849.2202907999999</v>
      </c>
      <c r="F63" s="11" t="str">
        <f t="shared" si="9"/>
        <v>N/A</v>
      </c>
      <c r="G63" s="43">
        <v>3019.6296296</v>
      </c>
      <c r="H63" s="11" t="str">
        <f t="shared" si="10"/>
        <v>N/A</v>
      </c>
      <c r="I63" s="12">
        <v>-12.8</v>
      </c>
      <c r="J63" s="12">
        <v>5.9809999999999999</v>
      </c>
      <c r="K63" s="41" t="s">
        <v>732</v>
      </c>
      <c r="L63" s="9" t="str">
        <f t="shared" si="11"/>
        <v>Yes</v>
      </c>
    </row>
    <row r="64" spans="1:12" x14ac:dyDescent="0.25">
      <c r="A64" s="3" t="s">
        <v>1309</v>
      </c>
      <c r="B64" s="33" t="s">
        <v>217</v>
      </c>
      <c r="C64" s="43" t="s">
        <v>1742</v>
      </c>
      <c r="D64" s="11" t="str">
        <f t="shared" si="8"/>
        <v>N/A</v>
      </c>
      <c r="E64" s="43" t="s">
        <v>1742</v>
      </c>
      <c r="F64" s="11" t="str">
        <f t="shared" si="9"/>
        <v>N/A</v>
      </c>
      <c r="G64" s="43" t="s">
        <v>1742</v>
      </c>
      <c r="H64" s="11" t="str">
        <f t="shared" si="10"/>
        <v>N/A</v>
      </c>
      <c r="I64" s="12" t="s">
        <v>1742</v>
      </c>
      <c r="J64" s="12" t="s">
        <v>1742</v>
      </c>
      <c r="K64" s="41" t="s">
        <v>732</v>
      </c>
      <c r="L64" s="9" t="str">
        <f t="shared" si="11"/>
        <v>N/A</v>
      </c>
    </row>
    <row r="65" spans="1:12" x14ac:dyDescent="0.25">
      <c r="A65" s="3" t="s">
        <v>1310</v>
      </c>
      <c r="B65" s="33" t="s">
        <v>217</v>
      </c>
      <c r="C65" s="43">
        <v>2013.9054891999999</v>
      </c>
      <c r="D65" s="11" t="str">
        <f t="shared" si="8"/>
        <v>N/A</v>
      </c>
      <c r="E65" s="43">
        <v>1918.1483731999999</v>
      </c>
      <c r="F65" s="11" t="str">
        <f t="shared" si="9"/>
        <v>N/A</v>
      </c>
      <c r="G65" s="43">
        <v>2137.4803910000001</v>
      </c>
      <c r="H65" s="11" t="str">
        <f t="shared" si="10"/>
        <v>N/A</v>
      </c>
      <c r="I65" s="12">
        <v>-4.75</v>
      </c>
      <c r="J65" s="12">
        <v>11.43</v>
      </c>
      <c r="K65" s="41" t="s">
        <v>732</v>
      </c>
      <c r="L65" s="9" t="str">
        <f t="shared" si="11"/>
        <v>Yes</v>
      </c>
    </row>
    <row r="66" spans="1:12" x14ac:dyDescent="0.25">
      <c r="A66" s="3" t="s">
        <v>1311</v>
      </c>
      <c r="B66" s="33" t="s">
        <v>217</v>
      </c>
      <c r="C66" s="43">
        <v>2659.8513545000001</v>
      </c>
      <c r="D66" s="11" t="str">
        <f t="shared" si="8"/>
        <v>N/A</v>
      </c>
      <c r="E66" s="43">
        <v>2394.5821208000002</v>
      </c>
      <c r="F66" s="11" t="str">
        <f t="shared" si="9"/>
        <v>N/A</v>
      </c>
      <c r="G66" s="43">
        <v>2434.4758320999999</v>
      </c>
      <c r="H66" s="11" t="str">
        <f t="shared" si="10"/>
        <v>N/A</v>
      </c>
      <c r="I66" s="12">
        <v>-9.9700000000000006</v>
      </c>
      <c r="J66" s="12">
        <v>1.6659999999999999</v>
      </c>
      <c r="K66" s="41" t="s">
        <v>732</v>
      </c>
      <c r="L66" s="9" t="str">
        <f t="shared" si="11"/>
        <v>Yes</v>
      </c>
    </row>
    <row r="67" spans="1:12" x14ac:dyDescent="0.25">
      <c r="A67" s="3" t="s">
        <v>1312</v>
      </c>
      <c r="B67" s="33" t="s">
        <v>217</v>
      </c>
      <c r="C67" s="43" t="s">
        <v>1742</v>
      </c>
      <c r="D67" s="11" t="str">
        <f t="shared" si="8"/>
        <v>N/A</v>
      </c>
      <c r="E67" s="43" t="s">
        <v>1742</v>
      </c>
      <c r="F67" s="11" t="str">
        <f t="shared" si="9"/>
        <v>N/A</v>
      </c>
      <c r="G67" s="43" t="s">
        <v>1742</v>
      </c>
      <c r="H67" s="11" t="str">
        <f t="shared" si="10"/>
        <v>N/A</v>
      </c>
      <c r="I67" s="12" t="s">
        <v>1742</v>
      </c>
      <c r="J67" s="12" t="s">
        <v>1742</v>
      </c>
      <c r="K67" s="41" t="s">
        <v>732</v>
      </c>
      <c r="L67" s="9" t="str">
        <f t="shared" si="11"/>
        <v>N/A</v>
      </c>
    </row>
    <row r="68" spans="1:12" x14ac:dyDescent="0.25">
      <c r="A68" s="2" t="s">
        <v>1313</v>
      </c>
      <c r="B68" s="33" t="s">
        <v>217</v>
      </c>
      <c r="C68" s="43">
        <v>3191.3252427000002</v>
      </c>
      <c r="D68" s="11" t="str">
        <f t="shared" si="8"/>
        <v>N/A</v>
      </c>
      <c r="E68" s="43">
        <v>1997.1538462000001</v>
      </c>
      <c r="F68" s="11" t="str">
        <f t="shared" si="9"/>
        <v>N/A</v>
      </c>
      <c r="G68" s="43">
        <v>3075.4805194999999</v>
      </c>
      <c r="H68" s="11" t="str">
        <f t="shared" si="10"/>
        <v>N/A</v>
      </c>
      <c r="I68" s="12">
        <v>-37.4</v>
      </c>
      <c r="J68" s="12">
        <v>53.99</v>
      </c>
      <c r="K68" s="41" t="s">
        <v>732</v>
      </c>
      <c r="L68" s="9" t="str">
        <f t="shared" si="11"/>
        <v>No</v>
      </c>
    </row>
    <row r="69" spans="1:12" x14ac:dyDescent="0.25">
      <c r="A69" s="2" t="s">
        <v>1314</v>
      </c>
      <c r="B69" s="33" t="s">
        <v>217</v>
      </c>
      <c r="C69" s="43">
        <v>1424.1838368000001</v>
      </c>
      <c r="D69" s="11" t="str">
        <f t="shared" si="8"/>
        <v>N/A</v>
      </c>
      <c r="E69" s="43">
        <v>1374.8683136</v>
      </c>
      <c r="F69" s="11" t="str">
        <f t="shared" si="9"/>
        <v>N/A</v>
      </c>
      <c r="G69" s="43">
        <v>1702.3310965000001</v>
      </c>
      <c r="H69" s="11" t="str">
        <f t="shared" si="10"/>
        <v>N/A</v>
      </c>
      <c r="I69" s="12">
        <v>-3.46</v>
      </c>
      <c r="J69" s="12">
        <v>23.82</v>
      </c>
      <c r="K69" s="41" t="s">
        <v>732</v>
      </c>
      <c r="L69" s="9" t="str">
        <f t="shared" si="11"/>
        <v>Yes</v>
      </c>
    </row>
    <row r="70" spans="1:12" x14ac:dyDescent="0.25">
      <c r="A70" s="42" t="s">
        <v>1315</v>
      </c>
      <c r="B70" s="33" t="s">
        <v>217</v>
      </c>
      <c r="C70" s="43">
        <v>1713.5873974000001</v>
      </c>
      <c r="D70" s="11" t="str">
        <f t="shared" si="8"/>
        <v>N/A</v>
      </c>
      <c r="E70" s="43">
        <v>1770.0530630999999</v>
      </c>
      <c r="F70" s="11" t="str">
        <f t="shared" si="9"/>
        <v>N/A</v>
      </c>
      <c r="G70" s="43">
        <v>1982.2049092</v>
      </c>
      <c r="H70" s="11" t="str">
        <f t="shared" si="10"/>
        <v>N/A</v>
      </c>
      <c r="I70" s="12">
        <v>3.2949999999999999</v>
      </c>
      <c r="J70" s="12">
        <v>11.99</v>
      </c>
      <c r="K70" s="41" t="s">
        <v>732</v>
      </c>
      <c r="L70" s="9" t="str">
        <f t="shared" si="11"/>
        <v>Yes</v>
      </c>
    </row>
    <row r="71" spans="1:12" x14ac:dyDescent="0.25">
      <c r="A71" s="42" t="s">
        <v>1316</v>
      </c>
      <c r="B71" s="33" t="s">
        <v>217</v>
      </c>
      <c r="C71" s="43">
        <v>2681.9484022000001</v>
      </c>
      <c r="D71" s="11" t="str">
        <f t="shared" si="8"/>
        <v>N/A</v>
      </c>
      <c r="E71" s="43">
        <v>2489.5186242</v>
      </c>
      <c r="F71" s="11" t="str">
        <f t="shared" si="9"/>
        <v>N/A</v>
      </c>
      <c r="G71" s="43">
        <v>2646.0172045999998</v>
      </c>
      <c r="H71" s="11" t="str">
        <f t="shared" si="10"/>
        <v>N/A</v>
      </c>
      <c r="I71" s="12">
        <v>-7.17</v>
      </c>
      <c r="J71" s="12">
        <v>6.2859999999999996</v>
      </c>
      <c r="K71" s="41" t="s">
        <v>732</v>
      </c>
      <c r="L71" s="9" t="str">
        <f t="shared" si="11"/>
        <v>Yes</v>
      </c>
    </row>
    <row r="72" spans="1:12" x14ac:dyDescent="0.25">
      <c r="A72" s="42" t="s">
        <v>1624</v>
      </c>
      <c r="B72" s="33" t="s">
        <v>217</v>
      </c>
      <c r="C72" s="43">
        <v>450557629</v>
      </c>
      <c r="D72" s="11" t="str">
        <f t="shared" ref="D72:D135" si="12">IF($B72="N/A","N/A",IF(C72&gt;10,"No",IF(C72&lt;-10,"No","Yes")))</f>
        <v>N/A</v>
      </c>
      <c r="E72" s="43">
        <v>426085993</v>
      </c>
      <c r="F72" s="11" t="str">
        <f t="shared" ref="F72:F135" si="13">IF($B72="N/A","N/A",IF(E72&gt;10,"No",IF(E72&lt;-10,"No","Yes")))</f>
        <v>N/A</v>
      </c>
      <c r="G72" s="43">
        <v>431208464</v>
      </c>
      <c r="H72" s="11" t="str">
        <f t="shared" ref="H72:H135" si="14">IF($B72="N/A","N/A",IF(G72&gt;10,"No",IF(G72&lt;-10,"No","Yes")))</f>
        <v>N/A</v>
      </c>
      <c r="I72" s="12">
        <v>-5.43</v>
      </c>
      <c r="J72" s="12">
        <v>1.202</v>
      </c>
      <c r="K72" s="41" t="s">
        <v>732</v>
      </c>
      <c r="L72" s="9" t="str">
        <f t="shared" ref="L72:L132" si="15">IF(J72="Div by 0", "N/A", IF(K72="N/A","N/A", IF(J72&gt;VALUE(MID(K72,1,2)), "No", IF(J72&lt;-1*VALUE(MID(K72,1,2)), "No", "Yes"))))</f>
        <v>Yes</v>
      </c>
    </row>
    <row r="73" spans="1:12" x14ac:dyDescent="0.25">
      <c r="A73" s="42" t="s">
        <v>1625</v>
      </c>
      <c r="B73" s="33" t="s">
        <v>217</v>
      </c>
      <c r="C73" s="34">
        <v>23034</v>
      </c>
      <c r="D73" s="11" t="str">
        <f t="shared" si="12"/>
        <v>N/A</v>
      </c>
      <c r="E73" s="34">
        <v>22395</v>
      </c>
      <c r="F73" s="11" t="str">
        <f t="shared" si="13"/>
        <v>N/A</v>
      </c>
      <c r="G73" s="34">
        <v>22746</v>
      </c>
      <c r="H73" s="11" t="str">
        <f t="shared" si="14"/>
        <v>N/A</v>
      </c>
      <c r="I73" s="12">
        <v>-2.77</v>
      </c>
      <c r="J73" s="12">
        <v>1.5669999999999999</v>
      </c>
      <c r="K73" s="41" t="s">
        <v>732</v>
      </c>
      <c r="L73" s="9" t="str">
        <f t="shared" si="15"/>
        <v>Yes</v>
      </c>
    </row>
    <row r="74" spans="1:12" x14ac:dyDescent="0.25">
      <c r="A74" s="42" t="s">
        <v>1317</v>
      </c>
      <c r="B74" s="33" t="s">
        <v>217</v>
      </c>
      <c r="C74" s="43">
        <v>19560.546539999999</v>
      </c>
      <c r="D74" s="11" t="str">
        <f t="shared" si="12"/>
        <v>N/A</v>
      </c>
      <c r="E74" s="43">
        <v>19025.942977999999</v>
      </c>
      <c r="F74" s="11" t="str">
        <f t="shared" si="13"/>
        <v>N/A</v>
      </c>
      <c r="G74" s="43">
        <v>18957.551393999998</v>
      </c>
      <c r="H74" s="11" t="str">
        <f t="shared" si="14"/>
        <v>N/A</v>
      </c>
      <c r="I74" s="12">
        <v>-2.73</v>
      </c>
      <c r="J74" s="12">
        <v>-0.35899999999999999</v>
      </c>
      <c r="K74" s="41" t="s">
        <v>732</v>
      </c>
      <c r="L74" s="9" t="str">
        <f t="shared" si="15"/>
        <v>Yes</v>
      </c>
    </row>
    <row r="75" spans="1:12" x14ac:dyDescent="0.25">
      <c r="A75" s="42" t="s">
        <v>1318</v>
      </c>
      <c r="B75" s="33" t="s">
        <v>217</v>
      </c>
      <c r="C75" s="34">
        <v>9.8849092645999992</v>
      </c>
      <c r="D75" s="11" t="str">
        <f t="shared" si="12"/>
        <v>N/A</v>
      </c>
      <c r="E75" s="34">
        <v>9.2614869389999992</v>
      </c>
      <c r="F75" s="11" t="str">
        <f t="shared" si="13"/>
        <v>N/A</v>
      </c>
      <c r="G75" s="34">
        <v>8.9508045370999998</v>
      </c>
      <c r="H75" s="11" t="str">
        <f t="shared" si="14"/>
        <v>N/A</v>
      </c>
      <c r="I75" s="12">
        <v>-6.31</v>
      </c>
      <c r="J75" s="12">
        <v>-3.35</v>
      </c>
      <c r="K75" s="41" t="s">
        <v>732</v>
      </c>
      <c r="L75" s="9" t="str">
        <f t="shared" si="15"/>
        <v>Yes</v>
      </c>
    </row>
    <row r="76" spans="1:12" ht="25" x14ac:dyDescent="0.25">
      <c r="A76" s="42" t="s">
        <v>548</v>
      </c>
      <c r="B76" s="33" t="s">
        <v>217</v>
      </c>
      <c r="C76" s="43">
        <v>816359</v>
      </c>
      <c r="D76" s="11" t="str">
        <f t="shared" si="12"/>
        <v>N/A</v>
      </c>
      <c r="E76" s="43">
        <v>5685253</v>
      </c>
      <c r="F76" s="11" t="str">
        <f t="shared" si="13"/>
        <v>N/A</v>
      </c>
      <c r="G76" s="43">
        <v>12289704</v>
      </c>
      <c r="H76" s="11" t="str">
        <f t="shared" si="14"/>
        <v>N/A</v>
      </c>
      <c r="I76" s="12">
        <v>596.4</v>
      </c>
      <c r="J76" s="12">
        <v>116.2</v>
      </c>
      <c r="K76" s="41" t="s">
        <v>732</v>
      </c>
      <c r="L76" s="9" t="str">
        <f t="shared" si="15"/>
        <v>No</v>
      </c>
    </row>
    <row r="77" spans="1:12" x14ac:dyDescent="0.25">
      <c r="A77" s="42" t="s">
        <v>549</v>
      </c>
      <c r="B77" s="33" t="s">
        <v>217</v>
      </c>
      <c r="C77" s="34">
        <v>171</v>
      </c>
      <c r="D77" s="11" t="str">
        <f t="shared" si="12"/>
        <v>N/A</v>
      </c>
      <c r="E77" s="34">
        <v>631</v>
      </c>
      <c r="F77" s="11" t="str">
        <f t="shared" si="13"/>
        <v>N/A</v>
      </c>
      <c r="G77" s="34">
        <v>1121</v>
      </c>
      <c r="H77" s="11" t="str">
        <f t="shared" si="14"/>
        <v>N/A</v>
      </c>
      <c r="I77" s="12">
        <v>269</v>
      </c>
      <c r="J77" s="12">
        <v>77.650000000000006</v>
      </c>
      <c r="K77" s="41" t="s">
        <v>732</v>
      </c>
      <c r="L77" s="9" t="str">
        <f t="shared" si="15"/>
        <v>No</v>
      </c>
    </row>
    <row r="78" spans="1:12" x14ac:dyDescent="0.25">
      <c r="A78" s="42" t="s">
        <v>1319</v>
      </c>
      <c r="B78" s="33" t="s">
        <v>217</v>
      </c>
      <c r="C78" s="43">
        <v>4774.0292398000001</v>
      </c>
      <c r="D78" s="11" t="str">
        <f t="shared" si="12"/>
        <v>N/A</v>
      </c>
      <c r="E78" s="43">
        <v>9009.9096671999996</v>
      </c>
      <c r="F78" s="11" t="str">
        <f t="shared" si="13"/>
        <v>N/A</v>
      </c>
      <c r="G78" s="43">
        <v>10963.161463</v>
      </c>
      <c r="H78" s="11" t="str">
        <f t="shared" si="14"/>
        <v>N/A</v>
      </c>
      <c r="I78" s="12">
        <v>88.73</v>
      </c>
      <c r="J78" s="12">
        <v>21.68</v>
      </c>
      <c r="K78" s="41" t="s">
        <v>732</v>
      </c>
      <c r="L78" s="9" t="str">
        <f t="shared" si="15"/>
        <v>Yes</v>
      </c>
    </row>
    <row r="79" spans="1:12" ht="25" x14ac:dyDescent="0.25">
      <c r="A79" s="42" t="s">
        <v>550</v>
      </c>
      <c r="B79" s="33" t="s">
        <v>217</v>
      </c>
      <c r="C79" s="43">
        <v>0</v>
      </c>
      <c r="D79" s="11" t="str">
        <f t="shared" si="12"/>
        <v>N/A</v>
      </c>
      <c r="E79" s="43">
        <v>2161713</v>
      </c>
      <c r="F79" s="11" t="str">
        <f t="shared" si="13"/>
        <v>N/A</v>
      </c>
      <c r="G79" s="43">
        <v>5463075</v>
      </c>
      <c r="H79" s="11" t="str">
        <f t="shared" si="14"/>
        <v>N/A</v>
      </c>
      <c r="I79" s="12" t="s">
        <v>1742</v>
      </c>
      <c r="J79" s="12">
        <v>152.69999999999999</v>
      </c>
      <c r="K79" s="41" t="s">
        <v>732</v>
      </c>
      <c r="L79" s="9" t="str">
        <f t="shared" si="15"/>
        <v>No</v>
      </c>
    </row>
    <row r="80" spans="1:12" x14ac:dyDescent="0.25">
      <c r="A80" s="42" t="s">
        <v>551</v>
      </c>
      <c r="B80" s="33" t="s">
        <v>217</v>
      </c>
      <c r="C80" s="34">
        <v>0</v>
      </c>
      <c r="D80" s="11" t="str">
        <f t="shared" si="12"/>
        <v>N/A</v>
      </c>
      <c r="E80" s="34">
        <v>180</v>
      </c>
      <c r="F80" s="11" t="str">
        <f t="shared" si="13"/>
        <v>N/A</v>
      </c>
      <c r="G80" s="34">
        <v>358</v>
      </c>
      <c r="H80" s="11" t="str">
        <f t="shared" si="14"/>
        <v>N/A</v>
      </c>
      <c r="I80" s="12" t="s">
        <v>1742</v>
      </c>
      <c r="J80" s="12">
        <v>98.89</v>
      </c>
      <c r="K80" s="41" t="s">
        <v>732</v>
      </c>
      <c r="L80" s="9" t="str">
        <f t="shared" si="15"/>
        <v>No</v>
      </c>
    </row>
    <row r="81" spans="1:12" ht="25" x14ac:dyDescent="0.25">
      <c r="A81" s="42" t="s">
        <v>1320</v>
      </c>
      <c r="B81" s="33" t="s">
        <v>217</v>
      </c>
      <c r="C81" s="43" t="s">
        <v>1742</v>
      </c>
      <c r="D81" s="11" t="str">
        <f t="shared" si="12"/>
        <v>N/A</v>
      </c>
      <c r="E81" s="43">
        <v>12009.516667</v>
      </c>
      <c r="F81" s="11" t="str">
        <f t="shared" si="13"/>
        <v>N/A</v>
      </c>
      <c r="G81" s="43">
        <v>15259.986034</v>
      </c>
      <c r="H81" s="11" t="str">
        <f t="shared" si="14"/>
        <v>N/A</v>
      </c>
      <c r="I81" s="12" t="s">
        <v>1742</v>
      </c>
      <c r="J81" s="12">
        <v>27.07</v>
      </c>
      <c r="K81" s="41" t="s">
        <v>732</v>
      </c>
      <c r="L81" s="9" t="str">
        <f t="shared" si="15"/>
        <v>Yes</v>
      </c>
    </row>
    <row r="82" spans="1:12" x14ac:dyDescent="0.25">
      <c r="A82" s="42" t="s">
        <v>552</v>
      </c>
      <c r="B82" s="33" t="s">
        <v>217</v>
      </c>
      <c r="C82" s="43">
        <v>779474</v>
      </c>
      <c r="D82" s="11" t="str">
        <f t="shared" si="12"/>
        <v>N/A</v>
      </c>
      <c r="E82" s="43">
        <v>866820</v>
      </c>
      <c r="F82" s="11" t="str">
        <f t="shared" si="13"/>
        <v>N/A</v>
      </c>
      <c r="G82" s="43">
        <v>754081</v>
      </c>
      <c r="H82" s="11" t="str">
        <f t="shared" si="14"/>
        <v>N/A</v>
      </c>
      <c r="I82" s="12">
        <v>11.21</v>
      </c>
      <c r="J82" s="12">
        <v>-13</v>
      </c>
      <c r="K82" s="41" t="s">
        <v>732</v>
      </c>
      <c r="L82" s="9" t="str">
        <f t="shared" si="15"/>
        <v>Yes</v>
      </c>
    </row>
    <row r="83" spans="1:12" x14ac:dyDescent="0.25">
      <c r="A83" s="42" t="s">
        <v>553</v>
      </c>
      <c r="B83" s="33" t="s">
        <v>217</v>
      </c>
      <c r="C83" s="34">
        <v>11</v>
      </c>
      <c r="D83" s="11" t="str">
        <f t="shared" si="12"/>
        <v>N/A</v>
      </c>
      <c r="E83" s="34">
        <v>11</v>
      </c>
      <c r="F83" s="11" t="str">
        <f t="shared" si="13"/>
        <v>N/A</v>
      </c>
      <c r="G83" s="34">
        <v>11</v>
      </c>
      <c r="H83" s="11" t="str">
        <f t="shared" si="14"/>
        <v>N/A</v>
      </c>
      <c r="I83" s="12">
        <v>10</v>
      </c>
      <c r="J83" s="12">
        <v>0</v>
      </c>
      <c r="K83" s="41" t="s">
        <v>732</v>
      </c>
      <c r="L83" s="9" t="str">
        <f t="shared" si="15"/>
        <v>Yes</v>
      </c>
    </row>
    <row r="84" spans="1:12" x14ac:dyDescent="0.25">
      <c r="A84" s="42" t="s">
        <v>1321</v>
      </c>
      <c r="B84" s="33" t="s">
        <v>217</v>
      </c>
      <c r="C84" s="43">
        <v>77947.399999999994</v>
      </c>
      <c r="D84" s="11" t="str">
        <f t="shared" si="12"/>
        <v>N/A</v>
      </c>
      <c r="E84" s="43">
        <v>78801.818182000003</v>
      </c>
      <c r="F84" s="11" t="str">
        <f t="shared" si="13"/>
        <v>N/A</v>
      </c>
      <c r="G84" s="43">
        <v>68552.818182000003</v>
      </c>
      <c r="H84" s="11" t="str">
        <f t="shared" si="14"/>
        <v>N/A</v>
      </c>
      <c r="I84" s="12">
        <v>1.0960000000000001</v>
      </c>
      <c r="J84" s="12">
        <v>-13</v>
      </c>
      <c r="K84" s="41" t="s">
        <v>732</v>
      </c>
      <c r="L84" s="9" t="str">
        <f t="shared" si="15"/>
        <v>Yes</v>
      </c>
    </row>
    <row r="85" spans="1:12" x14ac:dyDescent="0.25">
      <c r="A85" s="42" t="s">
        <v>554</v>
      </c>
      <c r="B85" s="33" t="s">
        <v>217</v>
      </c>
      <c r="C85" s="43">
        <v>53077526</v>
      </c>
      <c r="D85" s="11" t="str">
        <f t="shared" si="12"/>
        <v>N/A</v>
      </c>
      <c r="E85" s="43">
        <v>50770676</v>
      </c>
      <c r="F85" s="11" t="str">
        <f t="shared" si="13"/>
        <v>N/A</v>
      </c>
      <c r="G85" s="43">
        <v>53205209</v>
      </c>
      <c r="H85" s="11" t="str">
        <f t="shared" si="14"/>
        <v>N/A</v>
      </c>
      <c r="I85" s="12">
        <v>-4.3499999999999996</v>
      </c>
      <c r="J85" s="12">
        <v>4.7949999999999999</v>
      </c>
      <c r="K85" s="41" t="s">
        <v>732</v>
      </c>
      <c r="L85" s="9" t="str">
        <f t="shared" si="15"/>
        <v>Yes</v>
      </c>
    </row>
    <row r="86" spans="1:12" x14ac:dyDescent="0.25">
      <c r="A86" s="42" t="s">
        <v>555</v>
      </c>
      <c r="B86" s="33" t="s">
        <v>217</v>
      </c>
      <c r="C86" s="34">
        <v>2366</v>
      </c>
      <c r="D86" s="11" t="str">
        <f t="shared" si="12"/>
        <v>N/A</v>
      </c>
      <c r="E86" s="34">
        <v>2527</v>
      </c>
      <c r="F86" s="11" t="str">
        <f t="shared" si="13"/>
        <v>N/A</v>
      </c>
      <c r="G86" s="34">
        <v>2516</v>
      </c>
      <c r="H86" s="11" t="str">
        <f t="shared" si="14"/>
        <v>N/A</v>
      </c>
      <c r="I86" s="12">
        <v>6.8049999999999997</v>
      </c>
      <c r="J86" s="12">
        <v>-0.435</v>
      </c>
      <c r="K86" s="41" t="s">
        <v>732</v>
      </c>
      <c r="L86" s="9" t="str">
        <f t="shared" si="15"/>
        <v>Yes</v>
      </c>
    </row>
    <row r="87" spans="1:12" x14ac:dyDescent="0.25">
      <c r="A87" s="42" t="s">
        <v>1322</v>
      </c>
      <c r="B87" s="33" t="s">
        <v>217</v>
      </c>
      <c r="C87" s="43">
        <v>22433.442942000001</v>
      </c>
      <c r="D87" s="11" t="str">
        <f t="shared" si="12"/>
        <v>N/A</v>
      </c>
      <c r="E87" s="43">
        <v>20091.284527</v>
      </c>
      <c r="F87" s="11" t="str">
        <f t="shared" si="13"/>
        <v>N/A</v>
      </c>
      <c r="G87" s="43">
        <v>21146.744436000001</v>
      </c>
      <c r="H87" s="11" t="str">
        <f t="shared" si="14"/>
        <v>N/A</v>
      </c>
      <c r="I87" s="12">
        <v>-10.4</v>
      </c>
      <c r="J87" s="12">
        <v>5.2530000000000001</v>
      </c>
      <c r="K87" s="41" t="s">
        <v>732</v>
      </c>
      <c r="L87" s="9" t="str">
        <f t="shared" si="15"/>
        <v>Yes</v>
      </c>
    </row>
    <row r="88" spans="1:12" ht="25" x14ac:dyDescent="0.25">
      <c r="A88" s="42" t="s">
        <v>556</v>
      </c>
      <c r="B88" s="33" t="s">
        <v>217</v>
      </c>
      <c r="C88" s="43">
        <v>116820701</v>
      </c>
      <c r="D88" s="11" t="str">
        <f t="shared" si="12"/>
        <v>N/A</v>
      </c>
      <c r="E88" s="43">
        <v>116122356</v>
      </c>
      <c r="F88" s="11" t="str">
        <f t="shared" si="13"/>
        <v>N/A</v>
      </c>
      <c r="G88" s="43">
        <v>140653192</v>
      </c>
      <c r="H88" s="11" t="str">
        <f t="shared" si="14"/>
        <v>N/A</v>
      </c>
      <c r="I88" s="12">
        <v>-0.59799999999999998</v>
      </c>
      <c r="J88" s="12">
        <v>21.12</v>
      </c>
      <c r="K88" s="41" t="s">
        <v>732</v>
      </c>
      <c r="L88" s="9" t="str">
        <f t="shared" si="15"/>
        <v>Yes</v>
      </c>
    </row>
    <row r="89" spans="1:12" x14ac:dyDescent="0.25">
      <c r="A89" s="42" t="s">
        <v>557</v>
      </c>
      <c r="B89" s="33" t="s">
        <v>217</v>
      </c>
      <c r="C89" s="34">
        <v>157463</v>
      </c>
      <c r="D89" s="11" t="str">
        <f t="shared" si="12"/>
        <v>N/A</v>
      </c>
      <c r="E89" s="34">
        <v>162335</v>
      </c>
      <c r="F89" s="11" t="str">
        <f t="shared" si="13"/>
        <v>N/A</v>
      </c>
      <c r="G89" s="34">
        <v>153565</v>
      </c>
      <c r="H89" s="11" t="str">
        <f t="shared" si="14"/>
        <v>N/A</v>
      </c>
      <c r="I89" s="12">
        <v>3.0939999999999999</v>
      </c>
      <c r="J89" s="12">
        <v>-5.4</v>
      </c>
      <c r="K89" s="41" t="s">
        <v>732</v>
      </c>
      <c r="L89" s="9" t="str">
        <f t="shared" si="15"/>
        <v>Yes</v>
      </c>
    </row>
    <row r="90" spans="1:12" x14ac:dyDescent="0.25">
      <c r="A90" s="42" t="s">
        <v>1323</v>
      </c>
      <c r="B90" s="33" t="s">
        <v>217</v>
      </c>
      <c r="C90" s="43">
        <v>741.89302249000002</v>
      </c>
      <c r="D90" s="11" t="str">
        <f t="shared" si="12"/>
        <v>N/A</v>
      </c>
      <c r="E90" s="43">
        <v>715.32544429999996</v>
      </c>
      <c r="F90" s="11" t="str">
        <f t="shared" si="13"/>
        <v>N/A</v>
      </c>
      <c r="G90" s="43">
        <v>915.91959105000001</v>
      </c>
      <c r="H90" s="11" t="str">
        <f t="shared" si="14"/>
        <v>N/A</v>
      </c>
      <c r="I90" s="12">
        <v>-3.58</v>
      </c>
      <c r="J90" s="12">
        <v>28.04</v>
      </c>
      <c r="K90" s="41" t="s">
        <v>732</v>
      </c>
      <c r="L90" s="9" t="str">
        <f t="shared" si="15"/>
        <v>Yes</v>
      </c>
    </row>
    <row r="91" spans="1:12" x14ac:dyDescent="0.25">
      <c r="A91" s="42" t="s">
        <v>558</v>
      </c>
      <c r="B91" s="33" t="s">
        <v>217</v>
      </c>
      <c r="C91" s="43">
        <v>21888325</v>
      </c>
      <c r="D91" s="11" t="str">
        <f t="shared" si="12"/>
        <v>N/A</v>
      </c>
      <c r="E91" s="43">
        <v>21336481</v>
      </c>
      <c r="F91" s="11" t="str">
        <f t="shared" si="13"/>
        <v>N/A</v>
      </c>
      <c r="G91" s="43">
        <v>26891517</v>
      </c>
      <c r="H91" s="11" t="str">
        <f t="shared" si="14"/>
        <v>N/A</v>
      </c>
      <c r="I91" s="12">
        <v>-2.52</v>
      </c>
      <c r="J91" s="12">
        <v>26.04</v>
      </c>
      <c r="K91" s="41" t="s">
        <v>732</v>
      </c>
      <c r="L91" s="9" t="str">
        <f t="shared" si="15"/>
        <v>Yes</v>
      </c>
    </row>
    <row r="92" spans="1:12" x14ac:dyDescent="0.25">
      <c r="A92" s="42" t="s">
        <v>559</v>
      </c>
      <c r="B92" s="33" t="s">
        <v>217</v>
      </c>
      <c r="C92" s="34">
        <v>64897</v>
      </c>
      <c r="D92" s="11" t="str">
        <f t="shared" si="12"/>
        <v>N/A</v>
      </c>
      <c r="E92" s="34">
        <v>68606</v>
      </c>
      <c r="F92" s="11" t="str">
        <f t="shared" si="13"/>
        <v>N/A</v>
      </c>
      <c r="G92" s="34">
        <v>70823</v>
      </c>
      <c r="H92" s="11" t="str">
        <f t="shared" si="14"/>
        <v>N/A</v>
      </c>
      <c r="I92" s="12">
        <v>5.7149999999999999</v>
      </c>
      <c r="J92" s="12">
        <v>3.2309999999999999</v>
      </c>
      <c r="K92" s="41" t="s">
        <v>732</v>
      </c>
      <c r="L92" s="9" t="str">
        <f t="shared" si="15"/>
        <v>Yes</v>
      </c>
    </row>
    <row r="93" spans="1:12" x14ac:dyDescent="0.25">
      <c r="A93" s="42" t="s">
        <v>1324</v>
      </c>
      <c r="B93" s="33" t="s">
        <v>217</v>
      </c>
      <c r="C93" s="43">
        <v>337.27791731999997</v>
      </c>
      <c r="D93" s="11" t="str">
        <f t="shared" si="12"/>
        <v>N/A</v>
      </c>
      <c r="E93" s="43">
        <v>311.00021864000001</v>
      </c>
      <c r="F93" s="11" t="str">
        <f t="shared" si="13"/>
        <v>N/A</v>
      </c>
      <c r="G93" s="43">
        <v>379.70033746000001</v>
      </c>
      <c r="H93" s="11" t="str">
        <f t="shared" si="14"/>
        <v>N/A</v>
      </c>
      <c r="I93" s="12">
        <v>-7.79</v>
      </c>
      <c r="J93" s="12">
        <v>22.09</v>
      </c>
      <c r="K93" s="41" t="s">
        <v>732</v>
      </c>
      <c r="L93" s="9" t="str">
        <f t="shared" si="15"/>
        <v>Yes</v>
      </c>
    </row>
    <row r="94" spans="1:12" ht="25" x14ac:dyDescent="0.25">
      <c r="A94" s="42" t="s">
        <v>560</v>
      </c>
      <c r="B94" s="33" t="s">
        <v>217</v>
      </c>
      <c r="C94" s="43">
        <v>6120743</v>
      </c>
      <c r="D94" s="11" t="str">
        <f t="shared" si="12"/>
        <v>N/A</v>
      </c>
      <c r="E94" s="43">
        <v>13940744</v>
      </c>
      <c r="F94" s="11" t="str">
        <f t="shared" si="13"/>
        <v>N/A</v>
      </c>
      <c r="G94" s="43">
        <v>28247192</v>
      </c>
      <c r="H94" s="11" t="str">
        <f t="shared" si="14"/>
        <v>N/A</v>
      </c>
      <c r="I94" s="12">
        <v>127.8</v>
      </c>
      <c r="J94" s="12">
        <v>102.6</v>
      </c>
      <c r="K94" s="41" t="s">
        <v>732</v>
      </c>
      <c r="L94" s="9" t="str">
        <f t="shared" si="15"/>
        <v>No</v>
      </c>
    </row>
    <row r="95" spans="1:12" x14ac:dyDescent="0.25">
      <c r="A95" s="42" t="s">
        <v>561</v>
      </c>
      <c r="B95" s="33" t="s">
        <v>217</v>
      </c>
      <c r="C95" s="34">
        <v>42422</v>
      </c>
      <c r="D95" s="11" t="str">
        <f t="shared" si="12"/>
        <v>N/A</v>
      </c>
      <c r="E95" s="34">
        <v>77117</v>
      </c>
      <c r="F95" s="11" t="str">
        <f t="shared" si="13"/>
        <v>N/A</v>
      </c>
      <c r="G95" s="34">
        <v>94545</v>
      </c>
      <c r="H95" s="11" t="str">
        <f t="shared" si="14"/>
        <v>N/A</v>
      </c>
      <c r="I95" s="12">
        <v>81.790000000000006</v>
      </c>
      <c r="J95" s="12">
        <v>22.6</v>
      </c>
      <c r="K95" s="41" t="s">
        <v>732</v>
      </c>
      <c r="L95" s="9" t="str">
        <f t="shared" si="15"/>
        <v>Yes</v>
      </c>
    </row>
    <row r="96" spans="1:12" ht="25" x14ac:dyDescent="0.25">
      <c r="A96" s="42" t="s">
        <v>1325</v>
      </c>
      <c r="B96" s="33" t="s">
        <v>217</v>
      </c>
      <c r="C96" s="43">
        <v>144.28228278</v>
      </c>
      <c r="D96" s="11" t="str">
        <f t="shared" si="12"/>
        <v>N/A</v>
      </c>
      <c r="E96" s="43">
        <v>180.77394090000001</v>
      </c>
      <c r="F96" s="11" t="str">
        <f t="shared" si="13"/>
        <v>N/A</v>
      </c>
      <c r="G96" s="43">
        <v>298.76981332000003</v>
      </c>
      <c r="H96" s="11" t="str">
        <f t="shared" si="14"/>
        <v>N/A</v>
      </c>
      <c r="I96" s="12">
        <v>25.29</v>
      </c>
      <c r="J96" s="12">
        <v>65.27</v>
      </c>
      <c r="K96" s="41" t="s">
        <v>732</v>
      </c>
      <c r="L96" s="9" t="str">
        <f t="shared" si="15"/>
        <v>No</v>
      </c>
    </row>
    <row r="97" spans="1:12" ht="25" x14ac:dyDescent="0.25">
      <c r="A97" s="42" t="s">
        <v>562</v>
      </c>
      <c r="B97" s="33" t="s">
        <v>217</v>
      </c>
      <c r="C97" s="43">
        <v>87831652</v>
      </c>
      <c r="D97" s="11" t="str">
        <f t="shared" si="12"/>
        <v>N/A</v>
      </c>
      <c r="E97" s="43">
        <v>96547994</v>
      </c>
      <c r="F97" s="11" t="str">
        <f t="shared" si="13"/>
        <v>N/A</v>
      </c>
      <c r="G97" s="43">
        <v>113204230</v>
      </c>
      <c r="H97" s="11" t="str">
        <f t="shared" si="14"/>
        <v>N/A</v>
      </c>
      <c r="I97" s="12">
        <v>9.9239999999999995</v>
      </c>
      <c r="J97" s="12">
        <v>17.25</v>
      </c>
      <c r="K97" s="41" t="s">
        <v>732</v>
      </c>
      <c r="L97" s="9" t="str">
        <f t="shared" si="15"/>
        <v>Yes</v>
      </c>
    </row>
    <row r="98" spans="1:12" x14ac:dyDescent="0.25">
      <c r="A98" s="42" t="s">
        <v>563</v>
      </c>
      <c r="B98" s="33" t="s">
        <v>217</v>
      </c>
      <c r="C98" s="34">
        <v>89641</v>
      </c>
      <c r="D98" s="11" t="str">
        <f t="shared" si="12"/>
        <v>N/A</v>
      </c>
      <c r="E98" s="34">
        <v>92565</v>
      </c>
      <c r="F98" s="11" t="str">
        <f t="shared" si="13"/>
        <v>N/A</v>
      </c>
      <c r="G98" s="34">
        <v>91622</v>
      </c>
      <c r="H98" s="11" t="str">
        <f t="shared" si="14"/>
        <v>N/A</v>
      </c>
      <c r="I98" s="12">
        <v>3.262</v>
      </c>
      <c r="J98" s="12">
        <v>-1.02</v>
      </c>
      <c r="K98" s="41" t="s">
        <v>732</v>
      </c>
      <c r="L98" s="9" t="str">
        <f t="shared" si="15"/>
        <v>Yes</v>
      </c>
    </row>
    <row r="99" spans="1:12" x14ac:dyDescent="0.25">
      <c r="A99" s="42" t="s">
        <v>1326</v>
      </c>
      <c r="B99" s="33" t="s">
        <v>217</v>
      </c>
      <c r="C99" s="43">
        <v>979.81562008000003</v>
      </c>
      <c r="D99" s="11" t="str">
        <f t="shared" si="12"/>
        <v>N/A</v>
      </c>
      <c r="E99" s="43">
        <v>1043.0291579</v>
      </c>
      <c r="F99" s="11" t="str">
        <f t="shared" si="13"/>
        <v>N/A</v>
      </c>
      <c r="G99" s="43">
        <v>1235.5572897</v>
      </c>
      <c r="H99" s="11" t="str">
        <f t="shared" si="14"/>
        <v>N/A</v>
      </c>
      <c r="I99" s="12">
        <v>6.452</v>
      </c>
      <c r="J99" s="12">
        <v>18.46</v>
      </c>
      <c r="K99" s="41" t="s">
        <v>732</v>
      </c>
      <c r="L99" s="9" t="str">
        <f t="shared" si="15"/>
        <v>Yes</v>
      </c>
    </row>
    <row r="100" spans="1:12" x14ac:dyDescent="0.25">
      <c r="A100" s="42" t="s">
        <v>564</v>
      </c>
      <c r="B100" s="33" t="s">
        <v>217</v>
      </c>
      <c r="C100" s="43">
        <v>25107310</v>
      </c>
      <c r="D100" s="11" t="str">
        <f t="shared" si="12"/>
        <v>N/A</v>
      </c>
      <c r="E100" s="43">
        <v>27082021</v>
      </c>
      <c r="F100" s="11" t="str">
        <f t="shared" si="13"/>
        <v>N/A</v>
      </c>
      <c r="G100" s="43">
        <v>36564678</v>
      </c>
      <c r="H100" s="11" t="str">
        <f t="shared" si="14"/>
        <v>N/A</v>
      </c>
      <c r="I100" s="12">
        <v>7.8650000000000002</v>
      </c>
      <c r="J100" s="12">
        <v>35.01</v>
      </c>
      <c r="K100" s="41" t="s">
        <v>732</v>
      </c>
      <c r="L100" s="9" t="str">
        <f t="shared" si="15"/>
        <v>No</v>
      </c>
    </row>
    <row r="101" spans="1:12" x14ac:dyDescent="0.25">
      <c r="A101" s="42" t="s">
        <v>565</v>
      </c>
      <c r="B101" s="33" t="s">
        <v>217</v>
      </c>
      <c r="C101" s="34">
        <v>35154</v>
      </c>
      <c r="D101" s="11" t="str">
        <f t="shared" si="12"/>
        <v>N/A</v>
      </c>
      <c r="E101" s="34">
        <v>40132</v>
      </c>
      <c r="F101" s="11" t="str">
        <f t="shared" si="13"/>
        <v>N/A</v>
      </c>
      <c r="G101" s="34">
        <v>34002</v>
      </c>
      <c r="H101" s="11" t="str">
        <f t="shared" si="14"/>
        <v>N/A</v>
      </c>
      <c r="I101" s="12">
        <v>14.16</v>
      </c>
      <c r="J101" s="12">
        <v>-15.3</v>
      </c>
      <c r="K101" s="41" t="s">
        <v>732</v>
      </c>
      <c r="L101" s="9" t="str">
        <f t="shared" si="15"/>
        <v>Yes</v>
      </c>
    </row>
    <row r="102" spans="1:12" x14ac:dyDescent="0.25">
      <c r="A102" s="42" t="s">
        <v>1327</v>
      </c>
      <c r="B102" s="33" t="s">
        <v>217</v>
      </c>
      <c r="C102" s="43">
        <v>714.20919383</v>
      </c>
      <c r="D102" s="11" t="str">
        <f t="shared" si="12"/>
        <v>N/A</v>
      </c>
      <c r="E102" s="43">
        <v>674.8236071</v>
      </c>
      <c r="F102" s="11" t="str">
        <f t="shared" si="13"/>
        <v>N/A</v>
      </c>
      <c r="G102" s="43">
        <v>1075.3684489</v>
      </c>
      <c r="H102" s="11" t="str">
        <f t="shared" si="14"/>
        <v>N/A</v>
      </c>
      <c r="I102" s="12">
        <v>-5.51</v>
      </c>
      <c r="J102" s="12">
        <v>59.36</v>
      </c>
      <c r="K102" s="41" t="s">
        <v>732</v>
      </c>
      <c r="L102" s="9" t="str">
        <f t="shared" si="15"/>
        <v>No</v>
      </c>
    </row>
    <row r="103" spans="1:12" ht="25" x14ac:dyDescent="0.25">
      <c r="A103" s="42" t="s">
        <v>566</v>
      </c>
      <c r="B103" s="33" t="s">
        <v>217</v>
      </c>
      <c r="C103" s="43">
        <v>0</v>
      </c>
      <c r="D103" s="11" t="str">
        <f t="shared" si="12"/>
        <v>N/A</v>
      </c>
      <c r="E103" s="43">
        <v>1497526</v>
      </c>
      <c r="F103" s="11" t="str">
        <f t="shared" si="13"/>
        <v>N/A</v>
      </c>
      <c r="G103" s="43">
        <v>5475802</v>
      </c>
      <c r="H103" s="11" t="str">
        <f t="shared" si="14"/>
        <v>N/A</v>
      </c>
      <c r="I103" s="12" t="s">
        <v>1742</v>
      </c>
      <c r="J103" s="12">
        <v>265.7</v>
      </c>
      <c r="K103" s="41" t="s">
        <v>732</v>
      </c>
      <c r="L103" s="9" t="str">
        <f t="shared" si="15"/>
        <v>No</v>
      </c>
    </row>
    <row r="104" spans="1:12" x14ac:dyDescent="0.25">
      <c r="A104" s="42" t="s">
        <v>567</v>
      </c>
      <c r="B104" s="33" t="s">
        <v>217</v>
      </c>
      <c r="C104" s="34">
        <v>0</v>
      </c>
      <c r="D104" s="11" t="str">
        <f t="shared" si="12"/>
        <v>N/A</v>
      </c>
      <c r="E104" s="34">
        <v>1405</v>
      </c>
      <c r="F104" s="11" t="str">
        <f t="shared" si="13"/>
        <v>N/A</v>
      </c>
      <c r="G104" s="34">
        <v>2547</v>
      </c>
      <c r="H104" s="11" t="str">
        <f t="shared" si="14"/>
        <v>N/A</v>
      </c>
      <c r="I104" s="12" t="s">
        <v>1742</v>
      </c>
      <c r="J104" s="12">
        <v>81.28</v>
      </c>
      <c r="K104" s="41" t="s">
        <v>732</v>
      </c>
      <c r="L104" s="9" t="str">
        <f t="shared" si="15"/>
        <v>No</v>
      </c>
    </row>
    <row r="105" spans="1:12" x14ac:dyDescent="0.25">
      <c r="A105" s="42" t="s">
        <v>1328</v>
      </c>
      <c r="B105" s="33" t="s">
        <v>217</v>
      </c>
      <c r="C105" s="43" t="s">
        <v>1742</v>
      </c>
      <c r="D105" s="11" t="str">
        <f t="shared" si="12"/>
        <v>N/A</v>
      </c>
      <c r="E105" s="43">
        <v>1065.8548043000001</v>
      </c>
      <c r="F105" s="11" t="str">
        <f t="shared" si="13"/>
        <v>N/A</v>
      </c>
      <c r="G105" s="43">
        <v>2149.9026305000002</v>
      </c>
      <c r="H105" s="11" t="str">
        <f t="shared" si="14"/>
        <v>N/A</v>
      </c>
      <c r="I105" s="12" t="s">
        <v>1742</v>
      </c>
      <c r="J105" s="12">
        <v>101.7</v>
      </c>
      <c r="K105" s="41" t="s">
        <v>732</v>
      </c>
      <c r="L105" s="9" t="str">
        <f t="shared" si="15"/>
        <v>No</v>
      </c>
    </row>
    <row r="106" spans="1:12" x14ac:dyDescent="0.25">
      <c r="A106" s="42" t="s">
        <v>568</v>
      </c>
      <c r="B106" s="33" t="s">
        <v>217</v>
      </c>
      <c r="C106" s="43">
        <v>70659098</v>
      </c>
      <c r="D106" s="11" t="str">
        <f t="shared" si="12"/>
        <v>N/A</v>
      </c>
      <c r="E106" s="43">
        <v>72365501</v>
      </c>
      <c r="F106" s="11" t="str">
        <f t="shared" si="13"/>
        <v>N/A</v>
      </c>
      <c r="G106" s="43">
        <v>73790996</v>
      </c>
      <c r="H106" s="11" t="str">
        <f t="shared" si="14"/>
        <v>N/A</v>
      </c>
      <c r="I106" s="12">
        <v>2.415</v>
      </c>
      <c r="J106" s="12">
        <v>1.97</v>
      </c>
      <c r="K106" s="41" t="s">
        <v>732</v>
      </c>
      <c r="L106" s="9" t="str">
        <f t="shared" si="15"/>
        <v>Yes</v>
      </c>
    </row>
    <row r="107" spans="1:12" x14ac:dyDescent="0.25">
      <c r="A107" s="42" t="s">
        <v>569</v>
      </c>
      <c r="B107" s="33" t="s">
        <v>217</v>
      </c>
      <c r="C107" s="34">
        <v>123243</v>
      </c>
      <c r="D107" s="11" t="str">
        <f t="shared" si="12"/>
        <v>N/A</v>
      </c>
      <c r="E107" s="34">
        <v>125300</v>
      </c>
      <c r="F107" s="11" t="str">
        <f t="shared" si="13"/>
        <v>N/A</v>
      </c>
      <c r="G107" s="34">
        <v>124010</v>
      </c>
      <c r="H107" s="11" t="str">
        <f t="shared" si="14"/>
        <v>N/A</v>
      </c>
      <c r="I107" s="12">
        <v>1.669</v>
      </c>
      <c r="J107" s="12">
        <v>-1.03</v>
      </c>
      <c r="K107" s="41" t="s">
        <v>732</v>
      </c>
      <c r="L107" s="9" t="str">
        <f t="shared" si="15"/>
        <v>Yes</v>
      </c>
    </row>
    <row r="108" spans="1:12" x14ac:dyDescent="0.25">
      <c r="A108" s="42" t="s">
        <v>1329</v>
      </c>
      <c r="B108" s="33" t="s">
        <v>217</v>
      </c>
      <c r="C108" s="43">
        <v>573.33153201000005</v>
      </c>
      <c r="D108" s="11" t="str">
        <f t="shared" si="12"/>
        <v>N/A</v>
      </c>
      <c r="E108" s="43">
        <v>577.53791699999999</v>
      </c>
      <c r="F108" s="11" t="str">
        <f t="shared" si="13"/>
        <v>N/A</v>
      </c>
      <c r="G108" s="43">
        <v>595.04069027000003</v>
      </c>
      <c r="H108" s="11" t="str">
        <f t="shared" si="14"/>
        <v>N/A</v>
      </c>
      <c r="I108" s="12">
        <v>0.73370000000000002</v>
      </c>
      <c r="J108" s="12">
        <v>3.0310000000000001</v>
      </c>
      <c r="K108" s="41" t="s">
        <v>732</v>
      </c>
      <c r="L108" s="9" t="str">
        <f t="shared" si="15"/>
        <v>Yes</v>
      </c>
    </row>
    <row r="109" spans="1:12" x14ac:dyDescent="0.25">
      <c r="A109" s="42" t="s">
        <v>570</v>
      </c>
      <c r="B109" s="33" t="s">
        <v>217</v>
      </c>
      <c r="C109" s="43">
        <v>360407065</v>
      </c>
      <c r="D109" s="11" t="str">
        <f t="shared" si="12"/>
        <v>N/A</v>
      </c>
      <c r="E109" s="43">
        <v>316782581</v>
      </c>
      <c r="F109" s="11" t="str">
        <f t="shared" si="13"/>
        <v>N/A</v>
      </c>
      <c r="G109" s="43">
        <v>319435741</v>
      </c>
      <c r="H109" s="11" t="str">
        <f t="shared" si="14"/>
        <v>N/A</v>
      </c>
      <c r="I109" s="12">
        <v>-12.1</v>
      </c>
      <c r="J109" s="12">
        <v>0.83750000000000002</v>
      </c>
      <c r="K109" s="41" t="s">
        <v>732</v>
      </c>
      <c r="L109" s="9" t="str">
        <f t="shared" si="15"/>
        <v>Yes</v>
      </c>
    </row>
    <row r="110" spans="1:12" x14ac:dyDescent="0.25">
      <c r="A110" s="42" t="s">
        <v>571</v>
      </c>
      <c r="B110" s="33" t="s">
        <v>217</v>
      </c>
      <c r="C110" s="34">
        <v>164213</v>
      </c>
      <c r="D110" s="11" t="str">
        <f t="shared" si="12"/>
        <v>N/A</v>
      </c>
      <c r="E110" s="34">
        <v>160335</v>
      </c>
      <c r="F110" s="11" t="str">
        <f t="shared" si="13"/>
        <v>N/A</v>
      </c>
      <c r="G110" s="34">
        <v>157424</v>
      </c>
      <c r="H110" s="11" t="str">
        <f t="shared" si="14"/>
        <v>N/A</v>
      </c>
      <c r="I110" s="12">
        <v>-2.36</v>
      </c>
      <c r="J110" s="12">
        <v>-1.82</v>
      </c>
      <c r="K110" s="41" t="s">
        <v>732</v>
      </c>
      <c r="L110" s="9" t="str">
        <f t="shared" si="15"/>
        <v>Yes</v>
      </c>
    </row>
    <row r="111" spans="1:12" x14ac:dyDescent="0.25">
      <c r="A111" s="42" t="s">
        <v>1330</v>
      </c>
      <c r="B111" s="33" t="s">
        <v>217</v>
      </c>
      <c r="C111" s="43">
        <v>2194.7535518</v>
      </c>
      <c r="D111" s="11" t="str">
        <f t="shared" si="12"/>
        <v>N/A</v>
      </c>
      <c r="E111" s="43">
        <v>1975.7543955000001</v>
      </c>
      <c r="F111" s="11" t="str">
        <f t="shared" si="13"/>
        <v>N/A</v>
      </c>
      <c r="G111" s="43">
        <v>2029.1425767000001</v>
      </c>
      <c r="H111" s="11" t="str">
        <f t="shared" si="14"/>
        <v>N/A</v>
      </c>
      <c r="I111" s="12">
        <v>-9.98</v>
      </c>
      <c r="J111" s="12">
        <v>2.702</v>
      </c>
      <c r="K111" s="41" t="s">
        <v>732</v>
      </c>
      <c r="L111" s="9" t="str">
        <f t="shared" si="15"/>
        <v>Yes</v>
      </c>
    </row>
    <row r="112" spans="1:12" ht="25" x14ac:dyDescent="0.25">
      <c r="A112" s="42" t="s">
        <v>572</v>
      </c>
      <c r="B112" s="33" t="s">
        <v>217</v>
      </c>
      <c r="C112" s="43">
        <v>82002842</v>
      </c>
      <c r="D112" s="11" t="str">
        <f t="shared" si="12"/>
        <v>N/A</v>
      </c>
      <c r="E112" s="43">
        <v>112237139</v>
      </c>
      <c r="F112" s="11" t="str">
        <f t="shared" si="13"/>
        <v>N/A</v>
      </c>
      <c r="G112" s="43">
        <v>128180958</v>
      </c>
      <c r="H112" s="11" t="str">
        <f t="shared" si="14"/>
        <v>N/A</v>
      </c>
      <c r="I112" s="12">
        <v>36.869999999999997</v>
      </c>
      <c r="J112" s="12">
        <v>14.21</v>
      </c>
      <c r="K112" s="41" t="s">
        <v>732</v>
      </c>
      <c r="L112" s="9" t="str">
        <f t="shared" si="15"/>
        <v>Yes</v>
      </c>
    </row>
    <row r="113" spans="1:12" x14ac:dyDescent="0.25">
      <c r="A113" s="42" t="s">
        <v>573</v>
      </c>
      <c r="B113" s="33" t="s">
        <v>217</v>
      </c>
      <c r="C113" s="34">
        <v>38138</v>
      </c>
      <c r="D113" s="11" t="str">
        <f t="shared" si="12"/>
        <v>N/A</v>
      </c>
      <c r="E113" s="34">
        <v>41425</v>
      </c>
      <c r="F113" s="11" t="str">
        <f t="shared" si="13"/>
        <v>N/A</v>
      </c>
      <c r="G113" s="34">
        <v>33216</v>
      </c>
      <c r="H113" s="11" t="str">
        <f t="shared" si="14"/>
        <v>N/A</v>
      </c>
      <c r="I113" s="12">
        <v>8.6189999999999998</v>
      </c>
      <c r="J113" s="12">
        <v>-19.8</v>
      </c>
      <c r="K113" s="41" t="s">
        <v>732</v>
      </c>
      <c r="L113" s="9" t="str">
        <f t="shared" si="15"/>
        <v>Yes</v>
      </c>
    </row>
    <row r="114" spans="1:12" ht="25" x14ac:dyDescent="0.25">
      <c r="A114" s="42" t="s">
        <v>1331</v>
      </c>
      <c r="B114" s="33" t="s">
        <v>217</v>
      </c>
      <c r="C114" s="43">
        <v>2150.1610467</v>
      </c>
      <c r="D114" s="11" t="str">
        <f t="shared" si="12"/>
        <v>N/A</v>
      </c>
      <c r="E114" s="43">
        <v>2709.4058902000002</v>
      </c>
      <c r="F114" s="11" t="str">
        <f t="shared" si="13"/>
        <v>N/A</v>
      </c>
      <c r="G114" s="43">
        <v>3859.0124639000001</v>
      </c>
      <c r="H114" s="11" t="str">
        <f t="shared" si="14"/>
        <v>N/A</v>
      </c>
      <c r="I114" s="12">
        <v>26.01</v>
      </c>
      <c r="J114" s="12">
        <v>42.43</v>
      </c>
      <c r="K114" s="41" t="s">
        <v>732</v>
      </c>
      <c r="L114" s="9" t="str">
        <f t="shared" si="15"/>
        <v>No</v>
      </c>
    </row>
    <row r="115" spans="1:12" ht="25" x14ac:dyDescent="0.25">
      <c r="A115" s="42" t="s">
        <v>574</v>
      </c>
      <c r="B115" s="33" t="s">
        <v>217</v>
      </c>
      <c r="C115" s="43">
        <v>10075678</v>
      </c>
      <c r="D115" s="11" t="str">
        <f t="shared" si="12"/>
        <v>N/A</v>
      </c>
      <c r="E115" s="43">
        <v>5570650</v>
      </c>
      <c r="F115" s="11" t="str">
        <f t="shared" si="13"/>
        <v>N/A</v>
      </c>
      <c r="G115" s="43">
        <v>13859</v>
      </c>
      <c r="H115" s="11" t="str">
        <f t="shared" si="14"/>
        <v>N/A</v>
      </c>
      <c r="I115" s="12">
        <v>-44.7</v>
      </c>
      <c r="J115" s="12">
        <v>-99.8</v>
      </c>
      <c r="K115" s="41" t="s">
        <v>732</v>
      </c>
      <c r="L115" s="9" t="str">
        <f t="shared" si="15"/>
        <v>No</v>
      </c>
    </row>
    <row r="116" spans="1:12" x14ac:dyDescent="0.25">
      <c r="A116" s="3" t="s">
        <v>575</v>
      </c>
      <c r="B116" s="33" t="s">
        <v>217</v>
      </c>
      <c r="C116" s="34">
        <v>21660</v>
      </c>
      <c r="D116" s="11" t="str">
        <f t="shared" si="12"/>
        <v>N/A</v>
      </c>
      <c r="E116" s="34">
        <v>14971</v>
      </c>
      <c r="F116" s="11" t="str">
        <f t="shared" si="13"/>
        <v>N/A</v>
      </c>
      <c r="G116" s="34">
        <v>67</v>
      </c>
      <c r="H116" s="11" t="str">
        <f t="shared" si="14"/>
        <v>N/A</v>
      </c>
      <c r="I116" s="12">
        <v>-30.9</v>
      </c>
      <c r="J116" s="12">
        <v>-99.6</v>
      </c>
      <c r="K116" s="41" t="s">
        <v>732</v>
      </c>
      <c r="L116" s="9" t="str">
        <f t="shared" si="15"/>
        <v>No</v>
      </c>
    </row>
    <row r="117" spans="1:12" ht="25" x14ac:dyDescent="0.25">
      <c r="A117" s="3" t="s">
        <v>1332</v>
      </c>
      <c r="B117" s="33" t="s">
        <v>217</v>
      </c>
      <c r="C117" s="43">
        <v>465.17442290000002</v>
      </c>
      <c r="D117" s="11" t="str">
        <f t="shared" si="12"/>
        <v>N/A</v>
      </c>
      <c r="E117" s="43">
        <v>372.09605237</v>
      </c>
      <c r="F117" s="11" t="str">
        <f t="shared" si="13"/>
        <v>N/A</v>
      </c>
      <c r="G117" s="43">
        <v>206.85074627</v>
      </c>
      <c r="H117" s="11" t="str">
        <f t="shared" si="14"/>
        <v>N/A</v>
      </c>
      <c r="I117" s="12">
        <v>-20</v>
      </c>
      <c r="J117" s="12">
        <v>-44.4</v>
      </c>
      <c r="K117" s="41" t="s">
        <v>732</v>
      </c>
      <c r="L117" s="9" t="str">
        <f t="shared" si="15"/>
        <v>No</v>
      </c>
    </row>
    <row r="118" spans="1:12" ht="25" x14ac:dyDescent="0.25">
      <c r="A118" s="4" t="s">
        <v>576</v>
      </c>
      <c r="B118" s="33" t="s">
        <v>217</v>
      </c>
      <c r="C118" s="43">
        <v>146041962</v>
      </c>
      <c r="D118" s="11" t="str">
        <f t="shared" si="12"/>
        <v>N/A</v>
      </c>
      <c r="E118" s="43">
        <v>150607252</v>
      </c>
      <c r="F118" s="11" t="str">
        <f t="shared" si="13"/>
        <v>N/A</v>
      </c>
      <c r="G118" s="43">
        <v>147927947</v>
      </c>
      <c r="H118" s="11" t="str">
        <f t="shared" si="14"/>
        <v>N/A</v>
      </c>
      <c r="I118" s="12">
        <v>3.1259999999999999</v>
      </c>
      <c r="J118" s="12">
        <v>-1.78</v>
      </c>
      <c r="K118" s="41" t="s">
        <v>732</v>
      </c>
      <c r="L118" s="9" t="str">
        <f t="shared" si="15"/>
        <v>Yes</v>
      </c>
    </row>
    <row r="119" spans="1:12" x14ac:dyDescent="0.25">
      <c r="A119" s="4" t="s">
        <v>577</v>
      </c>
      <c r="B119" s="33" t="s">
        <v>217</v>
      </c>
      <c r="C119" s="34">
        <v>11036</v>
      </c>
      <c r="D119" s="11" t="str">
        <f t="shared" si="12"/>
        <v>N/A</v>
      </c>
      <c r="E119" s="34">
        <v>11284</v>
      </c>
      <c r="F119" s="11" t="str">
        <f t="shared" si="13"/>
        <v>N/A</v>
      </c>
      <c r="G119" s="34">
        <v>10942</v>
      </c>
      <c r="H119" s="11" t="str">
        <f t="shared" si="14"/>
        <v>N/A</v>
      </c>
      <c r="I119" s="12">
        <v>2.2469999999999999</v>
      </c>
      <c r="J119" s="12">
        <v>-3.03</v>
      </c>
      <c r="K119" s="41" t="s">
        <v>732</v>
      </c>
      <c r="L119" s="9" t="str">
        <f t="shared" si="15"/>
        <v>Yes</v>
      </c>
    </row>
    <row r="120" spans="1:12" ht="25" x14ac:dyDescent="0.25">
      <c r="A120" s="4" t="s">
        <v>1333</v>
      </c>
      <c r="B120" s="33" t="s">
        <v>217</v>
      </c>
      <c r="C120" s="43">
        <v>13233.233237</v>
      </c>
      <c r="D120" s="11" t="str">
        <f t="shared" si="12"/>
        <v>N/A</v>
      </c>
      <c r="E120" s="43">
        <v>13346.973768</v>
      </c>
      <c r="F120" s="11" t="str">
        <f t="shared" si="13"/>
        <v>N/A</v>
      </c>
      <c r="G120" s="43">
        <v>13519.278651000001</v>
      </c>
      <c r="H120" s="11" t="str">
        <f t="shared" si="14"/>
        <v>N/A</v>
      </c>
      <c r="I120" s="12">
        <v>0.85950000000000004</v>
      </c>
      <c r="J120" s="12">
        <v>1.2909999999999999</v>
      </c>
      <c r="K120" s="41" t="s">
        <v>732</v>
      </c>
      <c r="L120" s="9" t="str">
        <f t="shared" si="15"/>
        <v>Yes</v>
      </c>
    </row>
    <row r="121" spans="1:12" ht="25" x14ac:dyDescent="0.25">
      <c r="A121" s="4" t="s">
        <v>578</v>
      </c>
      <c r="B121" s="33" t="s">
        <v>217</v>
      </c>
      <c r="C121" s="43">
        <v>257958</v>
      </c>
      <c r="D121" s="11" t="str">
        <f t="shared" si="12"/>
        <v>N/A</v>
      </c>
      <c r="E121" s="43">
        <v>196167</v>
      </c>
      <c r="F121" s="11" t="str">
        <f t="shared" si="13"/>
        <v>N/A</v>
      </c>
      <c r="G121" s="43">
        <v>441737</v>
      </c>
      <c r="H121" s="11" t="str">
        <f t="shared" si="14"/>
        <v>N/A</v>
      </c>
      <c r="I121" s="12">
        <v>-24</v>
      </c>
      <c r="J121" s="12">
        <v>125.2</v>
      </c>
      <c r="K121" s="41" t="s">
        <v>732</v>
      </c>
      <c r="L121" s="9" t="str">
        <f t="shared" si="15"/>
        <v>No</v>
      </c>
    </row>
    <row r="122" spans="1:12" x14ac:dyDescent="0.25">
      <c r="A122" s="4" t="s">
        <v>579</v>
      </c>
      <c r="B122" s="33" t="s">
        <v>217</v>
      </c>
      <c r="C122" s="34">
        <v>1239</v>
      </c>
      <c r="D122" s="11" t="str">
        <f t="shared" si="12"/>
        <v>N/A</v>
      </c>
      <c r="E122" s="34">
        <v>480</v>
      </c>
      <c r="F122" s="11" t="str">
        <f t="shared" si="13"/>
        <v>N/A</v>
      </c>
      <c r="G122" s="34">
        <v>1078</v>
      </c>
      <c r="H122" s="11" t="str">
        <f t="shared" si="14"/>
        <v>N/A</v>
      </c>
      <c r="I122" s="12">
        <v>-61.3</v>
      </c>
      <c r="J122" s="12">
        <v>124.6</v>
      </c>
      <c r="K122" s="41" t="s">
        <v>732</v>
      </c>
      <c r="L122" s="9" t="str">
        <f t="shared" si="15"/>
        <v>No</v>
      </c>
    </row>
    <row r="123" spans="1:12" ht="25" x14ac:dyDescent="0.25">
      <c r="A123" s="4" t="s">
        <v>1334</v>
      </c>
      <c r="B123" s="33" t="s">
        <v>217</v>
      </c>
      <c r="C123" s="43">
        <v>208.19854721999999</v>
      </c>
      <c r="D123" s="11" t="str">
        <f t="shared" si="12"/>
        <v>N/A</v>
      </c>
      <c r="E123" s="43">
        <v>408.68124999999998</v>
      </c>
      <c r="F123" s="11" t="str">
        <f t="shared" si="13"/>
        <v>N/A</v>
      </c>
      <c r="G123" s="43">
        <v>409.77458256</v>
      </c>
      <c r="H123" s="11" t="str">
        <f t="shared" si="14"/>
        <v>N/A</v>
      </c>
      <c r="I123" s="12">
        <v>96.29</v>
      </c>
      <c r="J123" s="12">
        <v>0.26750000000000002</v>
      </c>
      <c r="K123" s="41" t="s">
        <v>732</v>
      </c>
      <c r="L123" s="9" t="str">
        <f t="shared" si="15"/>
        <v>Yes</v>
      </c>
    </row>
    <row r="124" spans="1:12" ht="25" x14ac:dyDescent="0.25">
      <c r="A124" s="4" t="s">
        <v>580</v>
      </c>
      <c r="B124" s="33" t="s">
        <v>217</v>
      </c>
      <c r="C124" s="43">
        <v>9305579</v>
      </c>
      <c r="D124" s="11" t="str">
        <f t="shared" si="12"/>
        <v>N/A</v>
      </c>
      <c r="E124" s="43">
        <v>28066862</v>
      </c>
      <c r="F124" s="11" t="str">
        <f t="shared" si="13"/>
        <v>N/A</v>
      </c>
      <c r="G124" s="43">
        <v>29229629</v>
      </c>
      <c r="H124" s="11" t="str">
        <f t="shared" si="14"/>
        <v>N/A</v>
      </c>
      <c r="I124" s="12">
        <v>201.6</v>
      </c>
      <c r="J124" s="12">
        <v>4.1429999999999998</v>
      </c>
      <c r="K124" s="41" t="s">
        <v>732</v>
      </c>
      <c r="L124" s="9" t="str">
        <f t="shared" si="15"/>
        <v>Yes</v>
      </c>
    </row>
    <row r="125" spans="1:12" x14ac:dyDescent="0.25">
      <c r="A125" s="2" t="s">
        <v>581</v>
      </c>
      <c r="B125" s="33" t="s">
        <v>217</v>
      </c>
      <c r="C125" s="34">
        <v>3200</v>
      </c>
      <c r="D125" s="11" t="str">
        <f t="shared" si="12"/>
        <v>N/A</v>
      </c>
      <c r="E125" s="34">
        <v>3065</v>
      </c>
      <c r="F125" s="11" t="str">
        <f t="shared" si="13"/>
        <v>N/A</v>
      </c>
      <c r="G125" s="34">
        <v>9131</v>
      </c>
      <c r="H125" s="11" t="str">
        <f t="shared" si="14"/>
        <v>N/A</v>
      </c>
      <c r="I125" s="12">
        <v>-4.22</v>
      </c>
      <c r="J125" s="12">
        <v>197.9</v>
      </c>
      <c r="K125" s="41" t="s">
        <v>732</v>
      </c>
      <c r="L125" s="9" t="str">
        <f t="shared" si="15"/>
        <v>No</v>
      </c>
    </row>
    <row r="126" spans="1:12" ht="25" x14ac:dyDescent="0.25">
      <c r="A126" s="2" t="s">
        <v>1335</v>
      </c>
      <c r="B126" s="33" t="s">
        <v>217</v>
      </c>
      <c r="C126" s="43">
        <v>2907.9934374999998</v>
      </c>
      <c r="D126" s="11" t="str">
        <f t="shared" si="12"/>
        <v>N/A</v>
      </c>
      <c r="E126" s="43">
        <v>9157.2143555999992</v>
      </c>
      <c r="F126" s="11" t="str">
        <f t="shared" si="13"/>
        <v>N/A</v>
      </c>
      <c r="G126" s="43">
        <v>3201.1421531000001</v>
      </c>
      <c r="H126" s="11" t="str">
        <f t="shared" si="14"/>
        <v>N/A</v>
      </c>
      <c r="I126" s="12">
        <v>214.9</v>
      </c>
      <c r="J126" s="12">
        <v>-65</v>
      </c>
      <c r="K126" s="41" t="s">
        <v>732</v>
      </c>
      <c r="L126" s="9" t="str">
        <f t="shared" si="15"/>
        <v>No</v>
      </c>
    </row>
    <row r="127" spans="1:12" ht="25" x14ac:dyDescent="0.25">
      <c r="A127" s="2" t="s">
        <v>582</v>
      </c>
      <c r="B127" s="33" t="s">
        <v>217</v>
      </c>
      <c r="C127" s="43">
        <v>5042020</v>
      </c>
      <c r="D127" s="11" t="str">
        <f t="shared" si="12"/>
        <v>N/A</v>
      </c>
      <c r="E127" s="43">
        <v>4388569</v>
      </c>
      <c r="F127" s="11" t="str">
        <f t="shared" si="13"/>
        <v>N/A</v>
      </c>
      <c r="G127" s="43">
        <v>4013509</v>
      </c>
      <c r="H127" s="11" t="str">
        <f t="shared" si="14"/>
        <v>N/A</v>
      </c>
      <c r="I127" s="12">
        <v>-13</v>
      </c>
      <c r="J127" s="12">
        <v>-8.5500000000000007</v>
      </c>
      <c r="K127" s="41" t="s">
        <v>732</v>
      </c>
      <c r="L127" s="9" t="str">
        <f t="shared" si="15"/>
        <v>Yes</v>
      </c>
    </row>
    <row r="128" spans="1:12" x14ac:dyDescent="0.25">
      <c r="A128" s="2" t="s">
        <v>583</v>
      </c>
      <c r="B128" s="33" t="s">
        <v>217</v>
      </c>
      <c r="C128" s="34">
        <v>9510</v>
      </c>
      <c r="D128" s="11" t="str">
        <f t="shared" si="12"/>
        <v>N/A</v>
      </c>
      <c r="E128" s="34">
        <v>8363</v>
      </c>
      <c r="F128" s="11" t="str">
        <f t="shared" si="13"/>
        <v>N/A</v>
      </c>
      <c r="G128" s="34">
        <v>4967</v>
      </c>
      <c r="H128" s="11" t="str">
        <f t="shared" si="14"/>
        <v>N/A</v>
      </c>
      <c r="I128" s="12">
        <v>-12.1</v>
      </c>
      <c r="J128" s="12">
        <v>-40.6</v>
      </c>
      <c r="K128" s="41" t="s">
        <v>732</v>
      </c>
      <c r="L128" s="9" t="str">
        <f t="shared" si="15"/>
        <v>No</v>
      </c>
    </row>
    <row r="129" spans="1:12" ht="25" x14ac:dyDescent="0.25">
      <c r="A129" s="2" t="s">
        <v>1336</v>
      </c>
      <c r="B129" s="33" t="s">
        <v>217</v>
      </c>
      <c r="C129" s="43">
        <v>530.18086225000002</v>
      </c>
      <c r="D129" s="11" t="str">
        <f t="shared" si="12"/>
        <v>N/A</v>
      </c>
      <c r="E129" s="43">
        <v>524.76013392000004</v>
      </c>
      <c r="F129" s="11" t="str">
        <f t="shared" si="13"/>
        <v>N/A</v>
      </c>
      <c r="G129" s="43">
        <v>808.03482987999996</v>
      </c>
      <c r="H129" s="11" t="str">
        <f t="shared" si="14"/>
        <v>N/A</v>
      </c>
      <c r="I129" s="12">
        <v>-1.02</v>
      </c>
      <c r="J129" s="12">
        <v>53.98</v>
      </c>
      <c r="K129" s="41" t="s">
        <v>732</v>
      </c>
      <c r="L129" s="9" t="str">
        <f t="shared" si="15"/>
        <v>No</v>
      </c>
    </row>
    <row r="130" spans="1:12" x14ac:dyDescent="0.25">
      <c r="A130" s="2" t="s">
        <v>584</v>
      </c>
      <c r="B130" s="33" t="s">
        <v>217</v>
      </c>
      <c r="C130" s="43">
        <v>7597145</v>
      </c>
      <c r="D130" s="11" t="str">
        <f t="shared" si="12"/>
        <v>N/A</v>
      </c>
      <c r="E130" s="43">
        <v>4026791</v>
      </c>
      <c r="F130" s="11" t="str">
        <f t="shared" si="13"/>
        <v>N/A</v>
      </c>
      <c r="G130" s="43">
        <v>3670</v>
      </c>
      <c r="H130" s="11" t="str">
        <f t="shared" si="14"/>
        <v>N/A</v>
      </c>
      <c r="I130" s="12">
        <v>-47</v>
      </c>
      <c r="J130" s="12">
        <v>-99.9</v>
      </c>
      <c r="K130" s="41" t="s">
        <v>732</v>
      </c>
      <c r="L130" s="9" t="str">
        <f t="shared" si="15"/>
        <v>No</v>
      </c>
    </row>
    <row r="131" spans="1:12" x14ac:dyDescent="0.25">
      <c r="A131" s="2" t="s">
        <v>585</v>
      </c>
      <c r="B131" s="33" t="s">
        <v>217</v>
      </c>
      <c r="C131" s="34">
        <v>764</v>
      </c>
      <c r="D131" s="11" t="str">
        <f t="shared" si="12"/>
        <v>N/A</v>
      </c>
      <c r="E131" s="34">
        <v>515</v>
      </c>
      <c r="F131" s="11" t="str">
        <f t="shared" si="13"/>
        <v>N/A</v>
      </c>
      <c r="G131" s="34">
        <v>16</v>
      </c>
      <c r="H131" s="11" t="str">
        <f t="shared" si="14"/>
        <v>N/A</v>
      </c>
      <c r="I131" s="12">
        <v>-32.6</v>
      </c>
      <c r="J131" s="12">
        <v>-96.9</v>
      </c>
      <c r="K131" s="41" t="s">
        <v>732</v>
      </c>
      <c r="L131" s="9" t="str">
        <f t="shared" si="15"/>
        <v>No</v>
      </c>
    </row>
    <row r="132" spans="1:12" x14ac:dyDescent="0.25">
      <c r="A132" s="2" t="s">
        <v>1337</v>
      </c>
      <c r="B132" s="33" t="s">
        <v>217</v>
      </c>
      <c r="C132" s="43">
        <v>9943.9070680999994</v>
      </c>
      <c r="D132" s="11" t="str">
        <f t="shared" si="12"/>
        <v>N/A</v>
      </c>
      <c r="E132" s="43">
        <v>7819.0116504999996</v>
      </c>
      <c r="F132" s="11" t="str">
        <f t="shared" si="13"/>
        <v>N/A</v>
      </c>
      <c r="G132" s="43">
        <v>229.375</v>
      </c>
      <c r="H132" s="11" t="str">
        <f t="shared" si="14"/>
        <v>N/A</v>
      </c>
      <c r="I132" s="12">
        <v>-21.4</v>
      </c>
      <c r="J132" s="12">
        <v>-97.1</v>
      </c>
      <c r="K132" s="41" t="s">
        <v>732</v>
      </c>
      <c r="L132" s="9" t="str">
        <f t="shared" si="15"/>
        <v>No</v>
      </c>
    </row>
    <row r="133" spans="1:12" ht="25" x14ac:dyDescent="0.25">
      <c r="A133" s="2" t="s">
        <v>586</v>
      </c>
      <c r="B133" s="33" t="s">
        <v>217</v>
      </c>
      <c r="C133" s="43">
        <v>1046972</v>
      </c>
      <c r="D133" s="11" t="str">
        <f t="shared" si="12"/>
        <v>N/A</v>
      </c>
      <c r="E133" s="43">
        <v>477498</v>
      </c>
      <c r="F133" s="11" t="str">
        <f t="shared" si="13"/>
        <v>N/A</v>
      </c>
      <c r="G133" s="43">
        <v>2650951</v>
      </c>
      <c r="H133" s="11" t="str">
        <f t="shared" si="14"/>
        <v>N/A</v>
      </c>
      <c r="I133" s="12">
        <v>-54.4</v>
      </c>
      <c r="J133" s="12">
        <v>455.2</v>
      </c>
      <c r="K133" s="41" t="s">
        <v>732</v>
      </c>
      <c r="L133" s="9" t="str">
        <f>IF(J133="Div by 0", "N/A", IF(OR(J133="N/A",K133="N/A"),"N/A", IF(J133&gt;VALUE(MID(K133,1,2)), "No", IF(J133&lt;-1*VALUE(MID(K133,1,2)), "No", "Yes"))))</f>
        <v>No</v>
      </c>
    </row>
    <row r="134" spans="1:12" x14ac:dyDescent="0.25">
      <c r="A134" s="2" t="s">
        <v>587</v>
      </c>
      <c r="B134" s="33" t="s">
        <v>217</v>
      </c>
      <c r="C134" s="34">
        <v>4650</v>
      </c>
      <c r="D134" s="11" t="str">
        <f t="shared" si="12"/>
        <v>N/A</v>
      </c>
      <c r="E134" s="34">
        <v>3023</v>
      </c>
      <c r="F134" s="11" t="str">
        <f t="shared" si="13"/>
        <v>N/A</v>
      </c>
      <c r="G134" s="34">
        <v>13019</v>
      </c>
      <c r="H134" s="11" t="str">
        <f t="shared" si="14"/>
        <v>N/A</v>
      </c>
      <c r="I134" s="12">
        <v>-35</v>
      </c>
      <c r="J134" s="12">
        <v>330.7</v>
      </c>
      <c r="K134" s="41" t="s">
        <v>732</v>
      </c>
      <c r="L134" s="9" t="str">
        <f t="shared" ref="L134:L138" si="16">IF(J134="Div by 0", "N/A", IF(OR(J134="N/A",K134="N/A"),"N/A", IF(J134&gt;VALUE(MID(K134,1,2)), "No", IF(J134&lt;-1*VALUE(MID(K134,1,2)), "No", "Yes"))))</f>
        <v>No</v>
      </c>
    </row>
    <row r="135" spans="1:12" ht="25" x14ac:dyDescent="0.25">
      <c r="A135" s="2" t="s">
        <v>1338</v>
      </c>
      <c r="B135" s="33" t="s">
        <v>217</v>
      </c>
      <c r="C135" s="43">
        <v>225.15526882</v>
      </c>
      <c r="D135" s="11" t="str">
        <f t="shared" si="12"/>
        <v>N/A</v>
      </c>
      <c r="E135" s="43">
        <v>157.95501157999999</v>
      </c>
      <c r="F135" s="11" t="str">
        <f t="shared" si="13"/>
        <v>N/A</v>
      </c>
      <c r="G135" s="43">
        <v>203.62170674000001</v>
      </c>
      <c r="H135" s="11" t="str">
        <f t="shared" si="14"/>
        <v>N/A</v>
      </c>
      <c r="I135" s="12">
        <v>-29.8</v>
      </c>
      <c r="J135" s="12">
        <v>28.91</v>
      </c>
      <c r="K135" s="41" t="s">
        <v>732</v>
      </c>
      <c r="L135" s="9" t="str">
        <f t="shared" si="16"/>
        <v>Yes</v>
      </c>
    </row>
    <row r="136" spans="1:12" ht="25" x14ac:dyDescent="0.25">
      <c r="A136" s="2" t="s">
        <v>588</v>
      </c>
      <c r="B136" s="33" t="s">
        <v>217</v>
      </c>
      <c r="C136" s="43">
        <v>24247851</v>
      </c>
      <c r="D136" s="11" t="str">
        <f t="shared" ref="D136:D150" si="17">IF($B136="N/A","N/A",IF(C136&gt;10,"No",IF(C136&lt;-10,"No","Yes")))</f>
        <v>N/A</v>
      </c>
      <c r="E136" s="43">
        <v>20021815</v>
      </c>
      <c r="F136" s="11" t="str">
        <f t="shared" ref="F136:F150" si="18">IF($B136="N/A","N/A",IF(E136&gt;10,"No",IF(E136&lt;-10,"No","Yes")))</f>
        <v>N/A</v>
      </c>
      <c r="G136" s="43">
        <v>8050260</v>
      </c>
      <c r="H136" s="11" t="str">
        <f t="shared" ref="H136:H150" si="19">IF($B136="N/A","N/A",IF(G136&gt;10,"No",IF(G136&lt;-10,"No","Yes")))</f>
        <v>N/A</v>
      </c>
      <c r="I136" s="12">
        <v>-17.399999999999999</v>
      </c>
      <c r="J136" s="12">
        <v>-59.8</v>
      </c>
      <c r="K136" s="41" t="s">
        <v>732</v>
      </c>
      <c r="L136" s="9" t="str">
        <f t="shared" si="16"/>
        <v>No</v>
      </c>
    </row>
    <row r="137" spans="1:12" x14ac:dyDescent="0.25">
      <c r="A137" s="2" t="s">
        <v>589</v>
      </c>
      <c r="B137" s="33" t="s">
        <v>217</v>
      </c>
      <c r="C137" s="34">
        <v>287</v>
      </c>
      <c r="D137" s="11" t="str">
        <f t="shared" si="17"/>
        <v>N/A</v>
      </c>
      <c r="E137" s="34">
        <v>270</v>
      </c>
      <c r="F137" s="11" t="str">
        <f t="shared" si="18"/>
        <v>N/A</v>
      </c>
      <c r="G137" s="34">
        <v>57</v>
      </c>
      <c r="H137" s="11" t="str">
        <f t="shared" si="19"/>
        <v>N/A</v>
      </c>
      <c r="I137" s="12">
        <v>-5.92</v>
      </c>
      <c r="J137" s="12">
        <v>-78.900000000000006</v>
      </c>
      <c r="K137" s="41" t="s">
        <v>732</v>
      </c>
      <c r="L137" s="9" t="str">
        <f t="shared" si="16"/>
        <v>No</v>
      </c>
    </row>
    <row r="138" spans="1:12" ht="25" x14ac:dyDescent="0.25">
      <c r="A138" s="2" t="s">
        <v>1339</v>
      </c>
      <c r="B138" s="33" t="s">
        <v>217</v>
      </c>
      <c r="C138" s="43">
        <v>84487.285713999998</v>
      </c>
      <c r="D138" s="11" t="str">
        <f t="shared" si="17"/>
        <v>N/A</v>
      </c>
      <c r="E138" s="43">
        <v>74154.870370000004</v>
      </c>
      <c r="F138" s="11" t="str">
        <f t="shared" si="18"/>
        <v>N/A</v>
      </c>
      <c r="G138" s="43">
        <v>141232.63157999999</v>
      </c>
      <c r="H138" s="11" t="str">
        <f t="shared" si="19"/>
        <v>N/A</v>
      </c>
      <c r="I138" s="12">
        <v>-12.2</v>
      </c>
      <c r="J138" s="12">
        <v>90.46</v>
      </c>
      <c r="K138" s="41" t="s">
        <v>732</v>
      </c>
      <c r="L138" s="9" t="str">
        <f t="shared" si="16"/>
        <v>No</v>
      </c>
    </row>
    <row r="139" spans="1:12" ht="25" x14ac:dyDescent="0.25">
      <c r="A139" s="2" t="s">
        <v>590</v>
      </c>
      <c r="B139" s="33" t="s">
        <v>217</v>
      </c>
      <c r="C139" s="43">
        <v>67123779</v>
      </c>
      <c r="D139" s="11" t="str">
        <f t="shared" si="17"/>
        <v>N/A</v>
      </c>
      <c r="E139" s="43">
        <v>59974761</v>
      </c>
      <c r="F139" s="11" t="str">
        <f t="shared" si="18"/>
        <v>N/A</v>
      </c>
      <c r="G139" s="43">
        <v>51671626</v>
      </c>
      <c r="H139" s="11" t="str">
        <f t="shared" si="19"/>
        <v>N/A</v>
      </c>
      <c r="I139" s="12">
        <v>-10.7</v>
      </c>
      <c r="J139" s="12">
        <v>-13.8</v>
      </c>
      <c r="K139" s="41" t="s">
        <v>732</v>
      </c>
      <c r="L139" s="9" t="str">
        <f t="shared" ref="L139:L150" si="20">IF(J139="Div by 0", "N/A", IF(K139="N/A","N/A", IF(J139&gt;VALUE(MID(K139,1,2)), "No", IF(J139&lt;-1*VALUE(MID(K139,1,2)), "No", "Yes"))))</f>
        <v>Yes</v>
      </c>
    </row>
    <row r="140" spans="1:12" x14ac:dyDescent="0.25">
      <c r="A140" s="2" t="s">
        <v>591</v>
      </c>
      <c r="B140" s="33" t="s">
        <v>217</v>
      </c>
      <c r="C140" s="34">
        <v>66638</v>
      </c>
      <c r="D140" s="11" t="str">
        <f t="shared" si="17"/>
        <v>N/A</v>
      </c>
      <c r="E140" s="34">
        <v>71691</v>
      </c>
      <c r="F140" s="11" t="str">
        <f t="shared" si="18"/>
        <v>N/A</v>
      </c>
      <c r="G140" s="34">
        <v>61672</v>
      </c>
      <c r="H140" s="11" t="str">
        <f t="shared" si="19"/>
        <v>N/A</v>
      </c>
      <c r="I140" s="12">
        <v>7.5830000000000002</v>
      </c>
      <c r="J140" s="12">
        <v>-14</v>
      </c>
      <c r="K140" s="41" t="s">
        <v>732</v>
      </c>
      <c r="L140" s="9" t="str">
        <f t="shared" si="20"/>
        <v>Yes</v>
      </c>
    </row>
    <row r="141" spans="1:12" ht="25" x14ac:dyDescent="0.25">
      <c r="A141" s="2" t="s">
        <v>1340</v>
      </c>
      <c r="B141" s="33" t="s">
        <v>217</v>
      </c>
      <c r="C141" s="43">
        <v>1007.2898196</v>
      </c>
      <c r="D141" s="11" t="str">
        <f t="shared" si="17"/>
        <v>N/A</v>
      </c>
      <c r="E141" s="43">
        <v>836.57308449000004</v>
      </c>
      <c r="F141" s="11" t="str">
        <f t="shared" si="18"/>
        <v>N/A</v>
      </c>
      <c r="G141" s="43">
        <v>837.84579712000004</v>
      </c>
      <c r="H141" s="11" t="str">
        <f t="shared" si="19"/>
        <v>N/A</v>
      </c>
      <c r="I141" s="12">
        <v>-16.899999999999999</v>
      </c>
      <c r="J141" s="12">
        <v>0.15210000000000001</v>
      </c>
      <c r="K141" s="41" t="s">
        <v>732</v>
      </c>
      <c r="L141" s="9" t="str">
        <f t="shared" si="20"/>
        <v>Yes</v>
      </c>
    </row>
    <row r="142" spans="1:12" ht="25" x14ac:dyDescent="0.25">
      <c r="A142" s="2" t="s">
        <v>592</v>
      </c>
      <c r="B142" s="33" t="s">
        <v>217</v>
      </c>
      <c r="C142" s="43">
        <v>158413394</v>
      </c>
      <c r="D142" s="11" t="str">
        <f t="shared" si="17"/>
        <v>N/A</v>
      </c>
      <c r="E142" s="43">
        <v>177776192</v>
      </c>
      <c r="F142" s="11" t="str">
        <f t="shared" si="18"/>
        <v>N/A</v>
      </c>
      <c r="G142" s="43">
        <v>183016643</v>
      </c>
      <c r="H142" s="11" t="str">
        <f t="shared" si="19"/>
        <v>N/A</v>
      </c>
      <c r="I142" s="12">
        <v>12.22</v>
      </c>
      <c r="J142" s="12">
        <v>2.948</v>
      </c>
      <c r="K142" s="41" t="s">
        <v>732</v>
      </c>
      <c r="L142" s="9" t="str">
        <f t="shared" si="20"/>
        <v>Yes</v>
      </c>
    </row>
    <row r="143" spans="1:12" x14ac:dyDescent="0.25">
      <c r="A143" s="3" t="s">
        <v>593</v>
      </c>
      <c r="B143" s="33" t="s">
        <v>217</v>
      </c>
      <c r="C143" s="34">
        <v>5896</v>
      </c>
      <c r="D143" s="11" t="str">
        <f t="shared" si="17"/>
        <v>N/A</v>
      </c>
      <c r="E143" s="34">
        <v>5942</v>
      </c>
      <c r="F143" s="11" t="str">
        <f t="shared" si="18"/>
        <v>N/A</v>
      </c>
      <c r="G143" s="34">
        <v>6097</v>
      </c>
      <c r="H143" s="11" t="str">
        <f t="shared" si="19"/>
        <v>N/A</v>
      </c>
      <c r="I143" s="12">
        <v>0.7802</v>
      </c>
      <c r="J143" s="12">
        <v>2.609</v>
      </c>
      <c r="K143" s="41" t="s">
        <v>732</v>
      </c>
      <c r="L143" s="9" t="str">
        <f t="shared" si="20"/>
        <v>Yes</v>
      </c>
    </row>
    <row r="144" spans="1:12" ht="25" x14ac:dyDescent="0.25">
      <c r="A144" s="3" t="s">
        <v>1341</v>
      </c>
      <c r="B144" s="33" t="s">
        <v>217</v>
      </c>
      <c r="C144" s="43">
        <v>26867.943351000002</v>
      </c>
      <c r="D144" s="11" t="str">
        <f t="shared" si="17"/>
        <v>N/A</v>
      </c>
      <c r="E144" s="43">
        <v>29918.578256000001</v>
      </c>
      <c r="F144" s="11" t="str">
        <f t="shared" si="18"/>
        <v>N/A</v>
      </c>
      <c r="G144" s="43">
        <v>30017.491061000001</v>
      </c>
      <c r="H144" s="11" t="str">
        <f t="shared" si="19"/>
        <v>N/A</v>
      </c>
      <c r="I144" s="12">
        <v>11.35</v>
      </c>
      <c r="J144" s="12">
        <v>0.3306</v>
      </c>
      <c r="K144" s="41" t="s">
        <v>732</v>
      </c>
      <c r="L144" s="9" t="str">
        <f t="shared" si="20"/>
        <v>Yes</v>
      </c>
    </row>
    <row r="145" spans="1:12" ht="25" x14ac:dyDescent="0.25">
      <c r="A145" s="2" t="s">
        <v>594</v>
      </c>
      <c r="B145" s="33" t="s">
        <v>217</v>
      </c>
      <c r="C145" s="43">
        <v>61791948</v>
      </c>
      <c r="D145" s="11" t="str">
        <f t="shared" si="17"/>
        <v>N/A</v>
      </c>
      <c r="E145" s="43">
        <v>33514592</v>
      </c>
      <c r="F145" s="11" t="str">
        <f t="shared" si="18"/>
        <v>N/A</v>
      </c>
      <c r="G145" s="43">
        <v>12702776</v>
      </c>
      <c r="H145" s="11" t="str">
        <f t="shared" si="19"/>
        <v>N/A</v>
      </c>
      <c r="I145" s="12">
        <v>-45.8</v>
      </c>
      <c r="J145" s="12">
        <v>-62.1</v>
      </c>
      <c r="K145" s="41" t="s">
        <v>732</v>
      </c>
      <c r="L145" s="9" t="str">
        <f t="shared" si="20"/>
        <v>No</v>
      </c>
    </row>
    <row r="146" spans="1:12" x14ac:dyDescent="0.25">
      <c r="A146" s="2" t="s">
        <v>595</v>
      </c>
      <c r="B146" s="33" t="s">
        <v>217</v>
      </c>
      <c r="C146" s="34">
        <v>37147</v>
      </c>
      <c r="D146" s="11" t="str">
        <f t="shared" si="17"/>
        <v>N/A</v>
      </c>
      <c r="E146" s="34">
        <v>36855</v>
      </c>
      <c r="F146" s="11" t="str">
        <f t="shared" si="18"/>
        <v>N/A</v>
      </c>
      <c r="G146" s="34">
        <v>18866</v>
      </c>
      <c r="H146" s="11" t="str">
        <f t="shared" si="19"/>
        <v>N/A</v>
      </c>
      <c r="I146" s="12">
        <v>-0.78600000000000003</v>
      </c>
      <c r="J146" s="12">
        <v>-48.8</v>
      </c>
      <c r="K146" s="41" t="s">
        <v>732</v>
      </c>
      <c r="L146" s="9" t="str">
        <f t="shared" si="20"/>
        <v>No</v>
      </c>
    </row>
    <row r="147" spans="1:12" ht="25" x14ac:dyDescent="0.25">
      <c r="A147" s="2" t="s">
        <v>1342</v>
      </c>
      <c r="B147" s="33" t="s">
        <v>217</v>
      </c>
      <c r="C147" s="43">
        <v>1663.4438313000001</v>
      </c>
      <c r="D147" s="11" t="str">
        <f t="shared" si="17"/>
        <v>N/A</v>
      </c>
      <c r="E147" s="43">
        <v>909.36350562999996</v>
      </c>
      <c r="F147" s="11" t="str">
        <f t="shared" si="18"/>
        <v>N/A</v>
      </c>
      <c r="G147" s="43">
        <v>673.31580621000001</v>
      </c>
      <c r="H147" s="11" t="str">
        <f t="shared" si="19"/>
        <v>N/A</v>
      </c>
      <c r="I147" s="12">
        <v>-45.3</v>
      </c>
      <c r="J147" s="12">
        <v>-26</v>
      </c>
      <c r="K147" s="41" t="s">
        <v>732</v>
      </c>
      <c r="L147" s="9" t="str">
        <f t="shared" si="20"/>
        <v>Yes</v>
      </c>
    </row>
    <row r="148" spans="1:12" ht="25" x14ac:dyDescent="0.25">
      <c r="A148" s="2" t="s">
        <v>596</v>
      </c>
      <c r="B148" s="33" t="s">
        <v>217</v>
      </c>
      <c r="C148" s="43">
        <v>8947889</v>
      </c>
      <c r="D148" s="11" t="str">
        <f t="shared" si="17"/>
        <v>N/A</v>
      </c>
      <c r="E148" s="43">
        <v>8080339</v>
      </c>
      <c r="F148" s="11" t="str">
        <f t="shared" si="18"/>
        <v>N/A</v>
      </c>
      <c r="G148" s="43">
        <v>8264139</v>
      </c>
      <c r="H148" s="11" t="str">
        <f t="shared" si="19"/>
        <v>N/A</v>
      </c>
      <c r="I148" s="12">
        <v>-9.6999999999999993</v>
      </c>
      <c r="J148" s="12">
        <v>2.2749999999999999</v>
      </c>
      <c r="K148" s="41" t="s">
        <v>732</v>
      </c>
      <c r="L148" s="9" t="str">
        <f t="shared" si="20"/>
        <v>Yes</v>
      </c>
    </row>
    <row r="149" spans="1:12" x14ac:dyDescent="0.25">
      <c r="A149" s="2" t="s">
        <v>597</v>
      </c>
      <c r="B149" s="33" t="s">
        <v>217</v>
      </c>
      <c r="C149" s="34">
        <v>945</v>
      </c>
      <c r="D149" s="11" t="str">
        <f t="shared" si="17"/>
        <v>N/A</v>
      </c>
      <c r="E149" s="34">
        <v>868</v>
      </c>
      <c r="F149" s="11" t="str">
        <f t="shared" si="18"/>
        <v>N/A</v>
      </c>
      <c r="G149" s="34">
        <v>680</v>
      </c>
      <c r="H149" s="11" t="str">
        <f t="shared" si="19"/>
        <v>N/A</v>
      </c>
      <c r="I149" s="12">
        <v>-8.15</v>
      </c>
      <c r="J149" s="12">
        <v>-21.7</v>
      </c>
      <c r="K149" s="41" t="s">
        <v>732</v>
      </c>
      <c r="L149" s="9" t="str">
        <f t="shared" si="20"/>
        <v>Yes</v>
      </c>
    </row>
    <row r="150" spans="1:12" ht="25" x14ac:dyDescent="0.25">
      <c r="A150" s="4" t="s">
        <v>1343</v>
      </c>
      <c r="B150" s="33" t="s">
        <v>217</v>
      </c>
      <c r="C150" s="43">
        <v>9468.6656084999995</v>
      </c>
      <c r="D150" s="11" t="str">
        <f t="shared" si="17"/>
        <v>N/A</v>
      </c>
      <c r="E150" s="43">
        <v>9309.1463134000005</v>
      </c>
      <c r="F150" s="11" t="str">
        <f t="shared" si="18"/>
        <v>N/A</v>
      </c>
      <c r="G150" s="43">
        <v>12153.145587999999</v>
      </c>
      <c r="H150" s="11" t="str">
        <f t="shared" si="19"/>
        <v>N/A</v>
      </c>
      <c r="I150" s="12">
        <v>-1.68</v>
      </c>
      <c r="J150" s="12">
        <v>30.55</v>
      </c>
      <c r="K150" s="41" t="s">
        <v>732</v>
      </c>
      <c r="L150" s="9" t="str">
        <f t="shared" si="20"/>
        <v>No</v>
      </c>
    </row>
    <row r="151" spans="1:12" x14ac:dyDescent="0.25">
      <c r="A151" s="4" t="s">
        <v>1344</v>
      </c>
      <c r="B151" s="33" t="s">
        <v>217</v>
      </c>
      <c r="C151" s="43">
        <v>1746.6317346000001</v>
      </c>
      <c r="D151" s="11" t="str">
        <f t="shared" ref="D151:D170" si="21">IF($B151="N/A","N/A",IF(C151&gt;10,"No",IF(C151&lt;-10,"No","Yes")))</f>
        <v>N/A</v>
      </c>
      <c r="E151" s="43">
        <v>1596.6409593999999</v>
      </c>
      <c r="F151" s="11" t="str">
        <f t="shared" ref="F151:F170" si="22">IF($B151="N/A","N/A",IF(E151&gt;10,"No",IF(E151&lt;-10,"No","Yes")))</f>
        <v>N/A</v>
      </c>
      <c r="G151" s="43">
        <v>1694.6421121000001</v>
      </c>
      <c r="H151" s="11" t="str">
        <f t="shared" ref="H151:H170" si="23">IF($B151="N/A","N/A",IF(G151&gt;10,"No",IF(G151&lt;-10,"No","Yes")))</f>
        <v>N/A</v>
      </c>
      <c r="I151" s="12">
        <v>-8.59</v>
      </c>
      <c r="J151" s="12">
        <v>6.1379999999999999</v>
      </c>
      <c r="K151" s="41" t="s">
        <v>732</v>
      </c>
      <c r="L151" s="9" t="str">
        <f t="shared" ref="L151:L170" si="24">IF(J151="Div by 0", "N/A", IF(K151="N/A","N/A", IF(J151&gt;VALUE(MID(K151,1,2)), "No", IF(J151&lt;-1*VALUE(MID(K151,1,2)), "No", "Yes"))))</f>
        <v>Yes</v>
      </c>
    </row>
    <row r="152" spans="1:12" ht="25" x14ac:dyDescent="0.25">
      <c r="A152" s="4" t="s">
        <v>1345</v>
      </c>
      <c r="B152" s="33" t="s">
        <v>217</v>
      </c>
      <c r="C152" s="43">
        <v>2426.9137417000002</v>
      </c>
      <c r="D152" s="11" t="str">
        <f t="shared" si="21"/>
        <v>N/A</v>
      </c>
      <c r="E152" s="43">
        <v>2215.7886647</v>
      </c>
      <c r="F152" s="11" t="str">
        <f t="shared" si="22"/>
        <v>N/A</v>
      </c>
      <c r="G152" s="43">
        <v>1680.5562451999999</v>
      </c>
      <c r="H152" s="11" t="str">
        <f t="shared" si="23"/>
        <v>N/A</v>
      </c>
      <c r="I152" s="12">
        <v>-8.6999999999999993</v>
      </c>
      <c r="J152" s="12">
        <v>-24.2</v>
      </c>
      <c r="K152" s="41" t="s">
        <v>732</v>
      </c>
      <c r="L152" s="9" t="str">
        <f t="shared" si="24"/>
        <v>Yes</v>
      </c>
    </row>
    <row r="153" spans="1:12" ht="25" x14ac:dyDescent="0.25">
      <c r="A153" s="4" t="s">
        <v>1346</v>
      </c>
      <c r="B153" s="33" t="s">
        <v>217</v>
      </c>
      <c r="C153" s="43">
        <v>3471.0774335999999</v>
      </c>
      <c r="D153" s="11" t="str">
        <f t="shared" si="21"/>
        <v>N/A</v>
      </c>
      <c r="E153" s="43">
        <v>3310.7042102999999</v>
      </c>
      <c r="F153" s="11" t="str">
        <f t="shared" si="22"/>
        <v>N/A</v>
      </c>
      <c r="G153" s="43">
        <v>3364.1789251999999</v>
      </c>
      <c r="H153" s="11" t="str">
        <f t="shared" si="23"/>
        <v>N/A</v>
      </c>
      <c r="I153" s="12">
        <v>-4.62</v>
      </c>
      <c r="J153" s="12">
        <v>1.615</v>
      </c>
      <c r="K153" s="41" t="s">
        <v>732</v>
      </c>
      <c r="L153" s="9" t="str">
        <f t="shared" si="24"/>
        <v>Yes</v>
      </c>
    </row>
    <row r="154" spans="1:12" ht="25" x14ac:dyDescent="0.25">
      <c r="A154" s="4" t="s">
        <v>1347</v>
      </c>
      <c r="B154" s="33" t="s">
        <v>217</v>
      </c>
      <c r="C154" s="43">
        <v>357.42950539999998</v>
      </c>
      <c r="D154" s="11" t="str">
        <f t="shared" si="21"/>
        <v>N/A</v>
      </c>
      <c r="E154" s="43">
        <v>235.66534093000001</v>
      </c>
      <c r="F154" s="11" t="str">
        <f t="shared" si="22"/>
        <v>N/A</v>
      </c>
      <c r="G154" s="43">
        <v>224.33943214000001</v>
      </c>
      <c r="H154" s="11" t="str">
        <f t="shared" si="23"/>
        <v>N/A</v>
      </c>
      <c r="I154" s="12">
        <v>-34.1</v>
      </c>
      <c r="J154" s="12">
        <v>-4.8099999999999996</v>
      </c>
      <c r="K154" s="41" t="s">
        <v>732</v>
      </c>
      <c r="L154" s="9" t="str">
        <f t="shared" si="24"/>
        <v>Yes</v>
      </c>
    </row>
    <row r="155" spans="1:12" ht="25" x14ac:dyDescent="0.25">
      <c r="A155" s="2" t="s">
        <v>1348</v>
      </c>
      <c r="B155" s="33" t="s">
        <v>217</v>
      </c>
      <c r="C155" s="43">
        <v>815.44003687999998</v>
      </c>
      <c r="D155" s="11" t="str">
        <f t="shared" si="21"/>
        <v>N/A</v>
      </c>
      <c r="E155" s="43">
        <v>696.77538885000001</v>
      </c>
      <c r="F155" s="11" t="str">
        <f t="shared" si="22"/>
        <v>N/A</v>
      </c>
      <c r="G155" s="43">
        <v>717.58875347000003</v>
      </c>
      <c r="H155" s="11" t="str">
        <f t="shared" si="23"/>
        <v>N/A</v>
      </c>
      <c r="I155" s="12">
        <v>-14.6</v>
      </c>
      <c r="J155" s="12">
        <v>2.9870000000000001</v>
      </c>
      <c r="K155" s="41" t="s">
        <v>732</v>
      </c>
      <c r="L155" s="9" t="str">
        <f t="shared" si="24"/>
        <v>Yes</v>
      </c>
    </row>
    <row r="156" spans="1:12" x14ac:dyDescent="0.25">
      <c r="A156" s="2" t="s">
        <v>1349</v>
      </c>
      <c r="B156" s="33" t="s">
        <v>217</v>
      </c>
      <c r="C156" s="43">
        <v>211.94674714000001</v>
      </c>
      <c r="D156" s="11" t="str">
        <f t="shared" si="21"/>
        <v>N/A</v>
      </c>
      <c r="E156" s="43">
        <v>222.90178517999999</v>
      </c>
      <c r="F156" s="11" t="str">
        <f t="shared" si="22"/>
        <v>N/A</v>
      </c>
      <c r="G156" s="43">
        <v>281.82724186000002</v>
      </c>
      <c r="H156" s="11" t="str">
        <f t="shared" si="23"/>
        <v>N/A</v>
      </c>
      <c r="I156" s="12">
        <v>5.1689999999999996</v>
      </c>
      <c r="J156" s="12">
        <v>26.44</v>
      </c>
      <c r="K156" s="41" t="s">
        <v>732</v>
      </c>
      <c r="L156" s="9" t="str">
        <f t="shared" si="24"/>
        <v>Yes</v>
      </c>
    </row>
    <row r="157" spans="1:12" ht="25" x14ac:dyDescent="0.25">
      <c r="A157" s="2" t="s">
        <v>1350</v>
      </c>
      <c r="B157" s="33" t="s">
        <v>217</v>
      </c>
      <c r="C157" s="43">
        <v>1216.4867549999999</v>
      </c>
      <c r="D157" s="11" t="str">
        <f t="shared" si="21"/>
        <v>N/A</v>
      </c>
      <c r="E157" s="43">
        <v>1361.4751841</v>
      </c>
      <c r="F157" s="11" t="str">
        <f t="shared" si="22"/>
        <v>N/A</v>
      </c>
      <c r="G157" s="43">
        <v>1219.2098526</v>
      </c>
      <c r="H157" s="11" t="str">
        <f t="shared" si="23"/>
        <v>N/A</v>
      </c>
      <c r="I157" s="12">
        <v>11.92</v>
      </c>
      <c r="J157" s="12">
        <v>-10.4</v>
      </c>
      <c r="K157" s="41" t="s">
        <v>732</v>
      </c>
      <c r="L157" s="9" t="str">
        <f t="shared" si="24"/>
        <v>Yes</v>
      </c>
    </row>
    <row r="158" spans="1:12" ht="25" x14ac:dyDescent="0.25">
      <c r="A158" s="2" t="s">
        <v>1351</v>
      </c>
      <c r="B158" s="33" t="s">
        <v>217</v>
      </c>
      <c r="C158" s="43">
        <v>448.75215357000002</v>
      </c>
      <c r="D158" s="11" t="str">
        <f t="shared" si="21"/>
        <v>N/A</v>
      </c>
      <c r="E158" s="43">
        <v>489.35544980999998</v>
      </c>
      <c r="F158" s="11" t="str">
        <f t="shared" si="22"/>
        <v>N/A</v>
      </c>
      <c r="G158" s="43">
        <v>586.13379038999994</v>
      </c>
      <c r="H158" s="11" t="str">
        <f t="shared" si="23"/>
        <v>N/A</v>
      </c>
      <c r="I158" s="12">
        <v>9.048</v>
      </c>
      <c r="J158" s="12">
        <v>19.78</v>
      </c>
      <c r="K158" s="41" t="s">
        <v>732</v>
      </c>
      <c r="L158" s="9" t="str">
        <f t="shared" si="24"/>
        <v>Yes</v>
      </c>
    </row>
    <row r="159" spans="1:12" ht="25" x14ac:dyDescent="0.25">
      <c r="A159" s="2" t="s">
        <v>1352</v>
      </c>
      <c r="B159" s="33" t="s">
        <v>217</v>
      </c>
      <c r="C159" s="43">
        <v>0.56728667769999996</v>
      </c>
      <c r="D159" s="11" t="str">
        <f t="shared" si="21"/>
        <v>N/A</v>
      </c>
      <c r="E159" s="43">
        <v>9.3086462730000008</v>
      </c>
      <c r="F159" s="11" t="str">
        <f t="shared" si="22"/>
        <v>N/A</v>
      </c>
      <c r="G159" s="43">
        <v>20.482095172000001</v>
      </c>
      <c r="H159" s="11" t="str">
        <f t="shared" si="23"/>
        <v>N/A</v>
      </c>
      <c r="I159" s="12">
        <v>1541</v>
      </c>
      <c r="J159" s="12">
        <v>120</v>
      </c>
      <c r="K159" s="41" t="s">
        <v>732</v>
      </c>
      <c r="L159" s="9" t="str">
        <f t="shared" si="24"/>
        <v>No</v>
      </c>
    </row>
    <row r="160" spans="1:12" ht="25" x14ac:dyDescent="0.25">
      <c r="A160" s="4" t="s">
        <v>1353</v>
      </c>
      <c r="B160" s="33" t="s">
        <v>217</v>
      </c>
      <c r="C160" s="43">
        <v>1.7003712655000001</v>
      </c>
      <c r="D160" s="11" t="str">
        <f t="shared" si="21"/>
        <v>N/A</v>
      </c>
      <c r="E160" s="43">
        <v>4.5396120589000004</v>
      </c>
      <c r="F160" s="11" t="str">
        <f t="shared" si="22"/>
        <v>N/A</v>
      </c>
      <c r="G160" s="43">
        <v>9.3865089899999994</v>
      </c>
      <c r="H160" s="11" t="str">
        <f t="shared" si="23"/>
        <v>N/A</v>
      </c>
      <c r="I160" s="12">
        <v>167</v>
      </c>
      <c r="J160" s="12">
        <v>106.8</v>
      </c>
      <c r="K160" s="41" t="s">
        <v>732</v>
      </c>
      <c r="L160" s="9" t="str">
        <f t="shared" si="24"/>
        <v>No</v>
      </c>
    </row>
    <row r="161" spans="1:12" x14ac:dyDescent="0.25">
      <c r="A161" s="4" t="s">
        <v>1354</v>
      </c>
      <c r="B161" s="33" t="s">
        <v>217</v>
      </c>
      <c r="C161" s="43">
        <v>1397.1540522</v>
      </c>
      <c r="D161" s="11" t="str">
        <f t="shared" si="21"/>
        <v>N/A</v>
      </c>
      <c r="E161" s="43">
        <v>1187.0562571</v>
      </c>
      <c r="F161" s="11" t="str">
        <f t="shared" si="22"/>
        <v>N/A</v>
      </c>
      <c r="G161" s="43">
        <v>1255.3771644000001</v>
      </c>
      <c r="H161" s="11" t="str">
        <f t="shared" si="23"/>
        <v>N/A</v>
      </c>
      <c r="I161" s="12">
        <v>-15</v>
      </c>
      <c r="J161" s="12">
        <v>5.7549999999999999</v>
      </c>
      <c r="K161" s="41" t="s">
        <v>732</v>
      </c>
      <c r="L161" s="9" t="str">
        <f t="shared" si="24"/>
        <v>Yes</v>
      </c>
    </row>
    <row r="162" spans="1:12" x14ac:dyDescent="0.25">
      <c r="A162" s="4" t="s">
        <v>1355</v>
      </c>
      <c r="B162" s="33" t="s">
        <v>217</v>
      </c>
      <c r="C162" s="43">
        <v>1962.0721854000001</v>
      </c>
      <c r="D162" s="11" t="str">
        <f t="shared" si="21"/>
        <v>N/A</v>
      </c>
      <c r="E162" s="43">
        <v>1159.5558758</v>
      </c>
      <c r="F162" s="11" t="str">
        <f t="shared" si="22"/>
        <v>N/A</v>
      </c>
      <c r="G162" s="43">
        <v>941.93522110000004</v>
      </c>
      <c r="H162" s="11" t="str">
        <f t="shared" si="23"/>
        <v>N/A</v>
      </c>
      <c r="I162" s="12">
        <v>-40.9</v>
      </c>
      <c r="J162" s="12">
        <v>-18.8</v>
      </c>
      <c r="K162" s="41" t="s">
        <v>732</v>
      </c>
      <c r="L162" s="9" t="str">
        <f t="shared" si="24"/>
        <v>Yes</v>
      </c>
    </row>
    <row r="163" spans="1:12" x14ac:dyDescent="0.25">
      <c r="A163" s="4" t="s">
        <v>1356</v>
      </c>
      <c r="B163" s="33" t="s">
        <v>217</v>
      </c>
      <c r="C163" s="43">
        <v>3069.4089889000002</v>
      </c>
      <c r="D163" s="11" t="str">
        <f t="shared" si="21"/>
        <v>N/A</v>
      </c>
      <c r="E163" s="43">
        <v>2629.0454565999999</v>
      </c>
      <c r="F163" s="11" t="str">
        <f t="shared" si="22"/>
        <v>N/A</v>
      </c>
      <c r="G163" s="43">
        <v>2621.5800924</v>
      </c>
      <c r="H163" s="11" t="str">
        <f t="shared" si="23"/>
        <v>N/A</v>
      </c>
      <c r="I163" s="12">
        <v>-14.3</v>
      </c>
      <c r="J163" s="12">
        <v>-0.28399999999999997</v>
      </c>
      <c r="K163" s="41" t="s">
        <v>732</v>
      </c>
      <c r="L163" s="9" t="str">
        <f t="shared" si="24"/>
        <v>Yes</v>
      </c>
    </row>
    <row r="164" spans="1:12" x14ac:dyDescent="0.25">
      <c r="A164" s="4" t="s">
        <v>1357</v>
      </c>
      <c r="B164" s="33" t="s">
        <v>217</v>
      </c>
      <c r="C164" s="43">
        <v>183.54345236</v>
      </c>
      <c r="D164" s="11" t="str">
        <f t="shared" si="21"/>
        <v>N/A</v>
      </c>
      <c r="E164" s="43">
        <v>155.38150646</v>
      </c>
      <c r="F164" s="11" t="str">
        <f t="shared" si="22"/>
        <v>N/A</v>
      </c>
      <c r="G164" s="43">
        <v>162.75399379000001</v>
      </c>
      <c r="H164" s="11" t="str">
        <f t="shared" si="23"/>
        <v>N/A</v>
      </c>
      <c r="I164" s="12">
        <v>-15.3</v>
      </c>
      <c r="J164" s="12">
        <v>4.7450000000000001</v>
      </c>
      <c r="K164" s="41" t="s">
        <v>732</v>
      </c>
      <c r="L164" s="9" t="str">
        <f t="shared" si="24"/>
        <v>Yes</v>
      </c>
    </row>
    <row r="165" spans="1:12" x14ac:dyDescent="0.25">
      <c r="A165" s="4" t="s">
        <v>1358</v>
      </c>
      <c r="B165" s="33" t="s">
        <v>217</v>
      </c>
      <c r="C165" s="43">
        <v>153.64854359</v>
      </c>
      <c r="D165" s="11" t="str">
        <f t="shared" si="21"/>
        <v>N/A</v>
      </c>
      <c r="E165" s="43">
        <v>136.52556412000001</v>
      </c>
      <c r="F165" s="11" t="str">
        <f t="shared" si="22"/>
        <v>N/A</v>
      </c>
      <c r="G165" s="43">
        <v>125.90427778</v>
      </c>
      <c r="H165" s="11" t="str">
        <f t="shared" si="23"/>
        <v>N/A</v>
      </c>
      <c r="I165" s="12">
        <v>-11.1</v>
      </c>
      <c r="J165" s="12">
        <v>-7.78</v>
      </c>
      <c r="K165" s="41" t="s">
        <v>732</v>
      </c>
      <c r="L165" s="9" t="str">
        <f t="shared" si="24"/>
        <v>Yes</v>
      </c>
    </row>
    <row r="166" spans="1:12" x14ac:dyDescent="0.25">
      <c r="A166" s="4" t="s">
        <v>1359</v>
      </c>
      <c r="B166" s="33" t="s">
        <v>217</v>
      </c>
      <c r="C166" s="43">
        <v>3531.4234913999999</v>
      </c>
      <c r="D166" s="11" t="str">
        <f t="shared" si="21"/>
        <v>N/A</v>
      </c>
      <c r="E166" s="43">
        <v>3581.1508709</v>
      </c>
      <c r="F166" s="11" t="str">
        <f t="shared" si="22"/>
        <v>N/A</v>
      </c>
      <c r="G166" s="43">
        <v>3947.5438546999999</v>
      </c>
      <c r="H166" s="11" t="str">
        <f t="shared" si="23"/>
        <v>N/A</v>
      </c>
      <c r="I166" s="12">
        <v>1.4079999999999999</v>
      </c>
      <c r="J166" s="12">
        <v>10.23</v>
      </c>
      <c r="K166" s="41" t="s">
        <v>732</v>
      </c>
      <c r="L166" s="9" t="str">
        <f t="shared" si="24"/>
        <v>Yes</v>
      </c>
    </row>
    <row r="167" spans="1:12" x14ac:dyDescent="0.25">
      <c r="A167" s="42" t="s">
        <v>1360</v>
      </c>
      <c r="B167" s="33" t="s">
        <v>217</v>
      </c>
      <c r="C167" s="43">
        <v>8014.5657284999998</v>
      </c>
      <c r="D167" s="11" t="str">
        <f t="shared" si="21"/>
        <v>N/A</v>
      </c>
      <c r="E167" s="43">
        <v>6998.1412104000001</v>
      </c>
      <c r="F167" s="11" t="str">
        <f t="shared" si="22"/>
        <v>N/A</v>
      </c>
      <c r="G167" s="43">
        <v>6065.2575639999995</v>
      </c>
      <c r="H167" s="11" t="str">
        <f t="shared" si="23"/>
        <v>N/A</v>
      </c>
      <c r="I167" s="12">
        <v>-12.7</v>
      </c>
      <c r="J167" s="12">
        <v>-13.3</v>
      </c>
      <c r="K167" s="41" t="s">
        <v>732</v>
      </c>
      <c r="L167" s="9" t="str">
        <f t="shared" si="24"/>
        <v>Yes</v>
      </c>
    </row>
    <row r="168" spans="1:12" x14ac:dyDescent="0.25">
      <c r="A168" s="42" t="s">
        <v>1361</v>
      </c>
      <c r="B168" s="33" t="s">
        <v>217</v>
      </c>
      <c r="C168" s="43">
        <v>6935.8693879000002</v>
      </c>
      <c r="D168" s="11" t="str">
        <f t="shared" si="21"/>
        <v>N/A</v>
      </c>
      <c r="E168" s="43">
        <v>7294.9683752999999</v>
      </c>
      <c r="F168" s="11" t="str">
        <f t="shared" si="22"/>
        <v>N/A</v>
      </c>
      <c r="G168" s="43">
        <v>7628.2473769999997</v>
      </c>
      <c r="H168" s="11" t="str">
        <f t="shared" si="23"/>
        <v>N/A</v>
      </c>
      <c r="I168" s="12">
        <v>5.1769999999999996</v>
      </c>
      <c r="J168" s="12">
        <v>4.569</v>
      </c>
      <c r="K168" s="41" t="s">
        <v>732</v>
      </c>
      <c r="L168" s="9" t="str">
        <f t="shared" si="24"/>
        <v>Yes</v>
      </c>
    </row>
    <row r="169" spans="1:12" x14ac:dyDescent="0.25">
      <c r="A169" s="42" t="s">
        <v>1362</v>
      </c>
      <c r="B169" s="33" t="s">
        <v>217</v>
      </c>
      <c r="C169" s="43">
        <v>855.58189116999995</v>
      </c>
      <c r="D169" s="11" t="str">
        <f t="shared" si="21"/>
        <v>N/A</v>
      </c>
      <c r="E169" s="43">
        <v>760.66255602000001</v>
      </c>
      <c r="F169" s="11" t="str">
        <f t="shared" si="22"/>
        <v>N/A</v>
      </c>
      <c r="G169" s="43">
        <v>812.98414749999995</v>
      </c>
      <c r="H169" s="11" t="str">
        <f t="shared" si="23"/>
        <v>N/A</v>
      </c>
      <c r="I169" s="12">
        <v>-11.1</v>
      </c>
      <c r="J169" s="12">
        <v>6.8780000000000001</v>
      </c>
      <c r="K169" s="41" t="s">
        <v>732</v>
      </c>
      <c r="L169" s="9" t="str">
        <f t="shared" si="24"/>
        <v>Yes</v>
      </c>
    </row>
    <row r="170" spans="1:12" x14ac:dyDescent="0.25">
      <c r="A170" s="42" t="s">
        <v>1363</v>
      </c>
      <c r="B170" s="33" t="s">
        <v>217</v>
      </c>
      <c r="C170" s="43">
        <v>1043.1165375</v>
      </c>
      <c r="D170" s="11" t="str">
        <f t="shared" si="21"/>
        <v>N/A</v>
      </c>
      <c r="E170" s="43">
        <v>1080.3078082</v>
      </c>
      <c r="F170" s="11" t="str">
        <f t="shared" si="22"/>
        <v>N/A</v>
      </c>
      <c r="G170" s="43">
        <v>1284.6008506999999</v>
      </c>
      <c r="H170" s="11" t="str">
        <f t="shared" si="23"/>
        <v>N/A</v>
      </c>
      <c r="I170" s="12">
        <v>3.5649999999999999</v>
      </c>
      <c r="J170" s="12">
        <v>18.91</v>
      </c>
      <c r="K170" s="41" t="s">
        <v>732</v>
      </c>
      <c r="L170" s="9" t="str">
        <f t="shared" si="24"/>
        <v>Yes</v>
      </c>
    </row>
    <row r="171" spans="1:12" x14ac:dyDescent="0.25">
      <c r="A171" s="42" t="s">
        <v>85</v>
      </c>
      <c r="B171" s="33" t="s">
        <v>217</v>
      </c>
      <c r="C171" s="8">
        <v>8.9293605936000002</v>
      </c>
      <c r="D171" s="11" t="str">
        <f t="shared" ref="D171:D202" si="25">IF($B171="N/A","N/A",IF(C171&gt;10,"No",IF(C171&lt;-10,"No","Yes")))</f>
        <v>N/A</v>
      </c>
      <c r="E171" s="8">
        <v>8.3919149828999995</v>
      </c>
      <c r="F171" s="11" t="str">
        <f t="shared" ref="F171:F202" si="26">IF($B171="N/A","N/A",IF(E171&gt;10,"No",IF(E171&lt;-10,"No","Yes")))</f>
        <v>N/A</v>
      </c>
      <c r="G171" s="8">
        <v>8.9391402767999999</v>
      </c>
      <c r="H171" s="11" t="str">
        <f t="shared" ref="H171:H202" si="27">IF($B171="N/A","N/A",IF(G171&gt;10,"No",IF(G171&lt;-10,"No","Yes")))</f>
        <v>N/A</v>
      </c>
      <c r="I171" s="12">
        <v>-6.02</v>
      </c>
      <c r="J171" s="12">
        <v>6.5209999999999999</v>
      </c>
      <c r="K171" s="41" t="s">
        <v>732</v>
      </c>
      <c r="L171" s="9" t="str">
        <f t="shared" ref="L171:L202" si="28">IF(J171="Div by 0", "N/A", IF(K171="N/A","N/A", IF(J171&gt;VALUE(MID(K171,1,2)), "No", IF(J171&lt;-1*VALUE(MID(K171,1,2)), "No", "Yes"))))</f>
        <v>Yes</v>
      </c>
    </row>
    <row r="172" spans="1:12" x14ac:dyDescent="0.25">
      <c r="A172" s="42" t="s">
        <v>465</v>
      </c>
      <c r="B172" s="33" t="s">
        <v>217</v>
      </c>
      <c r="C172" s="8">
        <v>13.708609272</v>
      </c>
      <c r="D172" s="11" t="str">
        <f t="shared" si="25"/>
        <v>N/A</v>
      </c>
      <c r="E172" s="8">
        <v>13.224463656999999</v>
      </c>
      <c r="F172" s="11" t="str">
        <f t="shared" si="26"/>
        <v>N/A</v>
      </c>
      <c r="G172" s="8">
        <v>11.598138091999999</v>
      </c>
      <c r="H172" s="11" t="str">
        <f t="shared" si="27"/>
        <v>N/A</v>
      </c>
      <c r="I172" s="12">
        <v>-3.53</v>
      </c>
      <c r="J172" s="12">
        <v>-12.3</v>
      </c>
      <c r="K172" s="41" t="s">
        <v>732</v>
      </c>
      <c r="L172" s="9" t="str">
        <f t="shared" si="28"/>
        <v>Yes</v>
      </c>
    </row>
    <row r="173" spans="1:12" x14ac:dyDescent="0.25">
      <c r="A173" s="42" t="s">
        <v>466</v>
      </c>
      <c r="B173" s="33" t="s">
        <v>217</v>
      </c>
      <c r="C173" s="8">
        <v>14.540665944000001</v>
      </c>
      <c r="D173" s="11" t="str">
        <f t="shared" si="25"/>
        <v>N/A</v>
      </c>
      <c r="E173" s="8">
        <v>14.118286879999999</v>
      </c>
      <c r="F173" s="11" t="str">
        <f t="shared" si="26"/>
        <v>N/A</v>
      </c>
      <c r="G173" s="8">
        <v>14.682796605</v>
      </c>
      <c r="H173" s="11" t="str">
        <f t="shared" si="27"/>
        <v>N/A</v>
      </c>
      <c r="I173" s="12">
        <v>-2.9</v>
      </c>
      <c r="J173" s="12">
        <v>3.9980000000000002</v>
      </c>
      <c r="K173" s="41" t="s">
        <v>732</v>
      </c>
      <c r="L173" s="9" t="str">
        <f t="shared" si="28"/>
        <v>Yes</v>
      </c>
    </row>
    <row r="174" spans="1:12" x14ac:dyDescent="0.25">
      <c r="A174" s="2" t="s">
        <v>467</v>
      </c>
      <c r="B174" s="33" t="s">
        <v>217</v>
      </c>
      <c r="C174" s="8">
        <v>1.9435142715</v>
      </c>
      <c r="D174" s="11" t="str">
        <f t="shared" si="25"/>
        <v>N/A</v>
      </c>
      <c r="E174" s="8">
        <v>1.8032287542000001</v>
      </c>
      <c r="F174" s="11" t="str">
        <f t="shared" si="26"/>
        <v>N/A</v>
      </c>
      <c r="G174" s="8">
        <v>1.9928852486999999</v>
      </c>
      <c r="H174" s="11" t="str">
        <f t="shared" si="27"/>
        <v>N/A</v>
      </c>
      <c r="I174" s="12">
        <v>-7.22</v>
      </c>
      <c r="J174" s="12">
        <v>10.52</v>
      </c>
      <c r="K174" s="41" t="s">
        <v>732</v>
      </c>
      <c r="L174" s="9" t="str">
        <f t="shared" si="28"/>
        <v>Yes</v>
      </c>
    </row>
    <row r="175" spans="1:12" x14ac:dyDescent="0.25">
      <c r="A175" s="2" t="s">
        <v>468</v>
      </c>
      <c r="B175" s="33" t="s">
        <v>217</v>
      </c>
      <c r="C175" s="8">
        <v>12.062392545</v>
      </c>
      <c r="D175" s="11" t="str">
        <f t="shared" si="25"/>
        <v>N/A</v>
      </c>
      <c r="E175" s="8">
        <v>11.253927449000001</v>
      </c>
      <c r="F175" s="11" t="str">
        <f t="shared" si="26"/>
        <v>N/A</v>
      </c>
      <c r="G175" s="8">
        <v>11.40340292</v>
      </c>
      <c r="H175" s="11" t="str">
        <f t="shared" si="27"/>
        <v>N/A</v>
      </c>
      <c r="I175" s="12">
        <v>-6.7</v>
      </c>
      <c r="J175" s="12">
        <v>1.3280000000000001</v>
      </c>
      <c r="K175" s="41" t="s">
        <v>732</v>
      </c>
      <c r="L175" s="9" t="str">
        <f t="shared" si="28"/>
        <v>Yes</v>
      </c>
    </row>
    <row r="176" spans="1:12" x14ac:dyDescent="0.25">
      <c r="A176" s="2" t="s">
        <v>1364</v>
      </c>
      <c r="B176" s="33" t="s">
        <v>217</v>
      </c>
      <c r="C176" s="8">
        <v>0.98543173689999997</v>
      </c>
      <c r="D176" s="11" t="str">
        <f t="shared" si="25"/>
        <v>N/A</v>
      </c>
      <c r="E176" s="8">
        <v>1.2452035494</v>
      </c>
      <c r="F176" s="11" t="str">
        <f t="shared" si="26"/>
        <v>N/A</v>
      </c>
      <c r="G176" s="8">
        <v>1.5586314226</v>
      </c>
      <c r="H176" s="11" t="str">
        <f t="shared" si="27"/>
        <v>N/A</v>
      </c>
      <c r="I176" s="12">
        <v>26.36</v>
      </c>
      <c r="J176" s="12">
        <v>25.17</v>
      </c>
      <c r="K176" s="41" t="s">
        <v>732</v>
      </c>
      <c r="L176" s="9" t="str">
        <f t="shared" si="28"/>
        <v>Yes</v>
      </c>
    </row>
    <row r="177" spans="1:12" x14ac:dyDescent="0.25">
      <c r="A177" s="2" t="s">
        <v>1365</v>
      </c>
      <c r="B177" s="33" t="s">
        <v>217</v>
      </c>
      <c r="C177" s="8">
        <v>4.7019867550000001</v>
      </c>
      <c r="D177" s="11" t="str">
        <f t="shared" si="25"/>
        <v>N/A</v>
      </c>
      <c r="E177" s="8">
        <v>5.8597502402000003</v>
      </c>
      <c r="F177" s="11" t="str">
        <f t="shared" si="26"/>
        <v>N/A</v>
      </c>
      <c r="G177" s="8">
        <v>5.1590380140000001</v>
      </c>
      <c r="H177" s="11" t="str">
        <f t="shared" si="27"/>
        <v>N/A</v>
      </c>
      <c r="I177" s="12">
        <v>24.62</v>
      </c>
      <c r="J177" s="12">
        <v>-12</v>
      </c>
      <c r="K177" s="41" t="s">
        <v>732</v>
      </c>
      <c r="L177" s="9" t="str">
        <f t="shared" si="28"/>
        <v>Yes</v>
      </c>
    </row>
    <row r="178" spans="1:12" x14ac:dyDescent="0.25">
      <c r="A178" s="2" t="s">
        <v>1366</v>
      </c>
      <c r="B178" s="33" t="s">
        <v>217</v>
      </c>
      <c r="C178" s="8">
        <v>2.1336071652999999</v>
      </c>
      <c r="D178" s="11" t="str">
        <f t="shared" si="25"/>
        <v>N/A</v>
      </c>
      <c r="E178" s="8">
        <v>2.7446181736000002</v>
      </c>
      <c r="F178" s="11" t="str">
        <f t="shared" si="26"/>
        <v>N/A</v>
      </c>
      <c r="G178" s="8">
        <v>3.2283527419000002</v>
      </c>
      <c r="H178" s="11" t="str">
        <f t="shared" si="27"/>
        <v>N/A</v>
      </c>
      <c r="I178" s="12">
        <v>28.64</v>
      </c>
      <c r="J178" s="12">
        <v>17.62</v>
      </c>
      <c r="K178" s="41" t="s">
        <v>732</v>
      </c>
      <c r="L178" s="9" t="str">
        <f t="shared" si="28"/>
        <v>Yes</v>
      </c>
    </row>
    <row r="179" spans="1:12" x14ac:dyDescent="0.25">
      <c r="A179" s="2" t="s">
        <v>1367</v>
      </c>
      <c r="B179" s="33" t="s">
        <v>217</v>
      </c>
      <c r="C179" s="8">
        <v>9.3798950000000003E-4</v>
      </c>
      <c r="D179" s="11" t="str">
        <f t="shared" si="25"/>
        <v>N/A</v>
      </c>
      <c r="E179" s="8">
        <v>6.7882163499999995E-2</v>
      </c>
      <c r="F179" s="11" t="str">
        <f t="shared" si="26"/>
        <v>N/A</v>
      </c>
      <c r="G179" s="8">
        <v>0.1405965445</v>
      </c>
      <c r="H179" s="11" t="str">
        <f t="shared" si="27"/>
        <v>N/A</v>
      </c>
      <c r="I179" s="12">
        <v>7137</v>
      </c>
      <c r="J179" s="12">
        <v>107.1</v>
      </c>
      <c r="K179" s="41" t="s">
        <v>732</v>
      </c>
      <c r="L179" s="9" t="str">
        <f t="shared" si="28"/>
        <v>No</v>
      </c>
    </row>
    <row r="180" spans="1:12" x14ac:dyDescent="0.25">
      <c r="A180" s="2" t="s">
        <v>1368</v>
      </c>
      <c r="B180" s="33" t="s">
        <v>217</v>
      </c>
      <c r="C180" s="8">
        <v>3.2392295600000003E-2</v>
      </c>
      <c r="D180" s="11" t="str">
        <f t="shared" si="25"/>
        <v>N/A</v>
      </c>
      <c r="E180" s="8">
        <v>8.8286463600000004E-2</v>
      </c>
      <c r="F180" s="11" t="str">
        <f t="shared" si="26"/>
        <v>N/A</v>
      </c>
      <c r="G180" s="8">
        <v>0.13273802339999999</v>
      </c>
      <c r="H180" s="11" t="str">
        <f t="shared" si="27"/>
        <v>N/A</v>
      </c>
      <c r="I180" s="12">
        <v>172.6</v>
      </c>
      <c r="J180" s="12">
        <v>50.35</v>
      </c>
      <c r="K180" s="41" t="s">
        <v>732</v>
      </c>
      <c r="L180" s="9" t="str">
        <f t="shared" si="28"/>
        <v>No</v>
      </c>
    </row>
    <row r="181" spans="1:12" x14ac:dyDescent="0.25">
      <c r="A181" s="2" t="s">
        <v>86</v>
      </c>
      <c r="B181" s="33" t="s">
        <v>217</v>
      </c>
      <c r="C181" s="8">
        <v>1.4162077104999999</v>
      </c>
      <c r="D181" s="11" t="str">
        <f t="shared" si="25"/>
        <v>N/A</v>
      </c>
      <c r="E181" s="8">
        <v>3.3102618116000002</v>
      </c>
      <c r="F181" s="11" t="str">
        <f t="shared" si="26"/>
        <v>N/A</v>
      </c>
      <c r="G181" s="8">
        <v>0.73121533029999997</v>
      </c>
      <c r="H181" s="11" t="str">
        <f t="shared" si="27"/>
        <v>N/A</v>
      </c>
      <c r="I181" s="12">
        <v>133.69999999999999</v>
      </c>
      <c r="J181" s="12">
        <v>-77.900000000000006</v>
      </c>
      <c r="K181" s="41" t="s">
        <v>732</v>
      </c>
      <c r="L181" s="9" t="str">
        <f t="shared" si="28"/>
        <v>No</v>
      </c>
    </row>
    <row r="182" spans="1:12" x14ac:dyDescent="0.25">
      <c r="A182" s="2" t="s">
        <v>87</v>
      </c>
      <c r="B182" s="33" t="s">
        <v>217</v>
      </c>
      <c r="C182" s="8">
        <v>63.658812675</v>
      </c>
      <c r="D182" s="11" t="str">
        <f t="shared" si="25"/>
        <v>N/A</v>
      </c>
      <c r="E182" s="8">
        <v>60.081164938000001</v>
      </c>
      <c r="F182" s="11" t="str">
        <f t="shared" si="26"/>
        <v>N/A</v>
      </c>
      <c r="G182" s="8">
        <v>61.867370919999999</v>
      </c>
      <c r="H182" s="11" t="str">
        <f t="shared" si="27"/>
        <v>N/A</v>
      </c>
      <c r="I182" s="12">
        <v>-5.62</v>
      </c>
      <c r="J182" s="12">
        <v>2.9729999999999999</v>
      </c>
      <c r="K182" s="41" t="s">
        <v>732</v>
      </c>
      <c r="L182" s="9" t="str">
        <f t="shared" si="28"/>
        <v>Yes</v>
      </c>
    </row>
    <row r="183" spans="1:12" x14ac:dyDescent="0.25">
      <c r="A183" s="2" t="s">
        <v>469</v>
      </c>
      <c r="B183" s="33" t="s">
        <v>217</v>
      </c>
      <c r="C183" s="8">
        <v>83.973509934000006</v>
      </c>
      <c r="D183" s="11" t="str">
        <f t="shared" si="25"/>
        <v>N/A</v>
      </c>
      <c r="E183" s="8">
        <v>77.937880242999995</v>
      </c>
      <c r="F183" s="11" t="str">
        <f t="shared" si="26"/>
        <v>N/A</v>
      </c>
      <c r="G183" s="8">
        <v>75.019394879999993</v>
      </c>
      <c r="H183" s="11" t="str">
        <f t="shared" si="27"/>
        <v>N/A</v>
      </c>
      <c r="I183" s="12">
        <v>-7.19</v>
      </c>
      <c r="J183" s="12">
        <v>-3.74</v>
      </c>
      <c r="K183" s="41" t="s">
        <v>732</v>
      </c>
      <c r="L183" s="9" t="str">
        <f t="shared" si="28"/>
        <v>Yes</v>
      </c>
    </row>
    <row r="184" spans="1:12" x14ac:dyDescent="0.25">
      <c r="A184" s="2" t="s">
        <v>470</v>
      </c>
      <c r="B184" s="33" t="s">
        <v>217</v>
      </c>
      <c r="C184" s="8">
        <v>83.037632875</v>
      </c>
      <c r="D184" s="11" t="str">
        <f t="shared" si="25"/>
        <v>N/A</v>
      </c>
      <c r="E184" s="8">
        <v>81.583503285999996</v>
      </c>
      <c r="F184" s="11" t="str">
        <f t="shared" si="26"/>
        <v>N/A</v>
      </c>
      <c r="G184" s="8">
        <v>81.347393815000004</v>
      </c>
      <c r="H184" s="11" t="str">
        <f t="shared" si="27"/>
        <v>N/A</v>
      </c>
      <c r="I184" s="12">
        <v>-1.75</v>
      </c>
      <c r="J184" s="12">
        <v>-0.28899999999999998</v>
      </c>
      <c r="K184" s="41" t="s">
        <v>732</v>
      </c>
      <c r="L184" s="9" t="str">
        <f t="shared" si="28"/>
        <v>Yes</v>
      </c>
    </row>
    <row r="185" spans="1:12" x14ac:dyDescent="0.25">
      <c r="A185" s="2" t="s">
        <v>471</v>
      </c>
      <c r="B185" s="33" t="s">
        <v>217</v>
      </c>
      <c r="C185" s="8">
        <v>48.159195580000002</v>
      </c>
      <c r="D185" s="11" t="str">
        <f t="shared" si="25"/>
        <v>N/A</v>
      </c>
      <c r="E185" s="8">
        <v>42.372394587000002</v>
      </c>
      <c r="F185" s="11" t="str">
        <f t="shared" si="26"/>
        <v>N/A</v>
      </c>
      <c r="G185" s="8">
        <v>44.917293375</v>
      </c>
      <c r="H185" s="11" t="str">
        <f t="shared" si="27"/>
        <v>N/A</v>
      </c>
      <c r="I185" s="12">
        <v>-12</v>
      </c>
      <c r="J185" s="12">
        <v>6.0060000000000002</v>
      </c>
      <c r="K185" s="41" t="s">
        <v>732</v>
      </c>
      <c r="L185" s="9" t="str">
        <f t="shared" si="28"/>
        <v>Yes</v>
      </c>
    </row>
    <row r="186" spans="1:12" x14ac:dyDescent="0.25">
      <c r="A186" s="2" t="s">
        <v>472</v>
      </c>
      <c r="B186" s="33" t="s">
        <v>217</v>
      </c>
      <c r="C186" s="8">
        <v>50.990456731000002</v>
      </c>
      <c r="D186" s="11" t="str">
        <f t="shared" si="25"/>
        <v>N/A</v>
      </c>
      <c r="E186" s="8">
        <v>49.871465295999997</v>
      </c>
      <c r="F186" s="11" t="str">
        <f t="shared" si="26"/>
        <v>N/A</v>
      </c>
      <c r="G186" s="8">
        <v>48.775190057000003</v>
      </c>
      <c r="H186" s="11" t="str">
        <f t="shared" si="27"/>
        <v>N/A</v>
      </c>
      <c r="I186" s="12">
        <v>-2.19</v>
      </c>
      <c r="J186" s="12">
        <v>-2.2000000000000002</v>
      </c>
      <c r="K186" s="41" t="s">
        <v>732</v>
      </c>
      <c r="L186" s="9" t="str">
        <f t="shared" si="28"/>
        <v>Yes</v>
      </c>
    </row>
    <row r="187" spans="1:12" x14ac:dyDescent="0.25">
      <c r="A187" s="2" t="s">
        <v>116</v>
      </c>
      <c r="B187" s="33" t="s">
        <v>217</v>
      </c>
      <c r="C187" s="8">
        <v>74.284185797999996</v>
      </c>
      <c r="D187" s="11" t="str">
        <f t="shared" si="25"/>
        <v>N/A</v>
      </c>
      <c r="E187" s="8">
        <v>74.215330655000002</v>
      </c>
      <c r="F187" s="11" t="str">
        <f t="shared" si="26"/>
        <v>N/A</v>
      </c>
      <c r="G187" s="8">
        <v>75.325992123999995</v>
      </c>
      <c r="H187" s="11" t="str">
        <f t="shared" si="27"/>
        <v>N/A</v>
      </c>
      <c r="I187" s="12">
        <v>-9.2999999999999999E-2</v>
      </c>
      <c r="J187" s="12">
        <v>1.4970000000000001</v>
      </c>
      <c r="K187" s="41" t="s">
        <v>732</v>
      </c>
      <c r="L187" s="9" t="str">
        <f t="shared" si="28"/>
        <v>Yes</v>
      </c>
    </row>
    <row r="188" spans="1:12" x14ac:dyDescent="0.25">
      <c r="A188" s="2" t="s">
        <v>473</v>
      </c>
      <c r="B188" s="33" t="s">
        <v>217</v>
      </c>
      <c r="C188" s="8">
        <v>87.334437085999994</v>
      </c>
      <c r="D188" s="11" t="str">
        <f t="shared" si="25"/>
        <v>N/A</v>
      </c>
      <c r="E188" s="8">
        <v>82.420749279999995</v>
      </c>
      <c r="F188" s="11" t="str">
        <f t="shared" si="26"/>
        <v>N/A</v>
      </c>
      <c r="G188" s="8">
        <v>81.225756399999995</v>
      </c>
      <c r="H188" s="11" t="str">
        <f t="shared" si="27"/>
        <v>N/A</v>
      </c>
      <c r="I188" s="12">
        <v>-5.63</v>
      </c>
      <c r="J188" s="12">
        <v>-1.45</v>
      </c>
      <c r="K188" s="41" t="s">
        <v>732</v>
      </c>
      <c r="L188" s="9" t="str">
        <f t="shared" si="28"/>
        <v>Yes</v>
      </c>
    </row>
    <row r="189" spans="1:12" x14ac:dyDescent="0.25">
      <c r="A189" s="2" t="s">
        <v>474</v>
      </c>
      <c r="B189" s="33" t="s">
        <v>217</v>
      </c>
      <c r="C189" s="8">
        <v>89.314849678000002</v>
      </c>
      <c r="D189" s="11" t="str">
        <f t="shared" si="25"/>
        <v>N/A</v>
      </c>
      <c r="E189" s="8">
        <v>88.919102651000003</v>
      </c>
      <c r="F189" s="11" t="str">
        <f t="shared" si="26"/>
        <v>N/A</v>
      </c>
      <c r="G189" s="8">
        <v>89.265727132999999</v>
      </c>
      <c r="H189" s="11" t="str">
        <f t="shared" si="27"/>
        <v>N/A</v>
      </c>
      <c r="I189" s="12">
        <v>-0.443</v>
      </c>
      <c r="J189" s="12">
        <v>0.38979999999999998</v>
      </c>
      <c r="K189" s="41" t="s">
        <v>732</v>
      </c>
      <c r="L189" s="9" t="str">
        <f t="shared" si="28"/>
        <v>Yes</v>
      </c>
    </row>
    <row r="190" spans="1:12" x14ac:dyDescent="0.25">
      <c r="A190" s="2" t="s">
        <v>475</v>
      </c>
      <c r="B190" s="33" t="s">
        <v>217</v>
      </c>
      <c r="C190" s="8">
        <v>61.607151232</v>
      </c>
      <c r="D190" s="11" t="str">
        <f t="shared" si="25"/>
        <v>N/A</v>
      </c>
      <c r="E190" s="8">
        <v>61.903311430999999</v>
      </c>
      <c r="F190" s="11" t="str">
        <f t="shared" si="26"/>
        <v>N/A</v>
      </c>
      <c r="G190" s="8">
        <v>62.634345187999998</v>
      </c>
      <c r="H190" s="11" t="str">
        <f t="shared" si="27"/>
        <v>N/A</v>
      </c>
      <c r="I190" s="12">
        <v>0.48070000000000002</v>
      </c>
      <c r="J190" s="12">
        <v>1.181</v>
      </c>
      <c r="K190" s="41" t="s">
        <v>732</v>
      </c>
      <c r="L190" s="9" t="str">
        <f t="shared" si="28"/>
        <v>Yes</v>
      </c>
    </row>
    <row r="191" spans="1:12" x14ac:dyDescent="0.25">
      <c r="A191" s="2" t="s">
        <v>476</v>
      </c>
      <c r="B191" s="33" t="s">
        <v>217</v>
      </c>
      <c r="C191" s="8">
        <v>66.606034933999993</v>
      </c>
      <c r="D191" s="11" t="str">
        <f t="shared" si="25"/>
        <v>N/A</v>
      </c>
      <c r="E191" s="8">
        <v>68.162343226999994</v>
      </c>
      <c r="F191" s="11" t="str">
        <f t="shared" si="26"/>
        <v>N/A</v>
      </c>
      <c r="G191" s="8">
        <v>68.028236997999997</v>
      </c>
      <c r="H191" s="11" t="str">
        <f t="shared" si="27"/>
        <v>N/A</v>
      </c>
      <c r="I191" s="12">
        <v>2.3370000000000002</v>
      </c>
      <c r="J191" s="12">
        <v>-0.19700000000000001</v>
      </c>
      <c r="K191" s="41" t="s">
        <v>732</v>
      </c>
      <c r="L191" s="9" t="str">
        <f t="shared" si="28"/>
        <v>Yes</v>
      </c>
    </row>
    <row r="192" spans="1:12" x14ac:dyDescent="0.25">
      <c r="A192" s="2" t="s">
        <v>1369</v>
      </c>
      <c r="B192" s="33" t="s">
        <v>217</v>
      </c>
      <c r="C192" s="34">
        <v>9.8849092645999992</v>
      </c>
      <c r="D192" s="11" t="str">
        <f t="shared" si="25"/>
        <v>N/A</v>
      </c>
      <c r="E192" s="34">
        <v>9.2614869389999992</v>
      </c>
      <c r="F192" s="11" t="str">
        <f t="shared" si="26"/>
        <v>N/A</v>
      </c>
      <c r="G192" s="34">
        <v>8.9508045370999998</v>
      </c>
      <c r="H192" s="11" t="str">
        <f t="shared" si="27"/>
        <v>N/A</v>
      </c>
      <c r="I192" s="12">
        <v>-6.31</v>
      </c>
      <c r="J192" s="12">
        <v>-3.35</v>
      </c>
      <c r="K192" s="41" t="s">
        <v>732</v>
      </c>
      <c r="L192" s="9" t="str">
        <f t="shared" si="28"/>
        <v>Yes</v>
      </c>
    </row>
    <row r="193" spans="1:12" x14ac:dyDescent="0.25">
      <c r="A193" s="2" t="s">
        <v>1370</v>
      </c>
      <c r="B193" s="33" t="s">
        <v>217</v>
      </c>
      <c r="C193" s="34">
        <v>8.6521739130000004</v>
      </c>
      <c r="D193" s="11" t="str">
        <f t="shared" si="25"/>
        <v>N/A</v>
      </c>
      <c r="E193" s="34">
        <v>8.6004842615000001</v>
      </c>
      <c r="F193" s="11" t="str">
        <f t="shared" si="26"/>
        <v>N/A</v>
      </c>
      <c r="G193" s="34">
        <v>7.4882943144</v>
      </c>
      <c r="H193" s="11" t="str">
        <f t="shared" si="27"/>
        <v>N/A</v>
      </c>
      <c r="I193" s="12">
        <v>-0.59699999999999998</v>
      </c>
      <c r="J193" s="12">
        <v>-12.9</v>
      </c>
      <c r="K193" s="41" t="s">
        <v>732</v>
      </c>
      <c r="L193" s="9" t="str">
        <f t="shared" si="28"/>
        <v>Yes</v>
      </c>
    </row>
    <row r="194" spans="1:12" x14ac:dyDescent="0.25">
      <c r="A194" s="2" t="s">
        <v>1371</v>
      </c>
      <c r="B194" s="33" t="s">
        <v>217</v>
      </c>
      <c r="C194" s="34">
        <v>11.819721441</v>
      </c>
      <c r="D194" s="11" t="str">
        <f t="shared" si="25"/>
        <v>N/A</v>
      </c>
      <c r="E194" s="34">
        <v>10.973163842</v>
      </c>
      <c r="F194" s="11" t="str">
        <f t="shared" si="26"/>
        <v>N/A</v>
      </c>
      <c r="G194" s="34">
        <v>10.398791906</v>
      </c>
      <c r="H194" s="11" t="str">
        <f t="shared" si="27"/>
        <v>N/A</v>
      </c>
      <c r="I194" s="12">
        <v>-7.16</v>
      </c>
      <c r="J194" s="12">
        <v>-5.23</v>
      </c>
      <c r="K194" s="41" t="s">
        <v>732</v>
      </c>
      <c r="L194" s="9" t="str">
        <f t="shared" si="28"/>
        <v>Yes</v>
      </c>
    </row>
    <row r="195" spans="1:12" x14ac:dyDescent="0.25">
      <c r="A195" s="2" t="s">
        <v>1372</v>
      </c>
      <c r="B195" s="33" t="s">
        <v>217</v>
      </c>
      <c r="C195" s="34">
        <v>7.8045366795</v>
      </c>
      <c r="D195" s="11" t="str">
        <f t="shared" si="25"/>
        <v>N/A</v>
      </c>
      <c r="E195" s="34">
        <v>6.1312741312999997</v>
      </c>
      <c r="F195" s="11" t="str">
        <f t="shared" si="26"/>
        <v>N/A</v>
      </c>
      <c r="G195" s="34">
        <v>5.0250946970000001</v>
      </c>
      <c r="H195" s="11" t="str">
        <f t="shared" si="27"/>
        <v>N/A</v>
      </c>
      <c r="I195" s="12">
        <v>-21.4</v>
      </c>
      <c r="J195" s="12">
        <v>-18</v>
      </c>
      <c r="K195" s="41" t="s">
        <v>732</v>
      </c>
      <c r="L195" s="9" t="str">
        <f t="shared" si="28"/>
        <v>Yes</v>
      </c>
    </row>
    <row r="196" spans="1:12" x14ac:dyDescent="0.25">
      <c r="A196" s="2" t="s">
        <v>1373</v>
      </c>
      <c r="B196" s="33" t="s">
        <v>217</v>
      </c>
      <c r="C196" s="34">
        <v>4.8739929767000003</v>
      </c>
      <c r="D196" s="11" t="str">
        <f t="shared" si="25"/>
        <v>N/A</v>
      </c>
      <c r="E196" s="34">
        <v>4.6693585602000001</v>
      </c>
      <c r="F196" s="11" t="str">
        <f t="shared" si="26"/>
        <v>N/A</v>
      </c>
      <c r="G196" s="34">
        <v>4.9182539683000002</v>
      </c>
      <c r="H196" s="11" t="str">
        <f t="shared" si="27"/>
        <v>N/A</v>
      </c>
      <c r="I196" s="12">
        <v>-4.2</v>
      </c>
      <c r="J196" s="12">
        <v>5.33</v>
      </c>
      <c r="K196" s="41" t="s">
        <v>732</v>
      </c>
      <c r="L196" s="9" t="str">
        <f t="shared" si="28"/>
        <v>Yes</v>
      </c>
    </row>
    <row r="197" spans="1:12" x14ac:dyDescent="0.25">
      <c r="A197" s="2" t="s">
        <v>1374</v>
      </c>
      <c r="B197" s="33" t="s">
        <v>217</v>
      </c>
      <c r="C197" s="34">
        <v>120.60621558</v>
      </c>
      <c r="D197" s="11" t="str">
        <f t="shared" si="25"/>
        <v>N/A</v>
      </c>
      <c r="E197" s="34">
        <v>87.199518506999993</v>
      </c>
      <c r="F197" s="11" t="str">
        <f t="shared" si="26"/>
        <v>N/A</v>
      </c>
      <c r="G197" s="34">
        <v>80.744326778000001</v>
      </c>
      <c r="H197" s="11" t="str">
        <f t="shared" si="27"/>
        <v>N/A</v>
      </c>
      <c r="I197" s="12">
        <v>-27.7</v>
      </c>
      <c r="J197" s="12">
        <v>-7.4</v>
      </c>
      <c r="K197" s="41" t="s">
        <v>732</v>
      </c>
      <c r="L197" s="9" t="str">
        <f t="shared" si="28"/>
        <v>Yes</v>
      </c>
    </row>
    <row r="198" spans="1:12" x14ac:dyDescent="0.25">
      <c r="A198" s="2" t="s">
        <v>1375</v>
      </c>
      <c r="B198" s="33" t="s">
        <v>217</v>
      </c>
      <c r="C198" s="34">
        <v>157.98943661999999</v>
      </c>
      <c r="D198" s="11" t="str">
        <f t="shared" si="25"/>
        <v>N/A</v>
      </c>
      <c r="E198" s="34">
        <v>142.62295082</v>
      </c>
      <c r="F198" s="11" t="str">
        <f t="shared" si="26"/>
        <v>N/A</v>
      </c>
      <c r="G198" s="34">
        <v>160.42857143000001</v>
      </c>
      <c r="H198" s="11" t="str">
        <f t="shared" si="27"/>
        <v>N/A</v>
      </c>
      <c r="I198" s="12">
        <v>-9.73</v>
      </c>
      <c r="J198" s="12">
        <v>12.48</v>
      </c>
      <c r="K198" s="41" t="s">
        <v>732</v>
      </c>
      <c r="L198" s="9" t="str">
        <f t="shared" si="28"/>
        <v>Yes</v>
      </c>
    </row>
    <row r="199" spans="1:12" x14ac:dyDescent="0.25">
      <c r="A199" s="2" t="s">
        <v>1376</v>
      </c>
      <c r="B199" s="33" t="s">
        <v>217</v>
      </c>
      <c r="C199" s="34">
        <v>116.32932264</v>
      </c>
      <c r="D199" s="11" t="str">
        <f t="shared" si="25"/>
        <v>N/A</v>
      </c>
      <c r="E199" s="34">
        <v>86.837846764000005</v>
      </c>
      <c r="F199" s="11" t="str">
        <f t="shared" si="26"/>
        <v>N/A</v>
      </c>
      <c r="G199" s="34">
        <v>81.856593407000005</v>
      </c>
      <c r="H199" s="11" t="str">
        <f t="shared" si="27"/>
        <v>N/A</v>
      </c>
      <c r="I199" s="12">
        <v>-25.4</v>
      </c>
      <c r="J199" s="12">
        <v>-5.74</v>
      </c>
      <c r="K199" s="41" t="s">
        <v>732</v>
      </c>
      <c r="L199" s="9" t="str">
        <f t="shared" si="28"/>
        <v>Yes</v>
      </c>
    </row>
    <row r="200" spans="1:12" x14ac:dyDescent="0.25">
      <c r="A200" s="2" t="s">
        <v>1377</v>
      </c>
      <c r="B200" s="33" t="s">
        <v>217</v>
      </c>
      <c r="C200" s="34">
        <v>318</v>
      </c>
      <c r="D200" s="11" t="str">
        <f t="shared" si="25"/>
        <v>N/A</v>
      </c>
      <c r="E200" s="34">
        <v>6.7179487178999997</v>
      </c>
      <c r="F200" s="11" t="str">
        <f t="shared" si="26"/>
        <v>N/A</v>
      </c>
      <c r="G200" s="34">
        <v>3.3691275167999999</v>
      </c>
      <c r="H200" s="11" t="str">
        <f t="shared" si="27"/>
        <v>N/A</v>
      </c>
      <c r="I200" s="12">
        <v>-97.9</v>
      </c>
      <c r="J200" s="12">
        <v>-49.8</v>
      </c>
      <c r="K200" s="41" t="s">
        <v>732</v>
      </c>
      <c r="L200" s="9" t="str">
        <f t="shared" si="28"/>
        <v>No</v>
      </c>
    </row>
    <row r="201" spans="1:12" x14ac:dyDescent="0.25">
      <c r="A201" s="2" t="s">
        <v>1378</v>
      </c>
      <c r="B201" s="33" t="s">
        <v>217</v>
      </c>
      <c r="C201" s="34">
        <v>27</v>
      </c>
      <c r="D201" s="11" t="str">
        <f t="shared" si="25"/>
        <v>N/A</v>
      </c>
      <c r="E201" s="34">
        <v>5.7352941175999996</v>
      </c>
      <c r="F201" s="11" t="str">
        <f t="shared" si="26"/>
        <v>N/A</v>
      </c>
      <c r="G201" s="34">
        <v>9.8863636364000005</v>
      </c>
      <c r="H201" s="11" t="str">
        <f t="shared" si="27"/>
        <v>N/A</v>
      </c>
      <c r="I201" s="12">
        <v>-78.8</v>
      </c>
      <c r="J201" s="12">
        <v>72.38</v>
      </c>
      <c r="K201" s="41" t="s">
        <v>732</v>
      </c>
      <c r="L201" s="9" t="str">
        <f t="shared" si="28"/>
        <v>No</v>
      </c>
    </row>
    <row r="202" spans="1:12" x14ac:dyDescent="0.25">
      <c r="A202" s="2" t="s">
        <v>28</v>
      </c>
      <c r="B202" s="33" t="s">
        <v>217</v>
      </c>
      <c r="C202" s="8">
        <v>1.5851417672999999</v>
      </c>
      <c r="D202" s="11" t="str">
        <f t="shared" si="25"/>
        <v>N/A</v>
      </c>
      <c r="E202" s="8">
        <v>1.3201480904</v>
      </c>
      <c r="F202" s="11" t="str">
        <f t="shared" si="26"/>
        <v>N/A</v>
      </c>
      <c r="G202" s="8">
        <v>1.3731362054</v>
      </c>
      <c r="H202" s="11" t="str">
        <f t="shared" si="27"/>
        <v>N/A</v>
      </c>
      <c r="I202" s="12">
        <v>-16.7</v>
      </c>
      <c r="J202" s="12">
        <v>4.0140000000000002</v>
      </c>
      <c r="K202" s="41" t="s">
        <v>732</v>
      </c>
      <c r="L202" s="9" t="str">
        <f t="shared" si="28"/>
        <v>Yes</v>
      </c>
    </row>
    <row r="203" spans="1:12" x14ac:dyDescent="0.25">
      <c r="A203" s="2" t="s">
        <v>123</v>
      </c>
      <c r="B203" s="33" t="s">
        <v>217</v>
      </c>
      <c r="C203" s="34">
        <v>19</v>
      </c>
      <c r="D203" s="11" t="str">
        <f t="shared" ref="D203:D213" si="29">IF($B203="N/A","N/A",IF(C203&gt;10,"No",IF(C203&lt;-10,"No","Yes")))</f>
        <v>N/A</v>
      </c>
      <c r="E203" s="34">
        <v>15</v>
      </c>
      <c r="F203" s="11" t="str">
        <f t="shared" ref="F203:F213" si="30">IF($B203="N/A","N/A",IF(E203&gt;10,"No",IF(E203&lt;-10,"No","Yes")))</f>
        <v>N/A</v>
      </c>
      <c r="G203" s="34">
        <v>16</v>
      </c>
      <c r="H203" s="11" t="str">
        <f t="shared" ref="H203:H213" si="31">IF($B203="N/A","N/A",IF(G203&gt;10,"No",IF(G203&lt;-10,"No","Yes")))</f>
        <v>N/A</v>
      </c>
      <c r="I203" s="12">
        <v>-21.1</v>
      </c>
      <c r="J203" s="12">
        <v>6.6669999999999998</v>
      </c>
      <c r="K203" s="14" t="s">
        <v>217</v>
      </c>
      <c r="L203" s="9" t="str">
        <f t="shared" ref="L203:L213" si="32">IF(J203="Div by 0", "N/A", IF(K203="N/A","N/A", IF(J203&gt;VALUE(MID(K203,1,2)), "No", IF(J203&lt;-1*VALUE(MID(K203,1,2)), "No", "Yes"))))</f>
        <v>N/A</v>
      </c>
    </row>
    <row r="204" spans="1:12" x14ac:dyDescent="0.25">
      <c r="A204" s="2" t="s">
        <v>124</v>
      </c>
      <c r="B204" s="33" t="s">
        <v>217</v>
      </c>
      <c r="C204" s="34">
        <v>55</v>
      </c>
      <c r="D204" s="11" t="str">
        <f t="shared" si="29"/>
        <v>N/A</v>
      </c>
      <c r="E204" s="34">
        <v>58</v>
      </c>
      <c r="F204" s="11" t="str">
        <f t="shared" si="30"/>
        <v>N/A</v>
      </c>
      <c r="G204" s="34">
        <v>51</v>
      </c>
      <c r="H204" s="11" t="str">
        <f t="shared" si="31"/>
        <v>N/A</v>
      </c>
      <c r="I204" s="12">
        <v>5.4550000000000001</v>
      </c>
      <c r="J204" s="12">
        <v>-12.1</v>
      </c>
      <c r="K204" s="14" t="s">
        <v>217</v>
      </c>
      <c r="L204" s="9" t="str">
        <f t="shared" si="32"/>
        <v>N/A</v>
      </c>
    </row>
    <row r="205" spans="1:12" ht="25" x14ac:dyDescent="0.25">
      <c r="A205" s="2" t="s">
        <v>1626</v>
      </c>
      <c r="B205" s="33" t="s">
        <v>217</v>
      </c>
      <c r="C205" s="34">
        <v>37</v>
      </c>
      <c r="D205" s="11" t="str">
        <f t="shared" si="29"/>
        <v>N/A</v>
      </c>
      <c r="E205" s="34">
        <v>32</v>
      </c>
      <c r="F205" s="11" t="str">
        <f t="shared" si="30"/>
        <v>N/A</v>
      </c>
      <c r="G205" s="34">
        <v>28</v>
      </c>
      <c r="H205" s="11" t="str">
        <f t="shared" si="31"/>
        <v>N/A</v>
      </c>
      <c r="I205" s="12">
        <v>-13.5</v>
      </c>
      <c r="J205" s="12">
        <v>-12.5</v>
      </c>
      <c r="K205" s="14" t="s">
        <v>217</v>
      </c>
      <c r="L205" s="9" t="str">
        <f t="shared" si="32"/>
        <v>N/A</v>
      </c>
    </row>
    <row r="206" spans="1:12" ht="25" x14ac:dyDescent="0.25">
      <c r="A206" s="2" t="s">
        <v>1379</v>
      </c>
      <c r="B206" s="33" t="s">
        <v>217</v>
      </c>
      <c r="C206" s="34">
        <v>11</v>
      </c>
      <c r="D206" s="11" t="str">
        <f t="shared" si="29"/>
        <v>N/A</v>
      </c>
      <c r="E206" s="34">
        <v>0</v>
      </c>
      <c r="F206" s="11" t="str">
        <f t="shared" si="30"/>
        <v>N/A</v>
      </c>
      <c r="G206" s="34">
        <v>11</v>
      </c>
      <c r="H206" s="11" t="str">
        <f t="shared" si="31"/>
        <v>N/A</v>
      </c>
      <c r="I206" s="12">
        <v>-100</v>
      </c>
      <c r="J206" s="12" t="s">
        <v>1742</v>
      </c>
      <c r="K206" s="14" t="s">
        <v>217</v>
      </c>
      <c r="L206" s="9" t="str">
        <f t="shared" si="32"/>
        <v>N/A</v>
      </c>
    </row>
    <row r="207" spans="1:12" x14ac:dyDescent="0.25">
      <c r="A207" s="2" t="s">
        <v>1627</v>
      </c>
      <c r="B207" s="33" t="s">
        <v>217</v>
      </c>
      <c r="C207" s="34">
        <v>20</v>
      </c>
      <c r="D207" s="11" t="str">
        <f t="shared" si="29"/>
        <v>N/A</v>
      </c>
      <c r="E207" s="34">
        <v>23</v>
      </c>
      <c r="F207" s="11" t="str">
        <f t="shared" si="30"/>
        <v>N/A</v>
      </c>
      <c r="G207" s="34">
        <v>31</v>
      </c>
      <c r="H207" s="11" t="str">
        <f t="shared" si="31"/>
        <v>N/A</v>
      </c>
      <c r="I207" s="12">
        <v>15</v>
      </c>
      <c r="J207" s="12">
        <v>34.78</v>
      </c>
      <c r="K207" s="14" t="s">
        <v>217</v>
      </c>
      <c r="L207" s="9" t="str">
        <f t="shared" si="32"/>
        <v>N/A</v>
      </c>
    </row>
    <row r="208" spans="1:12" x14ac:dyDescent="0.25">
      <c r="A208" s="2" t="s">
        <v>1628</v>
      </c>
      <c r="B208" s="33" t="s">
        <v>217</v>
      </c>
      <c r="C208" s="34">
        <v>90</v>
      </c>
      <c r="D208" s="11" t="str">
        <f t="shared" si="29"/>
        <v>N/A</v>
      </c>
      <c r="E208" s="34">
        <v>94</v>
      </c>
      <c r="F208" s="11" t="str">
        <f t="shared" si="30"/>
        <v>N/A</v>
      </c>
      <c r="G208" s="34">
        <v>147</v>
      </c>
      <c r="H208" s="11" t="str">
        <f t="shared" si="31"/>
        <v>N/A</v>
      </c>
      <c r="I208" s="12">
        <v>4.444</v>
      </c>
      <c r="J208" s="12">
        <v>56.38</v>
      </c>
      <c r="K208" s="14" t="s">
        <v>217</v>
      </c>
      <c r="L208" s="9" t="str">
        <f t="shared" si="32"/>
        <v>N/A</v>
      </c>
    </row>
    <row r="209" spans="1:12" x14ac:dyDescent="0.25">
      <c r="A209" s="2" t="s">
        <v>125</v>
      </c>
      <c r="B209" s="33" t="s">
        <v>217</v>
      </c>
      <c r="C209" s="43">
        <v>19342282</v>
      </c>
      <c r="D209" s="11" t="str">
        <f t="shared" si="29"/>
        <v>N/A</v>
      </c>
      <c r="E209" s="43">
        <v>21831895</v>
      </c>
      <c r="F209" s="11" t="str">
        <f t="shared" si="30"/>
        <v>N/A</v>
      </c>
      <c r="G209" s="43">
        <v>18662121</v>
      </c>
      <c r="H209" s="11" t="str">
        <f t="shared" si="31"/>
        <v>N/A</v>
      </c>
      <c r="I209" s="12">
        <v>12.87</v>
      </c>
      <c r="J209" s="12">
        <v>-14.5</v>
      </c>
      <c r="K209" s="14" t="s">
        <v>217</v>
      </c>
      <c r="L209" s="9" t="str">
        <f t="shared" si="32"/>
        <v>N/A</v>
      </c>
    </row>
    <row r="210" spans="1:12" x14ac:dyDescent="0.25">
      <c r="A210" s="42" t="s">
        <v>1623</v>
      </c>
      <c r="B210" s="33" t="s">
        <v>217</v>
      </c>
      <c r="C210" s="43">
        <v>5017621</v>
      </c>
      <c r="D210" s="11" t="str">
        <f t="shared" si="29"/>
        <v>N/A</v>
      </c>
      <c r="E210" s="43">
        <v>6952927</v>
      </c>
      <c r="F210" s="11" t="str">
        <f t="shared" si="30"/>
        <v>N/A</v>
      </c>
      <c r="G210" s="43">
        <v>6737642</v>
      </c>
      <c r="H210" s="11" t="str">
        <f t="shared" si="31"/>
        <v>N/A</v>
      </c>
      <c r="I210" s="12">
        <v>38.57</v>
      </c>
      <c r="J210" s="12">
        <v>-3.1</v>
      </c>
      <c r="K210" s="14" t="s">
        <v>217</v>
      </c>
      <c r="L210" s="9" t="str">
        <f t="shared" si="32"/>
        <v>N/A</v>
      </c>
    </row>
    <row r="211" spans="1:12" x14ac:dyDescent="0.25">
      <c r="A211" s="42" t="s">
        <v>1380</v>
      </c>
      <c r="B211" s="33" t="s">
        <v>217</v>
      </c>
      <c r="C211" s="43">
        <v>204496</v>
      </c>
      <c r="D211" s="11" t="str">
        <f t="shared" si="29"/>
        <v>N/A</v>
      </c>
      <c r="E211" s="43">
        <v>184853</v>
      </c>
      <c r="F211" s="11" t="str">
        <f t="shared" si="30"/>
        <v>N/A</v>
      </c>
      <c r="G211" s="43">
        <v>212952</v>
      </c>
      <c r="H211" s="11" t="str">
        <f t="shared" si="31"/>
        <v>N/A</v>
      </c>
      <c r="I211" s="12">
        <v>-9.61</v>
      </c>
      <c r="J211" s="12">
        <v>15.2</v>
      </c>
      <c r="K211" s="14" t="s">
        <v>217</v>
      </c>
      <c r="L211" s="9" t="str">
        <f t="shared" si="32"/>
        <v>N/A</v>
      </c>
    </row>
    <row r="212" spans="1:12" x14ac:dyDescent="0.25">
      <c r="A212" s="42" t="s">
        <v>1617</v>
      </c>
      <c r="B212" s="33" t="s">
        <v>217</v>
      </c>
      <c r="C212" s="43">
        <v>19007438</v>
      </c>
      <c r="D212" s="11" t="str">
        <f t="shared" si="29"/>
        <v>N/A</v>
      </c>
      <c r="E212" s="43">
        <v>21754426</v>
      </c>
      <c r="F212" s="11" t="str">
        <f t="shared" si="30"/>
        <v>N/A</v>
      </c>
      <c r="G212" s="43">
        <v>14853641</v>
      </c>
      <c r="H212" s="11" t="str">
        <f t="shared" si="31"/>
        <v>N/A</v>
      </c>
      <c r="I212" s="12">
        <v>14.45</v>
      </c>
      <c r="J212" s="12">
        <v>-31.7</v>
      </c>
      <c r="K212" s="14" t="s">
        <v>217</v>
      </c>
      <c r="L212" s="9" t="str">
        <f t="shared" si="32"/>
        <v>N/A</v>
      </c>
    </row>
    <row r="213" spans="1:12" x14ac:dyDescent="0.25">
      <c r="A213" s="42" t="s">
        <v>1618</v>
      </c>
      <c r="B213" s="33" t="s">
        <v>217</v>
      </c>
      <c r="C213" s="43">
        <v>3853330</v>
      </c>
      <c r="D213" s="11" t="str">
        <f t="shared" si="29"/>
        <v>N/A</v>
      </c>
      <c r="E213" s="43">
        <v>8500504</v>
      </c>
      <c r="F213" s="11" t="str">
        <f t="shared" si="30"/>
        <v>N/A</v>
      </c>
      <c r="G213" s="43">
        <v>1997546</v>
      </c>
      <c r="H213" s="11" t="str">
        <f t="shared" si="31"/>
        <v>N/A</v>
      </c>
      <c r="I213" s="12">
        <v>120.6</v>
      </c>
      <c r="J213" s="12">
        <v>-76.5</v>
      </c>
      <c r="K213" s="14" t="s">
        <v>217</v>
      </c>
      <c r="L213" s="9" t="str">
        <f t="shared" si="32"/>
        <v>N/A</v>
      </c>
    </row>
    <row r="214" spans="1:12" ht="25" x14ac:dyDescent="0.25">
      <c r="A214" s="2" t="s">
        <v>1381</v>
      </c>
      <c r="B214" s="33" t="s">
        <v>217</v>
      </c>
      <c r="C214" s="43">
        <v>2217877</v>
      </c>
      <c r="D214" s="11" t="str">
        <f t="shared" ref="D214:D228" si="33">IF($B214="N/A","N/A",IF(C214&gt;10,"No",IF(C214&lt;-10,"No","Yes")))</f>
        <v>N/A</v>
      </c>
      <c r="E214" s="43">
        <v>1382834</v>
      </c>
      <c r="F214" s="11" t="str">
        <f t="shared" ref="F214:F228" si="34">IF($B214="N/A","N/A",IF(E214&gt;10,"No",IF(E214&lt;-10,"No","Yes")))</f>
        <v>N/A</v>
      </c>
      <c r="G214" s="43">
        <v>2872592</v>
      </c>
      <c r="H214" s="11" t="str">
        <f t="shared" ref="H214:H228" si="35">IF($B214="N/A","N/A",IF(G214&gt;10,"No",IF(G214&lt;-10,"No","Yes")))</f>
        <v>N/A</v>
      </c>
      <c r="I214" s="12">
        <v>-37.700000000000003</v>
      </c>
      <c r="J214" s="12">
        <v>107.7</v>
      </c>
      <c r="K214" s="41" t="s">
        <v>732</v>
      </c>
      <c r="L214" s="9" t="str">
        <f t="shared" ref="L214:L228" si="36">IF(J214="Div by 0", "N/A", IF(K214="N/A","N/A", IF(J214&gt;VALUE(MID(K214,1,2)), "No", IF(J214&lt;-1*VALUE(MID(K214,1,2)), "No", "Yes"))))</f>
        <v>No</v>
      </c>
    </row>
    <row r="215" spans="1:12" x14ac:dyDescent="0.25">
      <c r="A215" s="4" t="s">
        <v>649</v>
      </c>
      <c r="B215" s="33" t="s">
        <v>217</v>
      </c>
      <c r="C215" s="34">
        <v>12810</v>
      </c>
      <c r="D215" s="11" t="str">
        <f t="shared" si="33"/>
        <v>N/A</v>
      </c>
      <c r="E215" s="34">
        <v>9691</v>
      </c>
      <c r="F215" s="11" t="str">
        <f t="shared" si="34"/>
        <v>N/A</v>
      </c>
      <c r="G215" s="34">
        <v>2236</v>
      </c>
      <c r="H215" s="11" t="str">
        <f t="shared" si="35"/>
        <v>N/A</v>
      </c>
      <c r="I215" s="12">
        <v>-24.3</v>
      </c>
      <c r="J215" s="12">
        <v>-76.900000000000006</v>
      </c>
      <c r="K215" s="41" t="s">
        <v>732</v>
      </c>
      <c r="L215" s="9" t="str">
        <f t="shared" si="36"/>
        <v>No</v>
      </c>
    </row>
    <row r="216" spans="1:12" x14ac:dyDescent="0.25">
      <c r="A216" s="4" t="s">
        <v>1382</v>
      </c>
      <c r="B216" s="33" t="s">
        <v>217</v>
      </c>
      <c r="C216" s="43">
        <v>173.13637782999999</v>
      </c>
      <c r="D216" s="11" t="str">
        <f t="shared" si="33"/>
        <v>N/A</v>
      </c>
      <c r="E216" s="43">
        <v>142.69260138000001</v>
      </c>
      <c r="F216" s="11" t="str">
        <f t="shared" si="34"/>
        <v>N/A</v>
      </c>
      <c r="G216" s="43">
        <v>1284.7012522</v>
      </c>
      <c r="H216" s="11" t="str">
        <f t="shared" si="35"/>
        <v>N/A</v>
      </c>
      <c r="I216" s="12">
        <v>-17.600000000000001</v>
      </c>
      <c r="J216" s="12">
        <v>800.3</v>
      </c>
      <c r="K216" s="41" t="s">
        <v>732</v>
      </c>
      <c r="L216" s="9" t="str">
        <f t="shared" si="36"/>
        <v>No</v>
      </c>
    </row>
    <row r="217" spans="1:12" ht="25" x14ac:dyDescent="0.25">
      <c r="A217" s="2" t="s">
        <v>1383</v>
      </c>
      <c r="B217" s="33" t="s">
        <v>217</v>
      </c>
      <c r="C217" s="43">
        <v>8759663</v>
      </c>
      <c r="D217" s="11" t="str">
        <f t="shared" si="33"/>
        <v>N/A</v>
      </c>
      <c r="E217" s="43">
        <v>5297253</v>
      </c>
      <c r="F217" s="11" t="str">
        <f t="shared" si="34"/>
        <v>N/A</v>
      </c>
      <c r="G217" s="43">
        <v>0</v>
      </c>
      <c r="H217" s="11" t="str">
        <f t="shared" si="35"/>
        <v>N/A</v>
      </c>
      <c r="I217" s="12">
        <v>-39.5</v>
      </c>
      <c r="J217" s="12">
        <v>-100</v>
      </c>
      <c r="K217" s="41" t="s">
        <v>732</v>
      </c>
      <c r="L217" s="9" t="str">
        <f t="shared" si="36"/>
        <v>No</v>
      </c>
    </row>
    <row r="218" spans="1:12" x14ac:dyDescent="0.25">
      <c r="A218" s="4" t="s">
        <v>516</v>
      </c>
      <c r="B218" s="33" t="s">
        <v>217</v>
      </c>
      <c r="C218" s="34">
        <v>19312</v>
      </c>
      <c r="D218" s="11" t="str">
        <f t="shared" si="33"/>
        <v>N/A</v>
      </c>
      <c r="E218" s="34">
        <v>14773</v>
      </c>
      <c r="F218" s="11" t="str">
        <f t="shared" si="34"/>
        <v>N/A</v>
      </c>
      <c r="G218" s="34">
        <v>0</v>
      </c>
      <c r="H218" s="11" t="str">
        <f t="shared" si="35"/>
        <v>N/A</v>
      </c>
      <c r="I218" s="12">
        <v>-23.5</v>
      </c>
      <c r="J218" s="12">
        <v>-100</v>
      </c>
      <c r="K218" s="41" t="s">
        <v>732</v>
      </c>
      <c r="L218" s="9" t="str">
        <f t="shared" si="36"/>
        <v>No</v>
      </c>
    </row>
    <row r="219" spans="1:12" x14ac:dyDescent="0.25">
      <c r="A219" s="2" t="s">
        <v>1384</v>
      </c>
      <c r="B219" s="33" t="s">
        <v>217</v>
      </c>
      <c r="C219" s="43">
        <v>453.58652651</v>
      </c>
      <c r="D219" s="11" t="str">
        <f t="shared" si="33"/>
        <v>N/A</v>
      </c>
      <c r="E219" s="43">
        <v>358.57666011999999</v>
      </c>
      <c r="F219" s="11" t="str">
        <f t="shared" si="34"/>
        <v>N/A</v>
      </c>
      <c r="G219" s="43" t="s">
        <v>1742</v>
      </c>
      <c r="H219" s="11" t="str">
        <f t="shared" si="35"/>
        <v>N/A</v>
      </c>
      <c r="I219" s="12">
        <v>-20.9</v>
      </c>
      <c r="J219" s="12" t="s">
        <v>1742</v>
      </c>
      <c r="K219" s="41" t="s">
        <v>732</v>
      </c>
      <c r="L219" s="9" t="str">
        <f t="shared" si="36"/>
        <v>N/A</v>
      </c>
    </row>
    <row r="220" spans="1:12" ht="25" x14ac:dyDescent="0.25">
      <c r="A220" s="2" t="s">
        <v>1385</v>
      </c>
      <c r="B220" s="33" t="s">
        <v>217</v>
      </c>
      <c r="C220" s="43">
        <v>13786066</v>
      </c>
      <c r="D220" s="11" t="str">
        <f t="shared" si="33"/>
        <v>N/A</v>
      </c>
      <c r="E220" s="43">
        <v>12726646</v>
      </c>
      <c r="F220" s="11" t="str">
        <f t="shared" si="34"/>
        <v>N/A</v>
      </c>
      <c r="G220" s="43">
        <v>39181535</v>
      </c>
      <c r="H220" s="11" t="str">
        <f t="shared" si="35"/>
        <v>N/A</v>
      </c>
      <c r="I220" s="12">
        <v>-7.68</v>
      </c>
      <c r="J220" s="12">
        <v>207.9</v>
      </c>
      <c r="K220" s="41" t="s">
        <v>732</v>
      </c>
      <c r="L220" s="9" t="str">
        <f t="shared" si="36"/>
        <v>No</v>
      </c>
    </row>
    <row r="221" spans="1:12" x14ac:dyDescent="0.25">
      <c r="A221" s="4" t="s">
        <v>517</v>
      </c>
      <c r="B221" s="33" t="s">
        <v>217</v>
      </c>
      <c r="C221" s="34">
        <v>48257</v>
      </c>
      <c r="D221" s="11" t="str">
        <f t="shared" si="33"/>
        <v>N/A</v>
      </c>
      <c r="E221" s="34">
        <v>50707</v>
      </c>
      <c r="F221" s="11" t="str">
        <f t="shared" si="34"/>
        <v>N/A</v>
      </c>
      <c r="G221" s="34">
        <v>51060</v>
      </c>
      <c r="H221" s="11" t="str">
        <f t="shared" si="35"/>
        <v>N/A</v>
      </c>
      <c r="I221" s="12">
        <v>5.077</v>
      </c>
      <c r="J221" s="12">
        <v>0.69620000000000004</v>
      </c>
      <c r="K221" s="41" t="s">
        <v>732</v>
      </c>
      <c r="L221" s="9" t="str">
        <f t="shared" si="36"/>
        <v>Yes</v>
      </c>
    </row>
    <row r="222" spans="1:12" ht="25" x14ac:dyDescent="0.25">
      <c r="A222" s="2" t="s">
        <v>1386</v>
      </c>
      <c r="B222" s="33" t="s">
        <v>217</v>
      </c>
      <c r="C222" s="43">
        <v>285.68012930999998</v>
      </c>
      <c r="D222" s="11" t="str">
        <f t="shared" si="33"/>
        <v>N/A</v>
      </c>
      <c r="E222" s="43">
        <v>250.98400615</v>
      </c>
      <c r="F222" s="11" t="str">
        <f t="shared" si="34"/>
        <v>N/A</v>
      </c>
      <c r="G222" s="43">
        <v>767.36261261000004</v>
      </c>
      <c r="H222" s="11" t="str">
        <f t="shared" si="35"/>
        <v>N/A</v>
      </c>
      <c r="I222" s="12">
        <v>-12.1</v>
      </c>
      <c r="J222" s="12">
        <v>205.7</v>
      </c>
      <c r="K222" s="41" t="s">
        <v>732</v>
      </c>
      <c r="L222" s="9" t="str">
        <f t="shared" si="36"/>
        <v>No</v>
      </c>
    </row>
    <row r="223" spans="1:12" ht="25" x14ac:dyDescent="0.25">
      <c r="A223" s="2" t="s">
        <v>1387</v>
      </c>
      <c r="B223" s="33" t="s">
        <v>217</v>
      </c>
      <c r="C223" s="43">
        <v>26843909</v>
      </c>
      <c r="D223" s="11" t="str">
        <f t="shared" si="33"/>
        <v>N/A</v>
      </c>
      <c r="E223" s="43">
        <v>24796316</v>
      </c>
      <c r="F223" s="11" t="str">
        <f t="shared" si="34"/>
        <v>N/A</v>
      </c>
      <c r="G223" s="43">
        <v>28827601</v>
      </c>
      <c r="H223" s="11" t="str">
        <f t="shared" si="35"/>
        <v>N/A</v>
      </c>
      <c r="I223" s="12">
        <v>-7.63</v>
      </c>
      <c r="J223" s="12">
        <v>16.260000000000002</v>
      </c>
      <c r="K223" s="41" t="s">
        <v>732</v>
      </c>
      <c r="L223" s="9" t="str">
        <f t="shared" si="36"/>
        <v>Yes</v>
      </c>
    </row>
    <row r="224" spans="1:12" x14ac:dyDescent="0.25">
      <c r="A224" s="2" t="s">
        <v>518</v>
      </c>
      <c r="B224" s="33" t="s">
        <v>217</v>
      </c>
      <c r="C224" s="34">
        <v>15692</v>
      </c>
      <c r="D224" s="11" t="str">
        <f t="shared" si="33"/>
        <v>N/A</v>
      </c>
      <c r="E224" s="34">
        <v>15674</v>
      </c>
      <c r="F224" s="11" t="str">
        <f t="shared" si="34"/>
        <v>N/A</v>
      </c>
      <c r="G224" s="34">
        <v>12516</v>
      </c>
      <c r="H224" s="11" t="str">
        <f t="shared" si="35"/>
        <v>N/A</v>
      </c>
      <c r="I224" s="12">
        <v>-0.115</v>
      </c>
      <c r="J224" s="12">
        <v>-20.100000000000001</v>
      </c>
      <c r="K224" s="41" t="s">
        <v>732</v>
      </c>
      <c r="L224" s="9" t="str">
        <f t="shared" si="36"/>
        <v>Yes</v>
      </c>
    </row>
    <row r="225" spans="1:12" x14ac:dyDescent="0.25">
      <c r="A225" s="2" t="s">
        <v>1388</v>
      </c>
      <c r="B225" s="33" t="s">
        <v>217</v>
      </c>
      <c r="C225" s="43">
        <v>1710.6748024000001</v>
      </c>
      <c r="D225" s="11" t="str">
        <f t="shared" si="33"/>
        <v>N/A</v>
      </c>
      <c r="E225" s="43">
        <v>1582.0030624000001</v>
      </c>
      <c r="F225" s="11" t="str">
        <f t="shared" si="34"/>
        <v>N/A</v>
      </c>
      <c r="G225" s="43">
        <v>2303.2599073000001</v>
      </c>
      <c r="H225" s="11" t="str">
        <f t="shared" si="35"/>
        <v>N/A</v>
      </c>
      <c r="I225" s="12">
        <v>-7.52</v>
      </c>
      <c r="J225" s="12">
        <v>45.59</v>
      </c>
      <c r="K225" s="41" t="s">
        <v>732</v>
      </c>
      <c r="L225" s="9" t="str">
        <f t="shared" si="36"/>
        <v>No</v>
      </c>
    </row>
    <row r="226" spans="1:12" ht="25" x14ac:dyDescent="0.25">
      <c r="A226" s="2" t="s">
        <v>1389</v>
      </c>
      <c r="B226" s="33" t="s">
        <v>217</v>
      </c>
      <c r="C226" s="43">
        <v>213216025</v>
      </c>
      <c r="D226" s="11" t="str">
        <f t="shared" si="33"/>
        <v>N/A</v>
      </c>
      <c r="E226" s="43">
        <v>275859487</v>
      </c>
      <c r="F226" s="11" t="str">
        <f t="shared" si="34"/>
        <v>N/A</v>
      </c>
      <c r="G226" s="43">
        <v>304894549</v>
      </c>
      <c r="H226" s="11" t="str">
        <f t="shared" si="35"/>
        <v>N/A</v>
      </c>
      <c r="I226" s="12">
        <v>29.38</v>
      </c>
      <c r="J226" s="12">
        <v>10.53</v>
      </c>
      <c r="K226" s="41" t="s">
        <v>732</v>
      </c>
      <c r="L226" s="9" t="str">
        <f t="shared" si="36"/>
        <v>Yes</v>
      </c>
    </row>
    <row r="227" spans="1:12" ht="25" x14ac:dyDescent="0.25">
      <c r="A227" s="2" t="s">
        <v>519</v>
      </c>
      <c r="B227" s="33" t="s">
        <v>217</v>
      </c>
      <c r="C227" s="34">
        <v>9413</v>
      </c>
      <c r="D227" s="11" t="str">
        <f t="shared" si="33"/>
        <v>N/A</v>
      </c>
      <c r="E227" s="34">
        <v>10999</v>
      </c>
      <c r="F227" s="11" t="str">
        <f t="shared" si="34"/>
        <v>N/A</v>
      </c>
      <c r="G227" s="34">
        <v>11038</v>
      </c>
      <c r="H227" s="11" t="str">
        <f t="shared" si="35"/>
        <v>N/A</v>
      </c>
      <c r="I227" s="12">
        <v>16.850000000000001</v>
      </c>
      <c r="J227" s="12">
        <v>0.35460000000000003</v>
      </c>
      <c r="K227" s="41" t="s">
        <v>732</v>
      </c>
      <c r="L227" s="9" t="str">
        <f t="shared" si="36"/>
        <v>Yes</v>
      </c>
    </row>
    <row r="228" spans="1:12" ht="25" x14ac:dyDescent="0.25">
      <c r="A228" s="2" t="s">
        <v>1390</v>
      </c>
      <c r="B228" s="33" t="s">
        <v>217</v>
      </c>
      <c r="C228" s="43">
        <v>22651.229682000001</v>
      </c>
      <c r="D228" s="11" t="str">
        <f t="shared" si="33"/>
        <v>N/A</v>
      </c>
      <c r="E228" s="43">
        <v>25080.415219999999</v>
      </c>
      <c r="F228" s="11" t="str">
        <f t="shared" si="34"/>
        <v>N/A</v>
      </c>
      <c r="G228" s="43">
        <v>27622.263907</v>
      </c>
      <c r="H228" s="11" t="str">
        <f t="shared" si="35"/>
        <v>N/A</v>
      </c>
      <c r="I228" s="12">
        <v>10.72</v>
      </c>
      <c r="J228" s="12">
        <v>10.130000000000001</v>
      </c>
      <c r="K228" s="41" t="s">
        <v>732</v>
      </c>
      <c r="L228" s="9" t="str">
        <f t="shared" si="36"/>
        <v>Yes</v>
      </c>
    </row>
    <row r="229" spans="1:12" x14ac:dyDescent="0.25">
      <c r="A229" s="2" t="s">
        <v>1391</v>
      </c>
      <c r="B229" s="33" t="s">
        <v>217</v>
      </c>
      <c r="C229" s="14">
        <v>402375942</v>
      </c>
      <c r="D229" s="11" t="str">
        <f t="shared" ref="D229:D252" si="37">IF($B229="N/A","N/A",IF(C229&gt;10,"No",IF(C229&lt;-10,"No","Yes")))</f>
        <v>N/A</v>
      </c>
      <c r="E229" s="14">
        <v>457772180</v>
      </c>
      <c r="F229" s="11" t="str">
        <f t="shared" ref="F229:F252" si="38">IF($B229="N/A","N/A",IF(E229&gt;10,"No",IF(E229&lt;-10,"No","Yes")))</f>
        <v>N/A</v>
      </c>
      <c r="G229" s="14">
        <v>455547282</v>
      </c>
      <c r="H229" s="11" t="str">
        <f t="shared" ref="H229:H252" si="39">IF($B229="N/A","N/A",IF(G229&gt;10,"No",IF(G229&lt;-10,"No","Yes")))</f>
        <v>N/A</v>
      </c>
      <c r="I229" s="12">
        <v>13.77</v>
      </c>
      <c r="J229" s="12">
        <v>-0.48599999999999999</v>
      </c>
      <c r="K229" s="41" t="s">
        <v>732</v>
      </c>
      <c r="L229" s="9" t="str">
        <f t="shared" ref="L229:L252" si="40">IF(J229="Div by 0", "N/A", IF(K229="N/A","N/A", IF(J229&gt;VALUE(MID(K229,1,2)), "No", IF(J229&lt;-1*VALUE(MID(K229,1,2)), "No", "Yes"))))</f>
        <v>Yes</v>
      </c>
    </row>
    <row r="230" spans="1:12" x14ac:dyDescent="0.25">
      <c r="A230" s="4" t="s">
        <v>1392</v>
      </c>
      <c r="B230" s="33" t="s">
        <v>217</v>
      </c>
      <c r="C230" s="1">
        <v>18995</v>
      </c>
      <c r="D230" s="11" t="str">
        <f t="shared" si="37"/>
        <v>N/A</v>
      </c>
      <c r="E230" s="1">
        <v>19530</v>
      </c>
      <c r="F230" s="11" t="str">
        <f t="shared" si="38"/>
        <v>N/A</v>
      </c>
      <c r="G230" s="1">
        <v>19951</v>
      </c>
      <c r="H230" s="11" t="str">
        <f t="shared" si="39"/>
        <v>N/A</v>
      </c>
      <c r="I230" s="12">
        <v>2.8170000000000002</v>
      </c>
      <c r="J230" s="12">
        <v>2.1560000000000001</v>
      </c>
      <c r="K230" s="41" t="s">
        <v>732</v>
      </c>
      <c r="L230" s="9" t="str">
        <f t="shared" si="40"/>
        <v>Yes</v>
      </c>
    </row>
    <row r="231" spans="1:12" x14ac:dyDescent="0.25">
      <c r="A231" s="4" t="s">
        <v>1393</v>
      </c>
      <c r="B231" s="33" t="s">
        <v>217</v>
      </c>
      <c r="C231" s="14">
        <v>21183.255699000001</v>
      </c>
      <c r="D231" s="11" t="str">
        <f t="shared" si="37"/>
        <v>N/A</v>
      </c>
      <c r="E231" s="14">
        <v>23439.435740000001</v>
      </c>
      <c r="F231" s="11" t="str">
        <f t="shared" si="38"/>
        <v>N/A</v>
      </c>
      <c r="G231" s="14">
        <v>22833.305699</v>
      </c>
      <c r="H231" s="11" t="str">
        <f t="shared" si="39"/>
        <v>N/A</v>
      </c>
      <c r="I231" s="12">
        <v>10.65</v>
      </c>
      <c r="J231" s="12">
        <v>-2.59</v>
      </c>
      <c r="K231" s="41" t="s">
        <v>732</v>
      </c>
      <c r="L231" s="9" t="str">
        <f t="shared" si="40"/>
        <v>Yes</v>
      </c>
    </row>
    <row r="232" spans="1:12" x14ac:dyDescent="0.25">
      <c r="A232" s="4" t="s">
        <v>1394</v>
      </c>
      <c r="B232" s="33" t="s">
        <v>217</v>
      </c>
      <c r="C232" s="14">
        <v>16992.692348</v>
      </c>
      <c r="D232" s="11" t="str">
        <f t="shared" si="37"/>
        <v>N/A</v>
      </c>
      <c r="E232" s="14">
        <v>16983.628479999999</v>
      </c>
      <c r="F232" s="11" t="str">
        <f t="shared" si="38"/>
        <v>N/A</v>
      </c>
      <c r="G232" s="14">
        <v>15343.510958999999</v>
      </c>
      <c r="H232" s="11" t="str">
        <f t="shared" si="39"/>
        <v>N/A</v>
      </c>
      <c r="I232" s="12">
        <v>-5.2999999999999999E-2</v>
      </c>
      <c r="J232" s="12">
        <v>-9.66</v>
      </c>
      <c r="K232" s="41" t="s">
        <v>732</v>
      </c>
      <c r="L232" s="9" t="str">
        <f t="shared" si="40"/>
        <v>Yes</v>
      </c>
    </row>
    <row r="233" spans="1:12" ht="25" x14ac:dyDescent="0.25">
      <c r="A233" s="4" t="s">
        <v>1395</v>
      </c>
      <c r="B233" s="33" t="s">
        <v>217</v>
      </c>
      <c r="C233" s="14">
        <v>22039.385309000001</v>
      </c>
      <c r="D233" s="11" t="str">
        <f t="shared" si="37"/>
        <v>N/A</v>
      </c>
      <c r="E233" s="14">
        <v>24202.799128999999</v>
      </c>
      <c r="F233" s="11" t="str">
        <f t="shared" si="38"/>
        <v>N/A</v>
      </c>
      <c r="G233" s="14">
        <v>23554.890729999999</v>
      </c>
      <c r="H233" s="11" t="str">
        <f t="shared" si="39"/>
        <v>N/A</v>
      </c>
      <c r="I233" s="12">
        <v>9.8160000000000007</v>
      </c>
      <c r="J233" s="12">
        <v>-2.68</v>
      </c>
      <c r="K233" s="41" t="s">
        <v>732</v>
      </c>
      <c r="L233" s="9" t="str">
        <f t="shared" si="40"/>
        <v>Yes</v>
      </c>
    </row>
    <row r="234" spans="1:12" x14ac:dyDescent="0.25">
      <c r="A234" s="4" t="s">
        <v>1396</v>
      </c>
      <c r="B234" s="33" t="s">
        <v>217</v>
      </c>
      <c r="C234" s="14">
        <v>12765.667751999999</v>
      </c>
      <c r="D234" s="11" t="str">
        <f t="shared" si="37"/>
        <v>N/A</v>
      </c>
      <c r="E234" s="14">
        <v>13447.341503</v>
      </c>
      <c r="F234" s="11" t="str">
        <f t="shared" si="38"/>
        <v>N/A</v>
      </c>
      <c r="G234" s="14">
        <v>11145.485816</v>
      </c>
      <c r="H234" s="11" t="str">
        <f t="shared" si="39"/>
        <v>N/A</v>
      </c>
      <c r="I234" s="12">
        <v>5.34</v>
      </c>
      <c r="J234" s="12">
        <v>-17.100000000000001</v>
      </c>
      <c r="K234" s="41" t="s">
        <v>732</v>
      </c>
      <c r="L234" s="9" t="str">
        <f t="shared" si="40"/>
        <v>Yes</v>
      </c>
    </row>
    <row r="235" spans="1:12" x14ac:dyDescent="0.25">
      <c r="A235" s="4" t="s">
        <v>1397</v>
      </c>
      <c r="B235" s="33" t="s">
        <v>217</v>
      </c>
      <c r="C235" s="14">
        <v>8230.1323529000001</v>
      </c>
      <c r="D235" s="11" t="str">
        <f t="shared" si="37"/>
        <v>N/A</v>
      </c>
      <c r="E235" s="14">
        <v>3638.6233766</v>
      </c>
      <c r="F235" s="11" t="str">
        <f t="shared" si="38"/>
        <v>N/A</v>
      </c>
      <c r="G235" s="14">
        <v>3510.1571429000001</v>
      </c>
      <c r="H235" s="11" t="str">
        <f t="shared" si="39"/>
        <v>N/A</v>
      </c>
      <c r="I235" s="12">
        <v>-55.8</v>
      </c>
      <c r="J235" s="12">
        <v>-3.53</v>
      </c>
      <c r="K235" s="41" t="s">
        <v>732</v>
      </c>
      <c r="L235" s="9" t="str">
        <f t="shared" si="40"/>
        <v>Yes</v>
      </c>
    </row>
    <row r="236" spans="1:12" x14ac:dyDescent="0.25">
      <c r="A236" s="4" t="s">
        <v>1398</v>
      </c>
      <c r="B236" s="33" t="s">
        <v>217</v>
      </c>
      <c r="C236" s="11">
        <v>7.3636018267000001</v>
      </c>
      <c r="D236" s="11" t="str">
        <f t="shared" si="37"/>
        <v>N/A</v>
      </c>
      <c r="E236" s="11">
        <v>7.3183344325000004</v>
      </c>
      <c r="F236" s="11" t="str">
        <f t="shared" si="38"/>
        <v>N/A</v>
      </c>
      <c r="G236" s="11">
        <v>7.8407099122000004</v>
      </c>
      <c r="H236" s="11" t="str">
        <f t="shared" si="39"/>
        <v>N/A</v>
      </c>
      <c r="I236" s="12">
        <v>-0.61499999999999999</v>
      </c>
      <c r="J236" s="12">
        <v>7.1379999999999999</v>
      </c>
      <c r="K236" s="41" t="s">
        <v>732</v>
      </c>
      <c r="L236" s="9" t="str">
        <f t="shared" si="40"/>
        <v>Yes</v>
      </c>
    </row>
    <row r="237" spans="1:12" x14ac:dyDescent="0.25">
      <c r="A237" s="4" t="s">
        <v>1399</v>
      </c>
      <c r="B237" s="33" t="s">
        <v>217</v>
      </c>
      <c r="C237" s="11">
        <v>31.589403974</v>
      </c>
      <c r="D237" s="11" t="str">
        <f t="shared" si="37"/>
        <v>N/A</v>
      </c>
      <c r="E237" s="11">
        <v>29.907140569999999</v>
      </c>
      <c r="F237" s="11" t="str">
        <f t="shared" si="38"/>
        <v>N/A</v>
      </c>
      <c r="G237" s="11">
        <v>28.316524437999998</v>
      </c>
      <c r="H237" s="11" t="str">
        <f t="shared" si="39"/>
        <v>N/A</v>
      </c>
      <c r="I237" s="12">
        <v>-5.33</v>
      </c>
      <c r="J237" s="12">
        <v>-5.32</v>
      </c>
      <c r="K237" s="41" t="s">
        <v>732</v>
      </c>
      <c r="L237" s="9" t="str">
        <f t="shared" si="40"/>
        <v>Yes</v>
      </c>
    </row>
    <row r="238" spans="1:12" x14ac:dyDescent="0.25">
      <c r="A238" s="4" t="s">
        <v>1400</v>
      </c>
      <c r="B238" s="33" t="s">
        <v>217</v>
      </c>
      <c r="C238" s="11">
        <v>15.597961473</v>
      </c>
      <c r="D238" s="11" t="str">
        <f t="shared" si="37"/>
        <v>N/A</v>
      </c>
      <c r="E238" s="11">
        <v>16.231135282</v>
      </c>
      <c r="F238" s="11" t="str">
        <f t="shared" si="38"/>
        <v>N/A</v>
      </c>
      <c r="G238" s="11">
        <v>16.484997916000001</v>
      </c>
      <c r="H238" s="11" t="str">
        <f t="shared" si="39"/>
        <v>N/A</v>
      </c>
      <c r="I238" s="12">
        <v>4.0590000000000002</v>
      </c>
      <c r="J238" s="12">
        <v>1.5640000000000001</v>
      </c>
      <c r="K238" s="41" t="s">
        <v>732</v>
      </c>
      <c r="L238" s="9" t="str">
        <f t="shared" si="40"/>
        <v>Yes</v>
      </c>
    </row>
    <row r="239" spans="1:12" x14ac:dyDescent="0.25">
      <c r="A239" s="4" t="s">
        <v>1401</v>
      </c>
      <c r="B239" s="33" t="s">
        <v>217</v>
      </c>
      <c r="C239" s="11">
        <v>0.57592556120000005</v>
      </c>
      <c r="D239" s="11" t="str">
        <f t="shared" si="37"/>
        <v>N/A</v>
      </c>
      <c r="E239" s="11">
        <v>0.53261389839999995</v>
      </c>
      <c r="F239" s="11" t="str">
        <f t="shared" si="38"/>
        <v>N/A</v>
      </c>
      <c r="G239" s="11">
        <v>0.53219094710000003</v>
      </c>
      <c r="H239" s="11" t="str">
        <f t="shared" si="39"/>
        <v>N/A</v>
      </c>
      <c r="I239" s="12">
        <v>-7.52</v>
      </c>
      <c r="J239" s="12">
        <v>-7.9000000000000001E-2</v>
      </c>
      <c r="K239" s="41" t="s">
        <v>732</v>
      </c>
      <c r="L239" s="9" t="str">
        <f t="shared" si="40"/>
        <v>Yes</v>
      </c>
    </row>
    <row r="240" spans="1:12" x14ac:dyDescent="0.25">
      <c r="A240" s="4" t="s">
        <v>1402</v>
      </c>
      <c r="B240" s="33" t="s">
        <v>217</v>
      </c>
      <c r="C240" s="11">
        <v>0.1694366232</v>
      </c>
      <c r="D240" s="11" t="str">
        <f t="shared" si="37"/>
        <v>N/A</v>
      </c>
      <c r="E240" s="11">
        <v>0.19994287350000001</v>
      </c>
      <c r="F240" s="11" t="str">
        <f t="shared" si="38"/>
        <v>N/A</v>
      </c>
      <c r="G240" s="11">
        <v>0.21117412820000001</v>
      </c>
      <c r="H240" s="11" t="str">
        <f t="shared" si="39"/>
        <v>N/A</v>
      </c>
      <c r="I240" s="12">
        <v>18</v>
      </c>
      <c r="J240" s="12">
        <v>5.617</v>
      </c>
      <c r="K240" s="41" t="s">
        <v>732</v>
      </c>
      <c r="L240" s="9" t="str">
        <f t="shared" si="40"/>
        <v>Yes</v>
      </c>
    </row>
    <row r="241" spans="1:12" x14ac:dyDescent="0.25">
      <c r="A241" s="4" t="s">
        <v>1403</v>
      </c>
      <c r="B241" s="33" t="s">
        <v>217</v>
      </c>
      <c r="C241" s="14">
        <v>213216025</v>
      </c>
      <c r="D241" s="11" t="str">
        <f t="shared" si="37"/>
        <v>N/A</v>
      </c>
      <c r="E241" s="14">
        <v>268221632</v>
      </c>
      <c r="F241" s="11" t="str">
        <f t="shared" si="38"/>
        <v>N/A</v>
      </c>
      <c r="G241" s="14">
        <v>275972391</v>
      </c>
      <c r="H241" s="11" t="str">
        <f t="shared" si="39"/>
        <v>N/A</v>
      </c>
      <c r="I241" s="12">
        <v>25.8</v>
      </c>
      <c r="J241" s="12">
        <v>2.89</v>
      </c>
      <c r="K241" s="41" t="s">
        <v>732</v>
      </c>
      <c r="L241" s="9" t="str">
        <f t="shared" si="40"/>
        <v>Yes</v>
      </c>
    </row>
    <row r="242" spans="1:12" x14ac:dyDescent="0.25">
      <c r="A242" s="4" t="s">
        <v>1404</v>
      </c>
      <c r="B242" s="33" t="s">
        <v>217</v>
      </c>
      <c r="C242" s="1">
        <v>9413</v>
      </c>
      <c r="D242" s="11" t="str">
        <f t="shared" si="37"/>
        <v>N/A</v>
      </c>
      <c r="E242" s="1">
        <v>10933</v>
      </c>
      <c r="F242" s="11" t="str">
        <f t="shared" si="38"/>
        <v>N/A</v>
      </c>
      <c r="G242" s="1">
        <v>10823</v>
      </c>
      <c r="H242" s="11" t="str">
        <f t="shared" si="39"/>
        <v>N/A</v>
      </c>
      <c r="I242" s="12">
        <v>16.149999999999999</v>
      </c>
      <c r="J242" s="12">
        <v>-1.01</v>
      </c>
      <c r="K242" s="41" t="s">
        <v>732</v>
      </c>
      <c r="L242" s="9" t="str">
        <f t="shared" si="40"/>
        <v>Yes</v>
      </c>
    </row>
    <row r="243" spans="1:12" ht="25" x14ac:dyDescent="0.25">
      <c r="A243" s="4" t="s">
        <v>1405</v>
      </c>
      <c r="B243" s="33" t="s">
        <v>217</v>
      </c>
      <c r="C243" s="14">
        <v>22651.229682000001</v>
      </c>
      <c r="D243" s="11" t="str">
        <f t="shared" si="37"/>
        <v>N/A</v>
      </c>
      <c r="E243" s="14">
        <v>24533.214305000001</v>
      </c>
      <c r="F243" s="11" t="str">
        <f t="shared" si="38"/>
        <v>N/A</v>
      </c>
      <c r="G243" s="14">
        <v>25498.696387</v>
      </c>
      <c r="H243" s="11" t="str">
        <f t="shared" si="39"/>
        <v>N/A</v>
      </c>
      <c r="I243" s="12">
        <v>8.3089999999999993</v>
      </c>
      <c r="J243" s="12">
        <v>3.9350000000000001</v>
      </c>
      <c r="K243" s="41" t="s">
        <v>732</v>
      </c>
      <c r="L243" s="9" t="str">
        <f t="shared" si="40"/>
        <v>Yes</v>
      </c>
    </row>
    <row r="244" spans="1:12" ht="25" x14ac:dyDescent="0.25">
      <c r="A244" s="4" t="s">
        <v>1406</v>
      </c>
      <c r="B244" s="33" t="s">
        <v>217</v>
      </c>
      <c r="C244" s="14">
        <v>9418.6889952000001</v>
      </c>
      <c r="D244" s="11" t="str">
        <f t="shared" si="37"/>
        <v>N/A</v>
      </c>
      <c r="E244" s="14">
        <v>7397.2092050000001</v>
      </c>
      <c r="F244" s="11" t="str">
        <f t="shared" si="38"/>
        <v>N/A</v>
      </c>
      <c r="G244" s="14">
        <v>7569.1918605000001</v>
      </c>
      <c r="H244" s="11" t="str">
        <f t="shared" si="39"/>
        <v>N/A</v>
      </c>
      <c r="I244" s="12">
        <v>-21.5</v>
      </c>
      <c r="J244" s="12">
        <v>2.3250000000000002</v>
      </c>
      <c r="K244" s="41" t="s">
        <v>732</v>
      </c>
      <c r="L244" s="9" t="str">
        <f t="shared" si="40"/>
        <v>Yes</v>
      </c>
    </row>
    <row r="245" spans="1:12" ht="25" x14ac:dyDescent="0.25">
      <c r="A245" s="4" t="s">
        <v>1407</v>
      </c>
      <c r="B245" s="33" t="s">
        <v>217</v>
      </c>
      <c r="C245" s="14">
        <v>23668.242093000001</v>
      </c>
      <c r="D245" s="11" t="str">
        <f t="shared" si="37"/>
        <v>N/A</v>
      </c>
      <c r="E245" s="14">
        <v>25425.131081</v>
      </c>
      <c r="F245" s="11" t="str">
        <f t="shared" si="38"/>
        <v>N/A</v>
      </c>
      <c r="G245" s="14">
        <v>26155.378497999998</v>
      </c>
      <c r="H245" s="11" t="str">
        <f t="shared" si="39"/>
        <v>N/A</v>
      </c>
      <c r="I245" s="12">
        <v>7.423</v>
      </c>
      <c r="J245" s="12">
        <v>2.8719999999999999</v>
      </c>
      <c r="K245" s="41" t="s">
        <v>732</v>
      </c>
      <c r="L245" s="9" t="str">
        <f t="shared" si="40"/>
        <v>Yes</v>
      </c>
    </row>
    <row r="246" spans="1:12" ht="25" x14ac:dyDescent="0.25">
      <c r="A246" s="4" t="s">
        <v>1408</v>
      </c>
      <c r="B246" s="33" t="s">
        <v>217</v>
      </c>
      <c r="C246" s="14">
        <v>19027.727273</v>
      </c>
      <c r="D246" s="11" t="str">
        <f t="shared" si="37"/>
        <v>N/A</v>
      </c>
      <c r="E246" s="14">
        <v>15664.629629999999</v>
      </c>
      <c r="F246" s="11" t="str">
        <f t="shared" si="38"/>
        <v>N/A</v>
      </c>
      <c r="G246" s="14">
        <v>18734.75</v>
      </c>
      <c r="H246" s="11" t="str">
        <f t="shared" si="39"/>
        <v>N/A</v>
      </c>
      <c r="I246" s="12">
        <v>-17.7</v>
      </c>
      <c r="J246" s="12">
        <v>19.600000000000001</v>
      </c>
      <c r="K246" s="41" t="s">
        <v>732</v>
      </c>
      <c r="L246" s="9" t="str">
        <f t="shared" si="40"/>
        <v>Yes</v>
      </c>
    </row>
    <row r="247" spans="1:12" ht="25" x14ac:dyDescent="0.25">
      <c r="A247" s="4" t="s">
        <v>1409</v>
      </c>
      <c r="B247" s="33" t="s">
        <v>217</v>
      </c>
      <c r="C247" s="14">
        <v>3571.9285713999998</v>
      </c>
      <c r="D247" s="11" t="str">
        <f t="shared" si="37"/>
        <v>N/A</v>
      </c>
      <c r="E247" s="14">
        <v>898.07142856999997</v>
      </c>
      <c r="F247" s="11" t="str">
        <f t="shared" si="38"/>
        <v>N/A</v>
      </c>
      <c r="G247" s="14">
        <v>3738.25</v>
      </c>
      <c r="H247" s="11" t="str">
        <f t="shared" si="39"/>
        <v>N/A</v>
      </c>
      <c r="I247" s="12">
        <v>-74.900000000000006</v>
      </c>
      <c r="J247" s="12">
        <v>316.3</v>
      </c>
      <c r="K247" s="41" t="s">
        <v>732</v>
      </c>
      <c r="L247" s="9" t="str">
        <f t="shared" si="40"/>
        <v>No</v>
      </c>
    </row>
    <row r="248" spans="1:12" ht="25" x14ac:dyDescent="0.25">
      <c r="A248" s="4" t="s">
        <v>1410</v>
      </c>
      <c r="B248" s="33" t="s">
        <v>217</v>
      </c>
      <c r="C248" s="11">
        <v>3.6490436428000002</v>
      </c>
      <c r="D248" s="11" t="str">
        <f t="shared" si="37"/>
        <v>N/A</v>
      </c>
      <c r="E248" s="11">
        <v>4.0968433359</v>
      </c>
      <c r="F248" s="11" t="str">
        <f t="shared" si="38"/>
        <v>N/A</v>
      </c>
      <c r="G248" s="11">
        <v>4.2534210506000001</v>
      </c>
      <c r="H248" s="11" t="str">
        <f t="shared" si="39"/>
        <v>N/A</v>
      </c>
      <c r="I248" s="12">
        <v>12.27</v>
      </c>
      <c r="J248" s="12">
        <v>3.8220000000000001</v>
      </c>
      <c r="K248" s="41" t="s">
        <v>732</v>
      </c>
      <c r="L248" s="9" t="str">
        <f t="shared" si="40"/>
        <v>Yes</v>
      </c>
    </row>
    <row r="249" spans="1:12" ht="25" x14ac:dyDescent="0.25">
      <c r="A249" s="4" t="s">
        <v>1411</v>
      </c>
      <c r="B249" s="33" t="s">
        <v>217</v>
      </c>
      <c r="C249" s="11">
        <v>10.380794701999999</v>
      </c>
      <c r="D249" s="11" t="str">
        <f t="shared" si="37"/>
        <v>N/A</v>
      </c>
      <c r="E249" s="11">
        <v>15.305795709</v>
      </c>
      <c r="F249" s="11" t="str">
        <f t="shared" si="38"/>
        <v>N/A</v>
      </c>
      <c r="G249" s="11">
        <v>13.343677269000001</v>
      </c>
      <c r="H249" s="11" t="str">
        <f t="shared" si="39"/>
        <v>N/A</v>
      </c>
      <c r="I249" s="12">
        <v>47.44</v>
      </c>
      <c r="J249" s="12">
        <v>-12.8</v>
      </c>
      <c r="K249" s="41" t="s">
        <v>732</v>
      </c>
      <c r="L249" s="9" t="str">
        <f t="shared" si="40"/>
        <v>Yes</v>
      </c>
    </row>
    <row r="250" spans="1:12" ht="25" x14ac:dyDescent="0.25">
      <c r="A250" s="4" t="s">
        <v>1412</v>
      </c>
      <c r="B250" s="33" t="s">
        <v>217</v>
      </c>
      <c r="C250" s="11">
        <v>8.2672523628000008</v>
      </c>
      <c r="D250" s="11" t="str">
        <f t="shared" si="37"/>
        <v>N/A</v>
      </c>
      <c r="E250" s="11">
        <v>9.3904373442000004</v>
      </c>
      <c r="F250" s="11" t="str">
        <f t="shared" si="38"/>
        <v>N/A</v>
      </c>
      <c r="G250" s="11">
        <v>9.2229780666999996</v>
      </c>
      <c r="H250" s="11" t="str">
        <f t="shared" si="39"/>
        <v>N/A</v>
      </c>
      <c r="I250" s="12">
        <v>13.59</v>
      </c>
      <c r="J250" s="12">
        <v>-1.78</v>
      </c>
      <c r="K250" s="41" t="s">
        <v>732</v>
      </c>
      <c r="L250" s="9" t="str">
        <f t="shared" si="40"/>
        <v>Yes</v>
      </c>
    </row>
    <row r="251" spans="1:12" ht="25" x14ac:dyDescent="0.25">
      <c r="A251" s="4" t="s">
        <v>1413</v>
      </c>
      <c r="B251" s="33" t="s">
        <v>217</v>
      </c>
      <c r="C251" s="11">
        <v>7.2225192499999993E-2</v>
      </c>
      <c r="D251" s="11" t="str">
        <f t="shared" si="37"/>
        <v>N/A</v>
      </c>
      <c r="E251" s="11">
        <v>7.0493016000000006E-2</v>
      </c>
      <c r="F251" s="11" t="str">
        <f t="shared" si="38"/>
        <v>N/A</v>
      </c>
      <c r="G251" s="11">
        <v>6.7939269799999993E-2</v>
      </c>
      <c r="H251" s="11" t="str">
        <f t="shared" si="39"/>
        <v>N/A</v>
      </c>
      <c r="I251" s="12">
        <v>-2.4</v>
      </c>
      <c r="J251" s="12">
        <v>-3.62</v>
      </c>
      <c r="K251" s="41" t="s">
        <v>732</v>
      </c>
      <c r="L251" s="9" t="str">
        <f t="shared" si="40"/>
        <v>Yes</v>
      </c>
    </row>
    <row r="252" spans="1:12" ht="25" x14ac:dyDescent="0.25">
      <c r="A252" s="4" t="s">
        <v>1414</v>
      </c>
      <c r="B252" s="33" t="s">
        <v>217</v>
      </c>
      <c r="C252" s="11">
        <v>3.4884010700000002E-2</v>
      </c>
      <c r="D252" s="11" t="str">
        <f t="shared" si="37"/>
        <v>N/A</v>
      </c>
      <c r="E252" s="11">
        <v>3.63532497E-2</v>
      </c>
      <c r="F252" s="11" t="str">
        <f t="shared" si="38"/>
        <v>N/A</v>
      </c>
      <c r="G252" s="11">
        <v>2.41341861E-2</v>
      </c>
      <c r="H252" s="11" t="str">
        <f t="shared" si="39"/>
        <v>N/A</v>
      </c>
      <c r="I252" s="12">
        <v>4.2119999999999997</v>
      </c>
      <c r="J252" s="12">
        <v>-33.6</v>
      </c>
      <c r="K252" s="41" t="s">
        <v>732</v>
      </c>
      <c r="L252" s="9" t="str">
        <f t="shared" si="40"/>
        <v>No</v>
      </c>
    </row>
    <row r="253" spans="1:12" x14ac:dyDescent="0.25">
      <c r="A253" s="151" t="s">
        <v>1648</v>
      </c>
      <c r="B253" s="152"/>
      <c r="C253" s="152"/>
      <c r="D253" s="152"/>
      <c r="E253" s="152"/>
      <c r="F253" s="152"/>
      <c r="G253" s="152"/>
      <c r="H253" s="152"/>
      <c r="I253" s="152"/>
      <c r="J253" s="152"/>
      <c r="K253" s="152"/>
      <c r="L253" s="153"/>
    </row>
    <row r="254" spans="1:12" x14ac:dyDescent="0.25">
      <c r="A254" s="145" t="s">
        <v>1646</v>
      </c>
      <c r="B254" s="146"/>
      <c r="C254" s="146"/>
      <c r="D254" s="146"/>
      <c r="E254" s="146"/>
      <c r="F254" s="146"/>
      <c r="G254" s="146"/>
      <c r="H254" s="146"/>
      <c r="I254" s="146"/>
      <c r="J254" s="146"/>
      <c r="K254" s="146"/>
      <c r="L254" s="147"/>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1610</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2" t="s">
        <v>5</v>
      </c>
      <c r="B6" s="33" t="s">
        <v>217</v>
      </c>
      <c r="C6" s="34">
        <v>124231</v>
      </c>
      <c r="D6" s="11" t="str">
        <f t="shared" ref="D6:D37" si="0">IF($B6="N/A","N/A",IF(C6&gt;10,"No",IF(C6&lt;-10,"No","Yes")))</f>
        <v>N/A</v>
      </c>
      <c r="E6" s="34">
        <v>129448</v>
      </c>
      <c r="F6" s="11" t="str">
        <f t="shared" ref="F6:F37" si="1">IF($B6="N/A","N/A",IF(E6&gt;10,"No",IF(E6&lt;-10,"No","Yes")))</f>
        <v>N/A</v>
      </c>
      <c r="G6" s="34">
        <v>134289</v>
      </c>
      <c r="H6" s="11" t="str">
        <f t="shared" ref="H6:H37" si="2">IF($B6="N/A","N/A",IF(G6&gt;10,"No",IF(G6&lt;-10,"No","Yes")))</f>
        <v>N/A</v>
      </c>
      <c r="I6" s="12">
        <v>4.1989999999999998</v>
      </c>
      <c r="J6" s="12">
        <v>3.74</v>
      </c>
      <c r="K6" s="41" t="s">
        <v>732</v>
      </c>
      <c r="L6" s="9" t="str">
        <f t="shared" ref="L6:L39" si="3">IF(J6="Div by 0", "N/A", IF(K6="N/A","N/A", IF(J6&gt;VALUE(MID(K6,1,2)), "No", IF(J6&lt;-1*VALUE(MID(K6,1,2)), "No", "Yes"))))</f>
        <v>Yes</v>
      </c>
    </row>
    <row r="7" spans="1:12" x14ac:dyDescent="0.25">
      <c r="A7" s="42" t="s">
        <v>6</v>
      </c>
      <c r="B7" s="33" t="s">
        <v>217</v>
      </c>
      <c r="C7" s="34">
        <v>117232</v>
      </c>
      <c r="D7" s="11" t="str">
        <f t="shared" si="0"/>
        <v>N/A</v>
      </c>
      <c r="E7" s="34">
        <v>122126</v>
      </c>
      <c r="F7" s="11" t="str">
        <f t="shared" si="1"/>
        <v>N/A</v>
      </c>
      <c r="G7" s="34">
        <v>125157</v>
      </c>
      <c r="H7" s="11" t="str">
        <f t="shared" si="2"/>
        <v>N/A</v>
      </c>
      <c r="I7" s="12">
        <v>4.1749999999999998</v>
      </c>
      <c r="J7" s="12">
        <v>2.4820000000000002</v>
      </c>
      <c r="K7" s="41" t="s">
        <v>732</v>
      </c>
      <c r="L7" s="9" t="str">
        <f t="shared" si="3"/>
        <v>Yes</v>
      </c>
    </row>
    <row r="8" spans="1:12" x14ac:dyDescent="0.25">
      <c r="A8" s="42" t="s">
        <v>364</v>
      </c>
      <c r="B8" s="33" t="s">
        <v>217</v>
      </c>
      <c r="C8" s="34" t="s">
        <v>217</v>
      </c>
      <c r="D8" s="11" t="str">
        <f t="shared" si="0"/>
        <v>N/A</v>
      </c>
      <c r="E8" s="34" t="s">
        <v>217</v>
      </c>
      <c r="F8" s="11" t="str">
        <f t="shared" si="1"/>
        <v>N/A</v>
      </c>
      <c r="G8" s="8">
        <v>93.199740856999995</v>
      </c>
      <c r="H8" s="11" t="str">
        <f t="shared" si="2"/>
        <v>N/A</v>
      </c>
      <c r="I8" s="12" t="s">
        <v>217</v>
      </c>
      <c r="J8" s="12" t="s">
        <v>217</v>
      </c>
      <c r="K8" s="41" t="s">
        <v>732</v>
      </c>
      <c r="L8" s="9" t="str">
        <f t="shared" si="3"/>
        <v>No</v>
      </c>
    </row>
    <row r="9" spans="1:12" x14ac:dyDescent="0.25">
      <c r="A9" s="4" t="s">
        <v>88</v>
      </c>
      <c r="B9" s="41" t="s">
        <v>217</v>
      </c>
      <c r="C9" s="1">
        <v>109974.86</v>
      </c>
      <c r="D9" s="11" t="str">
        <f t="shared" si="0"/>
        <v>N/A</v>
      </c>
      <c r="E9" s="1">
        <v>114601.07</v>
      </c>
      <c r="F9" s="11" t="str">
        <f t="shared" si="1"/>
        <v>N/A</v>
      </c>
      <c r="G9" s="1">
        <v>120273.87</v>
      </c>
      <c r="H9" s="11" t="str">
        <f t="shared" si="2"/>
        <v>N/A</v>
      </c>
      <c r="I9" s="12">
        <v>4.2069999999999999</v>
      </c>
      <c r="J9" s="12">
        <v>4.95</v>
      </c>
      <c r="K9" s="41" t="s">
        <v>732</v>
      </c>
      <c r="L9" s="9" t="str">
        <f t="shared" si="3"/>
        <v>Yes</v>
      </c>
    </row>
    <row r="10" spans="1:12" x14ac:dyDescent="0.25">
      <c r="A10" s="4" t="s">
        <v>1415</v>
      </c>
      <c r="B10" s="33" t="s">
        <v>217</v>
      </c>
      <c r="C10" s="8">
        <v>2.5589426149999999</v>
      </c>
      <c r="D10" s="11" t="str">
        <f t="shared" si="0"/>
        <v>N/A</v>
      </c>
      <c r="E10" s="8">
        <v>1.7157468635999999</v>
      </c>
      <c r="F10" s="11" t="str">
        <f t="shared" si="1"/>
        <v>N/A</v>
      </c>
      <c r="G10" s="8">
        <v>1.2346506415</v>
      </c>
      <c r="H10" s="11" t="str">
        <f t="shared" si="2"/>
        <v>N/A</v>
      </c>
      <c r="I10" s="12">
        <v>-33</v>
      </c>
      <c r="J10" s="12">
        <v>-28</v>
      </c>
      <c r="K10" s="41" t="s">
        <v>732</v>
      </c>
      <c r="L10" s="9" t="str">
        <f t="shared" si="3"/>
        <v>Yes</v>
      </c>
    </row>
    <row r="11" spans="1:12" x14ac:dyDescent="0.25">
      <c r="A11" s="4" t="s">
        <v>1416</v>
      </c>
      <c r="B11" s="33" t="s">
        <v>217</v>
      </c>
      <c r="C11" s="8">
        <v>3.523275189</v>
      </c>
      <c r="D11" s="11" t="str">
        <f t="shared" si="0"/>
        <v>N/A</v>
      </c>
      <c r="E11" s="8">
        <v>3.4855694951</v>
      </c>
      <c r="F11" s="11" t="str">
        <f t="shared" si="1"/>
        <v>N/A</v>
      </c>
      <c r="G11" s="8">
        <v>3.3971509208000001</v>
      </c>
      <c r="H11" s="11" t="str">
        <f t="shared" si="2"/>
        <v>N/A</v>
      </c>
      <c r="I11" s="12">
        <v>-1.07</v>
      </c>
      <c r="J11" s="12">
        <v>-2.54</v>
      </c>
      <c r="K11" s="41" t="s">
        <v>732</v>
      </c>
      <c r="L11" s="9" t="str">
        <f t="shared" si="3"/>
        <v>Yes</v>
      </c>
    </row>
    <row r="12" spans="1:12" x14ac:dyDescent="0.25">
      <c r="A12" s="4" t="s">
        <v>1417</v>
      </c>
      <c r="B12" s="33" t="s">
        <v>217</v>
      </c>
      <c r="C12" s="8">
        <v>82.507586673000006</v>
      </c>
      <c r="D12" s="11" t="str">
        <f t="shared" si="0"/>
        <v>N/A</v>
      </c>
      <c r="E12" s="8">
        <v>89.476083059999993</v>
      </c>
      <c r="F12" s="11" t="str">
        <f t="shared" si="1"/>
        <v>N/A</v>
      </c>
      <c r="G12" s="8">
        <v>85.806730260999998</v>
      </c>
      <c r="H12" s="11" t="str">
        <f t="shared" si="2"/>
        <v>N/A</v>
      </c>
      <c r="I12" s="12">
        <v>8.4459999999999997</v>
      </c>
      <c r="J12" s="12">
        <v>-4.0999999999999996</v>
      </c>
      <c r="K12" s="41" t="s">
        <v>732</v>
      </c>
      <c r="L12" s="9" t="str">
        <f t="shared" si="3"/>
        <v>Yes</v>
      </c>
    </row>
    <row r="13" spans="1:12" x14ac:dyDescent="0.25">
      <c r="A13" s="4" t="s">
        <v>1418</v>
      </c>
      <c r="B13" s="33" t="s">
        <v>217</v>
      </c>
      <c r="C13" s="8">
        <v>1.3450749008</v>
      </c>
      <c r="D13" s="11" t="str">
        <f t="shared" si="0"/>
        <v>N/A</v>
      </c>
      <c r="E13" s="8">
        <v>1.3395340214</v>
      </c>
      <c r="F13" s="11" t="str">
        <f t="shared" si="1"/>
        <v>N/A</v>
      </c>
      <c r="G13" s="8">
        <v>1.2272040152000001</v>
      </c>
      <c r="H13" s="11" t="str">
        <f t="shared" si="2"/>
        <v>N/A</v>
      </c>
      <c r="I13" s="12">
        <v>-0.41199999999999998</v>
      </c>
      <c r="J13" s="12">
        <v>-8.39</v>
      </c>
      <c r="K13" s="41" t="s">
        <v>732</v>
      </c>
      <c r="L13" s="9" t="str">
        <f t="shared" si="3"/>
        <v>Yes</v>
      </c>
    </row>
    <row r="14" spans="1:12" x14ac:dyDescent="0.25">
      <c r="A14" s="4" t="s">
        <v>1419</v>
      </c>
      <c r="B14" s="33" t="s">
        <v>217</v>
      </c>
      <c r="C14" s="8">
        <v>1.3732482231000001</v>
      </c>
      <c r="D14" s="11" t="str">
        <f t="shared" si="0"/>
        <v>N/A</v>
      </c>
      <c r="E14" s="8">
        <v>1.1255484828</v>
      </c>
      <c r="F14" s="11" t="str">
        <f t="shared" si="1"/>
        <v>N/A</v>
      </c>
      <c r="G14" s="8">
        <v>1.2003961605</v>
      </c>
      <c r="H14" s="11" t="str">
        <f t="shared" si="2"/>
        <v>N/A</v>
      </c>
      <c r="I14" s="12">
        <v>-18</v>
      </c>
      <c r="J14" s="12">
        <v>6.65</v>
      </c>
      <c r="K14" s="41" t="s">
        <v>732</v>
      </c>
      <c r="L14" s="9" t="str">
        <f t="shared" si="3"/>
        <v>Yes</v>
      </c>
    </row>
    <row r="15" spans="1:12" x14ac:dyDescent="0.25">
      <c r="A15" s="4" t="s">
        <v>1420</v>
      </c>
      <c r="B15" s="33" t="s">
        <v>217</v>
      </c>
      <c r="C15" s="8">
        <v>0</v>
      </c>
      <c r="D15" s="11" t="str">
        <f t="shared" si="0"/>
        <v>N/A</v>
      </c>
      <c r="E15" s="8">
        <v>0</v>
      </c>
      <c r="F15" s="11" t="str">
        <f t="shared" si="1"/>
        <v>N/A</v>
      </c>
      <c r="G15" s="8">
        <v>2.9786505E-3</v>
      </c>
      <c r="H15" s="11" t="str">
        <f t="shared" si="2"/>
        <v>N/A</v>
      </c>
      <c r="I15" s="12" t="s">
        <v>1742</v>
      </c>
      <c r="J15" s="12" t="s">
        <v>1742</v>
      </c>
      <c r="K15" s="41" t="s">
        <v>732</v>
      </c>
      <c r="L15" s="9" t="str">
        <f t="shared" si="3"/>
        <v>N/A</v>
      </c>
    </row>
    <row r="16" spans="1:12" x14ac:dyDescent="0.25">
      <c r="A16" s="4" t="s">
        <v>1421</v>
      </c>
      <c r="B16" s="33" t="s">
        <v>217</v>
      </c>
      <c r="C16" s="8">
        <v>0.71077267349999995</v>
      </c>
      <c r="D16" s="11" t="str">
        <f t="shared" si="0"/>
        <v>N/A</v>
      </c>
      <c r="E16" s="8">
        <v>0.5222174155</v>
      </c>
      <c r="F16" s="11" t="str">
        <f t="shared" si="1"/>
        <v>N/A</v>
      </c>
      <c r="G16" s="8">
        <v>0.70668483640000002</v>
      </c>
      <c r="H16" s="11" t="str">
        <f t="shared" si="2"/>
        <v>N/A</v>
      </c>
      <c r="I16" s="12">
        <v>-26.5</v>
      </c>
      <c r="J16" s="12">
        <v>35.32</v>
      </c>
      <c r="K16" s="41" t="s">
        <v>732</v>
      </c>
      <c r="L16" s="9" t="str">
        <f t="shared" si="3"/>
        <v>No</v>
      </c>
    </row>
    <row r="17" spans="1:12" x14ac:dyDescent="0.25">
      <c r="A17" s="4" t="s">
        <v>1422</v>
      </c>
      <c r="B17" s="33" t="s">
        <v>217</v>
      </c>
      <c r="C17" s="8">
        <v>0</v>
      </c>
      <c r="D17" s="11" t="str">
        <f t="shared" si="0"/>
        <v>N/A</v>
      </c>
      <c r="E17" s="8">
        <v>0</v>
      </c>
      <c r="F17" s="11" t="str">
        <f t="shared" si="1"/>
        <v>N/A</v>
      </c>
      <c r="G17" s="8">
        <v>0</v>
      </c>
      <c r="H17" s="11" t="str">
        <f t="shared" si="2"/>
        <v>N/A</v>
      </c>
      <c r="I17" s="12" t="s">
        <v>1742</v>
      </c>
      <c r="J17" s="12" t="s">
        <v>1742</v>
      </c>
      <c r="K17" s="41" t="s">
        <v>732</v>
      </c>
      <c r="L17" s="9" t="str">
        <f t="shared" si="3"/>
        <v>N/A</v>
      </c>
    </row>
    <row r="18" spans="1:12" x14ac:dyDescent="0.25">
      <c r="A18" s="4" t="s">
        <v>1423</v>
      </c>
      <c r="B18" s="33" t="s">
        <v>217</v>
      </c>
      <c r="C18" s="8">
        <v>7.9810997255</v>
      </c>
      <c r="D18" s="11" t="str">
        <f t="shared" si="0"/>
        <v>N/A</v>
      </c>
      <c r="E18" s="8">
        <v>2.3353006612999998</v>
      </c>
      <c r="F18" s="11" t="str">
        <f t="shared" si="1"/>
        <v>N/A</v>
      </c>
      <c r="G18" s="8">
        <v>6.4242045141000004</v>
      </c>
      <c r="H18" s="11" t="str">
        <f t="shared" si="2"/>
        <v>N/A</v>
      </c>
      <c r="I18" s="12">
        <v>-70.7</v>
      </c>
      <c r="J18" s="12">
        <v>175.1</v>
      </c>
      <c r="K18" s="41" t="s">
        <v>732</v>
      </c>
      <c r="L18" s="9" t="str">
        <f t="shared" si="3"/>
        <v>No</v>
      </c>
    </row>
    <row r="19" spans="1:12" x14ac:dyDescent="0.25">
      <c r="A19" s="4" t="s">
        <v>1424</v>
      </c>
      <c r="B19" s="33" t="s">
        <v>217</v>
      </c>
      <c r="C19" s="8">
        <v>0</v>
      </c>
      <c r="D19" s="11" t="str">
        <f t="shared" si="0"/>
        <v>N/A</v>
      </c>
      <c r="E19" s="8">
        <v>0</v>
      </c>
      <c r="F19" s="11" t="str">
        <f t="shared" si="1"/>
        <v>N/A</v>
      </c>
      <c r="G19" s="8">
        <v>0</v>
      </c>
      <c r="H19" s="11" t="str">
        <f t="shared" si="2"/>
        <v>N/A</v>
      </c>
      <c r="I19" s="12" t="s">
        <v>1742</v>
      </c>
      <c r="J19" s="12" t="s">
        <v>1742</v>
      </c>
      <c r="K19" s="41" t="s">
        <v>732</v>
      </c>
      <c r="L19" s="9" t="str">
        <f t="shared" si="3"/>
        <v>N/A</v>
      </c>
    </row>
    <row r="20" spans="1:12" x14ac:dyDescent="0.25">
      <c r="A20" s="2" t="s">
        <v>967</v>
      </c>
      <c r="B20" s="33" t="s">
        <v>217</v>
      </c>
      <c r="C20" s="8">
        <v>94.420877236999999</v>
      </c>
      <c r="D20" s="11" t="str">
        <f t="shared" si="0"/>
        <v>N/A</v>
      </c>
      <c r="E20" s="8">
        <v>94.652679067999998</v>
      </c>
      <c r="F20" s="11" t="str">
        <f t="shared" si="1"/>
        <v>N/A</v>
      </c>
      <c r="G20" s="8">
        <v>94.665981576999997</v>
      </c>
      <c r="H20" s="11" t="str">
        <f t="shared" si="2"/>
        <v>N/A</v>
      </c>
      <c r="I20" s="12">
        <v>0.2455</v>
      </c>
      <c r="J20" s="12">
        <v>1.41E-2</v>
      </c>
      <c r="K20" s="41" t="s">
        <v>732</v>
      </c>
      <c r="L20" s="9" t="str">
        <f t="shared" si="3"/>
        <v>Yes</v>
      </c>
    </row>
    <row r="21" spans="1:12" x14ac:dyDescent="0.25">
      <c r="A21" s="2" t="s">
        <v>968</v>
      </c>
      <c r="B21" s="33" t="s">
        <v>217</v>
      </c>
      <c r="C21" s="8">
        <v>5.5791227632</v>
      </c>
      <c r="D21" s="11" t="str">
        <f t="shared" si="0"/>
        <v>N/A</v>
      </c>
      <c r="E21" s="8">
        <v>5.3473209319999997</v>
      </c>
      <c r="F21" s="11" t="str">
        <f t="shared" si="1"/>
        <v>N/A</v>
      </c>
      <c r="G21" s="8">
        <v>5.3340184229999998</v>
      </c>
      <c r="H21" s="11" t="str">
        <f t="shared" si="2"/>
        <v>N/A</v>
      </c>
      <c r="I21" s="12">
        <v>-4.1500000000000004</v>
      </c>
      <c r="J21" s="12">
        <v>-0.249</v>
      </c>
      <c r="K21" s="41" t="s">
        <v>732</v>
      </c>
      <c r="L21" s="9" t="str">
        <f t="shared" si="3"/>
        <v>Yes</v>
      </c>
    </row>
    <row r="22" spans="1:12" x14ac:dyDescent="0.25">
      <c r="A22" s="3" t="s">
        <v>1727</v>
      </c>
      <c r="B22" s="33" t="s">
        <v>217</v>
      </c>
      <c r="C22" s="34">
        <v>67784</v>
      </c>
      <c r="D22" s="11" t="str">
        <f t="shared" si="0"/>
        <v>N/A</v>
      </c>
      <c r="E22" s="34">
        <v>71813</v>
      </c>
      <c r="F22" s="11" t="str">
        <f t="shared" si="1"/>
        <v>N/A</v>
      </c>
      <c r="G22" s="34">
        <v>74974</v>
      </c>
      <c r="H22" s="11" t="str">
        <f t="shared" si="2"/>
        <v>N/A</v>
      </c>
      <c r="I22" s="12">
        <v>5.944</v>
      </c>
      <c r="J22" s="12">
        <v>4.4020000000000001</v>
      </c>
      <c r="K22" s="41" t="s">
        <v>732</v>
      </c>
      <c r="L22" s="9" t="str">
        <f t="shared" si="3"/>
        <v>Yes</v>
      </c>
    </row>
    <row r="23" spans="1:12" x14ac:dyDescent="0.25">
      <c r="A23" s="3" t="s">
        <v>983</v>
      </c>
      <c r="B23" s="33" t="s">
        <v>217</v>
      </c>
      <c r="C23" s="34">
        <v>27611</v>
      </c>
      <c r="D23" s="11" t="str">
        <f t="shared" si="0"/>
        <v>N/A</v>
      </c>
      <c r="E23" s="34">
        <v>30455</v>
      </c>
      <c r="F23" s="11" t="str">
        <f t="shared" si="1"/>
        <v>N/A</v>
      </c>
      <c r="G23" s="34">
        <v>31769</v>
      </c>
      <c r="H23" s="11" t="str">
        <f t="shared" si="2"/>
        <v>N/A</v>
      </c>
      <c r="I23" s="12">
        <v>10.3</v>
      </c>
      <c r="J23" s="12">
        <v>4.3150000000000004</v>
      </c>
      <c r="K23" s="41" t="s">
        <v>732</v>
      </c>
      <c r="L23" s="9" t="str">
        <f t="shared" si="3"/>
        <v>Yes</v>
      </c>
    </row>
    <row r="24" spans="1:12" x14ac:dyDescent="0.25">
      <c r="A24" s="3" t="s">
        <v>984</v>
      </c>
      <c r="B24" s="33" t="s">
        <v>217</v>
      </c>
      <c r="C24" s="34">
        <v>6152</v>
      </c>
      <c r="D24" s="11" t="str">
        <f t="shared" si="0"/>
        <v>N/A</v>
      </c>
      <c r="E24" s="34">
        <v>6072</v>
      </c>
      <c r="F24" s="11" t="str">
        <f t="shared" si="1"/>
        <v>N/A</v>
      </c>
      <c r="G24" s="34">
        <v>6170</v>
      </c>
      <c r="H24" s="11" t="str">
        <f t="shared" si="2"/>
        <v>N/A</v>
      </c>
      <c r="I24" s="12">
        <v>-1.3</v>
      </c>
      <c r="J24" s="12">
        <v>1.6140000000000001</v>
      </c>
      <c r="K24" s="41" t="s">
        <v>732</v>
      </c>
      <c r="L24" s="9" t="str">
        <f t="shared" si="3"/>
        <v>Yes</v>
      </c>
    </row>
    <row r="25" spans="1:12" x14ac:dyDescent="0.25">
      <c r="A25" s="3" t="s">
        <v>985</v>
      </c>
      <c r="B25" s="33" t="s">
        <v>217</v>
      </c>
      <c r="C25" s="34">
        <v>2254</v>
      </c>
      <c r="D25" s="11" t="str">
        <f t="shared" si="0"/>
        <v>N/A</v>
      </c>
      <c r="E25" s="34">
        <v>1885</v>
      </c>
      <c r="F25" s="11" t="str">
        <f t="shared" si="1"/>
        <v>N/A</v>
      </c>
      <c r="G25" s="34">
        <v>2169</v>
      </c>
      <c r="H25" s="11" t="str">
        <f t="shared" si="2"/>
        <v>N/A</v>
      </c>
      <c r="I25" s="12">
        <v>-16.399999999999999</v>
      </c>
      <c r="J25" s="12">
        <v>15.07</v>
      </c>
      <c r="K25" s="41" t="s">
        <v>732</v>
      </c>
      <c r="L25" s="9" t="str">
        <f t="shared" si="3"/>
        <v>Yes</v>
      </c>
    </row>
    <row r="26" spans="1:12" x14ac:dyDescent="0.25">
      <c r="A26" s="3" t="s">
        <v>986</v>
      </c>
      <c r="B26" s="33" t="s">
        <v>217</v>
      </c>
      <c r="C26" s="34">
        <v>31767</v>
      </c>
      <c r="D26" s="11" t="str">
        <f t="shared" si="0"/>
        <v>N/A</v>
      </c>
      <c r="E26" s="34">
        <v>33401</v>
      </c>
      <c r="F26" s="11" t="str">
        <f t="shared" si="1"/>
        <v>N/A</v>
      </c>
      <c r="G26" s="34">
        <v>34866</v>
      </c>
      <c r="H26" s="11" t="str">
        <f t="shared" si="2"/>
        <v>N/A</v>
      </c>
      <c r="I26" s="12">
        <v>5.1440000000000001</v>
      </c>
      <c r="J26" s="12">
        <v>4.3860000000000001</v>
      </c>
      <c r="K26" s="41" t="s">
        <v>732</v>
      </c>
      <c r="L26" s="9" t="str">
        <f t="shared" si="3"/>
        <v>Yes</v>
      </c>
    </row>
    <row r="27" spans="1:12" x14ac:dyDescent="0.25">
      <c r="A27" s="3" t="s">
        <v>987</v>
      </c>
      <c r="B27" s="33" t="s">
        <v>217</v>
      </c>
      <c r="C27" s="34">
        <v>0</v>
      </c>
      <c r="D27" s="11" t="str">
        <f t="shared" si="0"/>
        <v>N/A</v>
      </c>
      <c r="E27" s="34">
        <v>0</v>
      </c>
      <c r="F27" s="11" t="str">
        <f t="shared" si="1"/>
        <v>N/A</v>
      </c>
      <c r="G27" s="34">
        <v>0</v>
      </c>
      <c r="H27" s="11" t="str">
        <f t="shared" si="2"/>
        <v>N/A</v>
      </c>
      <c r="I27" s="12" t="s">
        <v>1742</v>
      </c>
      <c r="J27" s="12" t="s">
        <v>1742</v>
      </c>
      <c r="K27" s="41" t="s">
        <v>732</v>
      </c>
      <c r="L27" s="9" t="str">
        <f t="shared" si="3"/>
        <v>N/A</v>
      </c>
    </row>
    <row r="28" spans="1:12" x14ac:dyDescent="0.25">
      <c r="A28" s="3" t="s">
        <v>103</v>
      </c>
      <c r="B28" s="33" t="s">
        <v>217</v>
      </c>
      <c r="C28" s="34">
        <v>55968</v>
      </c>
      <c r="D28" s="11" t="str">
        <f t="shared" si="0"/>
        <v>N/A</v>
      </c>
      <c r="E28" s="34">
        <v>57172</v>
      </c>
      <c r="F28" s="11" t="str">
        <f t="shared" si="1"/>
        <v>N/A</v>
      </c>
      <c r="G28" s="34">
        <v>58824</v>
      </c>
      <c r="H28" s="11" t="str">
        <f t="shared" si="2"/>
        <v>N/A</v>
      </c>
      <c r="I28" s="12">
        <v>2.1509999999999998</v>
      </c>
      <c r="J28" s="12">
        <v>2.89</v>
      </c>
      <c r="K28" s="41" t="s">
        <v>732</v>
      </c>
      <c r="L28" s="9" t="str">
        <f t="shared" si="3"/>
        <v>Yes</v>
      </c>
    </row>
    <row r="29" spans="1:12" x14ac:dyDescent="0.25">
      <c r="A29" s="3" t="s">
        <v>988</v>
      </c>
      <c r="B29" s="33" t="s">
        <v>217</v>
      </c>
      <c r="C29" s="34">
        <v>29137</v>
      </c>
      <c r="D29" s="11" t="str">
        <f t="shared" si="0"/>
        <v>N/A</v>
      </c>
      <c r="E29" s="34">
        <v>28150</v>
      </c>
      <c r="F29" s="11" t="str">
        <f t="shared" si="1"/>
        <v>N/A</v>
      </c>
      <c r="G29" s="34">
        <v>27731</v>
      </c>
      <c r="H29" s="11" t="str">
        <f t="shared" si="2"/>
        <v>N/A</v>
      </c>
      <c r="I29" s="12">
        <v>-3.39</v>
      </c>
      <c r="J29" s="12">
        <v>-1.49</v>
      </c>
      <c r="K29" s="41" t="s">
        <v>732</v>
      </c>
      <c r="L29" s="9" t="str">
        <f t="shared" si="3"/>
        <v>Yes</v>
      </c>
    </row>
    <row r="30" spans="1:12" x14ac:dyDescent="0.25">
      <c r="A30" s="3" t="s">
        <v>989</v>
      </c>
      <c r="B30" s="33" t="s">
        <v>217</v>
      </c>
      <c r="C30" s="34">
        <v>6099</v>
      </c>
      <c r="D30" s="11" t="str">
        <f t="shared" si="0"/>
        <v>N/A</v>
      </c>
      <c r="E30" s="34">
        <v>5061</v>
      </c>
      <c r="F30" s="11" t="str">
        <f t="shared" si="1"/>
        <v>N/A</v>
      </c>
      <c r="G30" s="34">
        <v>4983</v>
      </c>
      <c r="H30" s="11" t="str">
        <f t="shared" si="2"/>
        <v>N/A</v>
      </c>
      <c r="I30" s="12">
        <v>-17</v>
      </c>
      <c r="J30" s="12">
        <v>-1.54</v>
      </c>
      <c r="K30" s="41" t="s">
        <v>732</v>
      </c>
      <c r="L30" s="9" t="str">
        <f t="shared" si="3"/>
        <v>Yes</v>
      </c>
    </row>
    <row r="31" spans="1:12" x14ac:dyDescent="0.25">
      <c r="A31" s="3" t="s">
        <v>990</v>
      </c>
      <c r="B31" s="33" t="s">
        <v>217</v>
      </c>
      <c r="C31" s="34">
        <v>4801</v>
      </c>
      <c r="D31" s="11" t="str">
        <f t="shared" si="0"/>
        <v>N/A</v>
      </c>
      <c r="E31" s="34">
        <v>4916</v>
      </c>
      <c r="F31" s="11" t="str">
        <f t="shared" si="1"/>
        <v>N/A</v>
      </c>
      <c r="G31" s="34">
        <v>4854</v>
      </c>
      <c r="H31" s="11" t="str">
        <f t="shared" si="2"/>
        <v>N/A</v>
      </c>
      <c r="I31" s="12">
        <v>2.395</v>
      </c>
      <c r="J31" s="12">
        <v>-1.26</v>
      </c>
      <c r="K31" s="41" t="s">
        <v>732</v>
      </c>
      <c r="L31" s="9" t="str">
        <f t="shared" si="3"/>
        <v>Yes</v>
      </c>
    </row>
    <row r="32" spans="1:12" x14ac:dyDescent="0.25">
      <c r="A32" s="3" t="s">
        <v>991</v>
      </c>
      <c r="B32" s="33" t="s">
        <v>217</v>
      </c>
      <c r="C32" s="34">
        <v>15931</v>
      </c>
      <c r="D32" s="11" t="str">
        <f t="shared" si="0"/>
        <v>N/A</v>
      </c>
      <c r="E32" s="34">
        <v>19045</v>
      </c>
      <c r="F32" s="11" t="str">
        <f t="shared" si="1"/>
        <v>N/A</v>
      </c>
      <c r="G32" s="34">
        <v>21256</v>
      </c>
      <c r="H32" s="11" t="str">
        <f t="shared" si="2"/>
        <v>N/A</v>
      </c>
      <c r="I32" s="12">
        <v>19.55</v>
      </c>
      <c r="J32" s="12">
        <v>11.61</v>
      </c>
      <c r="K32" s="41" t="s">
        <v>732</v>
      </c>
      <c r="L32" s="9" t="str">
        <f t="shared" si="3"/>
        <v>Yes</v>
      </c>
    </row>
    <row r="33" spans="1:12" x14ac:dyDescent="0.25">
      <c r="A33" s="3" t="s">
        <v>992</v>
      </c>
      <c r="B33" s="33" t="s">
        <v>217</v>
      </c>
      <c r="C33" s="34">
        <v>0</v>
      </c>
      <c r="D33" s="11" t="str">
        <f t="shared" si="0"/>
        <v>N/A</v>
      </c>
      <c r="E33" s="34">
        <v>0</v>
      </c>
      <c r="F33" s="11" t="str">
        <f t="shared" si="1"/>
        <v>N/A</v>
      </c>
      <c r="G33" s="34">
        <v>0</v>
      </c>
      <c r="H33" s="11" t="str">
        <f t="shared" si="2"/>
        <v>N/A</v>
      </c>
      <c r="I33" s="12" t="s">
        <v>1742</v>
      </c>
      <c r="J33" s="12" t="s">
        <v>1742</v>
      </c>
      <c r="K33" s="41" t="s">
        <v>732</v>
      </c>
      <c r="L33" s="9" t="str">
        <f t="shared" si="3"/>
        <v>N/A</v>
      </c>
    </row>
    <row r="34" spans="1:12" x14ac:dyDescent="0.25">
      <c r="A34" s="42" t="s">
        <v>84</v>
      </c>
      <c r="B34" s="33" t="s">
        <v>217</v>
      </c>
      <c r="C34" s="43">
        <v>1530942074</v>
      </c>
      <c r="D34" s="11" t="str">
        <f t="shared" si="0"/>
        <v>N/A</v>
      </c>
      <c r="E34" s="43">
        <v>1620183620</v>
      </c>
      <c r="F34" s="11" t="str">
        <f t="shared" si="1"/>
        <v>N/A</v>
      </c>
      <c r="G34" s="43">
        <v>1697349524</v>
      </c>
      <c r="H34" s="11" t="str">
        <f t="shared" si="2"/>
        <v>N/A</v>
      </c>
      <c r="I34" s="12">
        <v>5.8289999999999997</v>
      </c>
      <c r="J34" s="12">
        <v>4.7629999999999999</v>
      </c>
      <c r="K34" s="41" t="s">
        <v>732</v>
      </c>
      <c r="L34" s="9" t="str">
        <f t="shared" si="3"/>
        <v>Yes</v>
      </c>
    </row>
    <row r="35" spans="1:12" x14ac:dyDescent="0.25">
      <c r="A35" s="42" t="s">
        <v>1425</v>
      </c>
      <c r="B35" s="33" t="s">
        <v>217</v>
      </c>
      <c r="C35" s="43">
        <v>12323.349840000001</v>
      </c>
      <c r="D35" s="11" t="str">
        <f t="shared" si="0"/>
        <v>N/A</v>
      </c>
      <c r="E35" s="43">
        <v>12516.096192999999</v>
      </c>
      <c r="F35" s="11" t="str">
        <f t="shared" si="1"/>
        <v>N/A</v>
      </c>
      <c r="G35" s="43">
        <v>12639.527615999999</v>
      </c>
      <c r="H35" s="11" t="str">
        <f t="shared" si="2"/>
        <v>N/A</v>
      </c>
      <c r="I35" s="12">
        <v>1.5640000000000001</v>
      </c>
      <c r="J35" s="12">
        <v>0.98619999999999997</v>
      </c>
      <c r="K35" s="41" t="s">
        <v>732</v>
      </c>
      <c r="L35" s="9" t="str">
        <f t="shared" si="3"/>
        <v>Yes</v>
      </c>
    </row>
    <row r="36" spans="1:12" x14ac:dyDescent="0.25">
      <c r="A36" s="42" t="s">
        <v>1426</v>
      </c>
      <c r="B36" s="33" t="s">
        <v>217</v>
      </c>
      <c r="C36" s="43">
        <v>13059.080062999999</v>
      </c>
      <c r="D36" s="11" t="str">
        <f t="shared" si="0"/>
        <v>N/A</v>
      </c>
      <c r="E36" s="43">
        <v>13266.492147000001</v>
      </c>
      <c r="F36" s="11" t="str">
        <f t="shared" si="1"/>
        <v>N/A</v>
      </c>
      <c r="G36" s="43">
        <v>13561.762618000001</v>
      </c>
      <c r="H36" s="11" t="str">
        <f t="shared" si="2"/>
        <v>N/A</v>
      </c>
      <c r="I36" s="12">
        <v>1.5880000000000001</v>
      </c>
      <c r="J36" s="12">
        <v>2.226</v>
      </c>
      <c r="K36" s="41" t="s">
        <v>732</v>
      </c>
      <c r="L36" s="9" t="str">
        <f t="shared" si="3"/>
        <v>Yes</v>
      </c>
    </row>
    <row r="37" spans="1:12" x14ac:dyDescent="0.25">
      <c r="A37" s="4" t="s">
        <v>107</v>
      </c>
      <c r="B37" s="33" t="s">
        <v>217</v>
      </c>
      <c r="C37" s="43">
        <v>3349468</v>
      </c>
      <c r="D37" s="11" t="str">
        <f t="shared" si="0"/>
        <v>N/A</v>
      </c>
      <c r="E37" s="43">
        <v>2298156</v>
      </c>
      <c r="F37" s="11" t="str">
        <f t="shared" si="1"/>
        <v>N/A</v>
      </c>
      <c r="G37" s="43">
        <v>14041767</v>
      </c>
      <c r="H37" s="11" t="str">
        <f t="shared" si="2"/>
        <v>N/A</v>
      </c>
      <c r="I37" s="12">
        <v>-31.4</v>
      </c>
      <c r="J37" s="12">
        <v>511</v>
      </c>
      <c r="K37" s="41" t="s">
        <v>732</v>
      </c>
      <c r="L37" s="9" t="str">
        <f t="shared" si="3"/>
        <v>No</v>
      </c>
    </row>
    <row r="38" spans="1:12" x14ac:dyDescent="0.25">
      <c r="A38" s="42" t="s">
        <v>162</v>
      </c>
      <c r="B38" s="41" t="s">
        <v>221</v>
      </c>
      <c r="C38" s="1">
        <v>9966</v>
      </c>
      <c r="D38" s="11" t="str">
        <f>IF($B38="N/A","N/A",IF(C38&gt;0,"No",IF(C38&lt;0,"No","Yes")))</f>
        <v>No</v>
      </c>
      <c r="E38" s="1">
        <v>1647</v>
      </c>
      <c r="F38" s="11" t="str">
        <f>IF($B38="N/A","N/A",IF(E38&gt;0,"No",IF(E38&lt;0,"No","Yes")))</f>
        <v>No</v>
      </c>
      <c r="G38" s="1">
        <v>52261</v>
      </c>
      <c r="H38" s="11" t="str">
        <f>IF($B38="N/A","N/A",IF(G38&gt;0,"No",IF(G38&lt;0,"No","Yes")))</f>
        <v>No</v>
      </c>
      <c r="I38" s="12">
        <v>-83.5</v>
      </c>
      <c r="J38" s="12">
        <v>3073</v>
      </c>
      <c r="K38" s="41" t="s">
        <v>732</v>
      </c>
      <c r="L38" s="9" t="str">
        <f t="shared" si="3"/>
        <v>No</v>
      </c>
    </row>
    <row r="39" spans="1:12" x14ac:dyDescent="0.25">
      <c r="A39" s="42" t="s">
        <v>160</v>
      </c>
      <c r="B39" s="33" t="s">
        <v>217</v>
      </c>
      <c r="C39" s="43">
        <v>3191685</v>
      </c>
      <c r="D39" s="11" t="str">
        <f t="shared" ref="D39:D40" si="4">IF($B39="N/A","N/A",IF(C39&gt;10,"No",IF(C39&lt;-10,"No","Yes")))</f>
        <v>N/A</v>
      </c>
      <c r="E39" s="43">
        <v>2162167</v>
      </c>
      <c r="F39" s="11" t="str">
        <f t="shared" ref="F39:F40" si="5">IF($B39="N/A","N/A",IF(E39&gt;10,"No",IF(E39&lt;-10,"No","Yes")))</f>
        <v>N/A</v>
      </c>
      <c r="G39" s="43">
        <v>13959892</v>
      </c>
      <c r="H39" s="11" t="str">
        <f t="shared" ref="H39:H40" si="6">IF($B39="N/A","N/A",IF(G39&gt;10,"No",IF(G39&lt;-10,"No","Yes")))</f>
        <v>N/A</v>
      </c>
      <c r="I39" s="12">
        <v>-32.299999999999997</v>
      </c>
      <c r="J39" s="12">
        <v>545.6</v>
      </c>
      <c r="K39" s="41" t="s">
        <v>732</v>
      </c>
      <c r="L39" s="9" t="str">
        <f t="shared" si="3"/>
        <v>No</v>
      </c>
    </row>
    <row r="40" spans="1:12" x14ac:dyDescent="0.25">
      <c r="A40" s="42" t="s">
        <v>1289</v>
      </c>
      <c r="B40" s="33" t="s">
        <v>217</v>
      </c>
      <c r="C40" s="43">
        <v>320.25737507999997</v>
      </c>
      <c r="D40" s="11" t="str">
        <f t="shared" si="4"/>
        <v>N/A</v>
      </c>
      <c r="E40" s="43">
        <v>1312.7911354</v>
      </c>
      <c r="F40" s="11" t="str">
        <f t="shared" si="5"/>
        <v>N/A</v>
      </c>
      <c r="G40" s="43">
        <v>267.11873098000001</v>
      </c>
      <c r="H40" s="11" t="str">
        <f t="shared" si="6"/>
        <v>N/A</v>
      </c>
      <c r="I40" s="12">
        <v>309.89999999999998</v>
      </c>
      <c r="J40" s="12">
        <v>-79.7</v>
      </c>
      <c r="K40" s="41" t="s">
        <v>732</v>
      </c>
      <c r="L40" s="9" t="str">
        <f>IF(J40="Div by 0", "N/A", IF(OR(J40="N/A",K40="N/A"),"N/A", IF(J40&gt;VALUE(MID(K40,1,2)), "No", IF(J40&lt;-1*VALUE(MID(K40,1,2)), "No", "Yes"))))</f>
        <v>No</v>
      </c>
    </row>
    <row r="41" spans="1:12" x14ac:dyDescent="0.25">
      <c r="A41" s="3" t="s">
        <v>1427</v>
      </c>
      <c r="B41" s="33" t="s">
        <v>217</v>
      </c>
      <c r="C41" s="43">
        <v>13905.325505000001</v>
      </c>
      <c r="D41" s="11" t="str">
        <f t="shared" ref="D41:D52" si="7">IF($B41="N/A","N/A",IF(C41&gt;10,"No",IF(C41&lt;-10,"No","Yes")))</f>
        <v>N/A</v>
      </c>
      <c r="E41" s="43">
        <v>13681.038350000001</v>
      </c>
      <c r="F41" s="11" t="str">
        <f t="shared" ref="F41:F52" si="8">IF($B41="N/A","N/A",IF(E41&gt;10,"No",IF(E41&lt;-10,"No","Yes")))</f>
        <v>N/A</v>
      </c>
      <c r="G41" s="43">
        <v>13695.831355</v>
      </c>
      <c r="H41" s="11" t="str">
        <f t="shared" ref="H41:H52" si="9">IF($B41="N/A","N/A",IF(G41&gt;10,"No",IF(G41&lt;-10,"No","Yes")))</f>
        <v>N/A</v>
      </c>
      <c r="I41" s="12">
        <v>-1.61</v>
      </c>
      <c r="J41" s="12">
        <v>0.1081</v>
      </c>
      <c r="K41" s="41" t="s">
        <v>732</v>
      </c>
      <c r="L41" s="9" t="str">
        <f t="shared" ref="L41:L52" si="10">IF(J41="Div by 0", "N/A", IF(K41="N/A","N/A", IF(J41&gt;VALUE(MID(K41,1,2)), "No", IF(J41&lt;-1*VALUE(MID(K41,1,2)), "No", "Yes"))))</f>
        <v>Yes</v>
      </c>
    </row>
    <row r="42" spans="1:12" x14ac:dyDescent="0.25">
      <c r="A42" s="3" t="s">
        <v>1428</v>
      </c>
      <c r="B42" s="33" t="s">
        <v>217</v>
      </c>
      <c r="C42" s="43">
        <v>6545.6251493999998</v>
      </c>
      <c r="D42" s="11" t="str">
        <f t="shared" si="7"/>
        <v>N/A</v>
      </c>
      <c r="E42" s="43">
        <v>7118.6355606999996</v>
      </c>
      <c r="F42" s="11" t="str">
        <f t="shared" si="8"/>
        <v>N/A</v>
      </c>
      <c r="G42" s="43">
        <v>6785.4277439999996</v>
      </c>
      <c r="H42" s="11" t="str">
        <f t="shared" si="9"/>
        <v>N/A</v>
      </c>
      <c r="I42" s="12">
        <v>8.7539999999999996</v>
      </c>
      <c r="J42" s="12">
        <v>-4.68</v>
      </c>
      <c r="K42" s="41" t="s">
        <v>732</v>
      </c>
      <c r="L42" s="9" t="str">
        <f t="shared" si="10"/>
        <v>Yes</v>
      </c>
    </row>
    <row r="43" spans="1:12" x14ac:dyDescent="0.25">
      <c r="A43" s="3" t="s">
        <v>1429</v>
      </c>
      <c r="B43" s="33" t="s">
        <v>217</v>
      </c>
      <c r="C43" s="43">
        <v>8934.8733745000009</v>
      </c>
      <c r="D43" s="11" t="str">
        <f t="shared" si="7"/>
        <v>N/A</v>
      </c>
      <c r="E43" s="43">
        <v>8237.6674901000006</v>
      </c>
      <c r="F43" s="11" t="str">
        <f t="shared" si="8"/>
        <v>N/A</v>
      </c>
      <c r="G43" s="43">
        <v>8177.8379254000001</v>
      </c>
      <c r="H43" s="11" t="str">
        <f t="shared" si="9"/>
        <v>N/A</v>
      </c>
      <c r="I43" s="12">
        <v>-7.8</v>
      </c>
      <c r="J43" s="12">
        <v>-0.72599999999999998</v>
      </c>
      <c r="K43" s="41" t="s">
        <v>732</v>
      </c>
      <c r="L43" s="9" t="str">
        <f t="shared" si="10"/>
        <v>Yes</v>
      </c>
    </row>
    <row r="44" spans="1:12" x14ac:dyDescent="0.25">
      <c r="A44" s="3" t="s">
        <v>1430</v>
      </c>
      <c r="B44" s="33" t="s">
        <v>217</v>
      </c>
      <c r="C44" s="43">
        <v>1308.7866016</v>
      </c>
      <c r="D44" s="11" t="str">
        <f t="shared" si="7"/>
        <v>N/A</v>
      </c>
      <c r="E44" s="43">
        <v>1628.3862068999999</v>
      </c>
      <c r="F44" s="11" t="str">
        <f t="shared" si="8"/>
        <v>N/A</v>
      </c>
      <c r="G44" s="43">
        <v>1235.5477178000001</v>
      </c>
      <c r="H44" s="11" t="str">
        <f t="shared" si="9"/>
        <v>N/A</v>
      </c>
      <c r="I44" s="12">
        <v>24.42</v>
      </c>
      <c r="J44" s="12">
        <v>-24.1</v>
      </c>
      <c r="K44" s="41" t="s">
        <v>732</v>
      </c>
      <c r="L44" s="9" t="str">
        <f t="shared" si="10"/>
        <v>Yes</v>
      </c>
    </row>
    <row r="45" spans="1:12" x14ac:dyDescent="0.25">
      <c r="A45" s="3" t="s">
        <v>1431</v>
      </c>
      <c r="B45" s="33" t="s">
        <v>217</v>
      </c>
      <c r="C45" s="43">
        <v>22158.528725</v>
      </c>
      <c r="D45" s="11" t="str">
        <f t="shared" si="7"/>
        <v>N/A</v>
      </c>
      <c r="E45" s="43">
        <v>21334.383281999999</v>
      </c>
      <c r="F45" s="11" t="str">
        <f t="shared" si="8"/>
        <v>N/A</v>
      </c>
      <c r="G45" s="43">
        <v>21744.044140000002</v>
      </c>
      <c r="H45" s="11" t="str">
        <f t="shared" si="9"/>
        <v>N/A</v>
      </c>
      <c r="I45" s="12">
        <v>-3.72</v>
      </c>
      <c r="J45" s="12">
        <v>1.92</v>
      </c>
      <c r="K45" s="41" t="s">
        <v>732</v>
      </c>
      <c r="L45" s="9" t="str">
        <f t="shared" si="10"/>
        <v>Yes</v>
      </c>
    </row>
    <row r="46" spans="1:12" x14ac:dyDescent="0.25">
      <c r="A46" s="3" t="s">
        <v>1432</v>
      </c>
      <c r="B46" s="33" t="s">
        <v>217</v>
      </c>
      <c r="C46" s="43" t="s">
        <v>1742</v>
      </c>
      <c r="D46" s="11" t="str">
        <f t="shared" si="7"/>
        <v>N/A</v>
      </c>
      <c r="E46" s="43" t="s">
        <v>1742</v>
      </c>
      <c r="F46" s="11" t="str">
        <f t="shared" si="8"/>
        <v>N/A</v>
      </c>
      <c r="G46" s="43" t="s">
        <v>1742</v>
      </c>
      <c r="H46" s="11" t="str">
        <f t="shared" si="9"/>
        <v>N/A</v>
      </c>
      <c r="I46" s="12" t="s">
        <v>1742</v>
      </c>
      <c r="J46" s="12" t="s">
        <v>1742</v>
      </c>
      <c r="K46" s="41" t="s">
        <v>732</v>
      </c>
      <c r="L46" s="9" t="str">
        <f t="shared" si="10"/>
        <v>N/A</v>
      </c>
    </row>
    <row r="47" spans="1:12" x14ac:dyDescent="0.25">
      <c r="A47" s="3" t="s">
        <v>1433</v>
      </c>
      <c r="B47" s="33" t="s">
        <v>217</v>
      </c>
      <c r="C47" s="43">
        <v>10473.131361</v>
      </c>
      <c r="D47" s="11" t="str">
        <f t="shared" si="7"/>
        <v>N/A</v>
      </c>
      <c r="E47" s="43">
        <v>11126.705065</v>
      </c>
      <c r="F47" s="11" t="str">
        <f t="shared" si="8"/>
        <v>N/A</v>
      </c>
      <c r="G47" s="43">
        <v>11364.478478000001</v>
      </c>
      <c r="H47" s="11" t="str">
        <f t="shared" si="9"/>
        <v>N/A</v>
      </c>
      <c r="I47" s="12">
        <v>6.24</v>
      </c>
      <c r="J47" s="12">
        <v>2.137</v>
      </c>
      <c r="K47" s="41" t="s">
        <v>732</v>
      </c>
      <c r="L47" s="9" t="str">
        <f t="shared" si="10"/>
        <v>Yes</v>
      </c>
    </row>
    <row r="48" spans="1:12" x14ac:dyDescent="0.25">
      <c r="A48" s="3" t="s">
        <v>1434</v>
      </c>
      <c r="B48" s="41" t="s">
        <v>217</v>
      </c>
      <c r="C48" s="14">
        <v>4166.9358204</v>
      </c>
      <c r="D48" s="11" t="str">
        <f t="shared" si="7"/>
        <v>N/A</v>
      </c>
      <c r="E48" s="14">
        <v>3825.5973002000001</v>
      </c>
      <c r="F48" s="11" t="str">
        <f t="shared" si="8"/>
        <v>N/A</v>
      </c>
      <c r="G48" s="14">
        <v>3457.7925065999998</v>
      </c>
      <c r="H48" s="11" t="str">
        <f t="shared" si="9"/>
        <v>N/A</v>
      </c>
      <c r="I48" s="12">
        <v>-8.19</v>
      </c>
      <c r="J48" s="12">
        <v>-9.61</v>
      </c>
      <c r="K48" s="41" t="s">
        <v>732</v>
      </c>
      <c r="L48" s="9" t="str">
        <f t="shared" si="10"/>
        <v>Yes</v>
      </c>
    </row>
    <row r="49" spans="1:12" x14ac:dyDescent="0.25">
      <c r="A49" s="3" t="s">
        <v>1435</v>
      </c>
      <c r="B49" s="41" t="s">
        <v>217</v>
      </c>
      <c r="C49" s="14">
        <v>2816.0247582000002</v>
      </c>
      <c r="D49" s="11" t="str">
        <f t="shared" si="7"/>
        <v>N/A</v>
      </c>
      <c r="E49" s="14">
        <v>2935.8634656999998</v>
      </c>
      <c r="F49" s="11" t="str">
        <f t="shared" si="8"/>
        <v>N/A</v>
      </c>
      <c r="G49" s="14">
        <v>3129.2588802</v>
      </c>
      <c r="H49" s="11" t="str">
        <f t="shared" si="9"/>
        <v>N/A</v>
      </c>
      <c r="I49" s="12">
        <v>4.2560000000000002</v>
      </c>
      <c r="J49" s="12">
        <v>6.5869999999999997</v>
      </c>
      <c r="K49" s="41" t="s">
        <v>732</v>
      </c>
      <c r="L49" s="9" t="str">
        <f t="shared" si="10"/>
        <v>Yes</v>
      </c>
    </row>
    <row r="50" spans="1:12" x14ac:dyDescent="0.25">
      <c r="A50" s="3" t="s">
        <v>1436</v>
      </c>
      <c r="B50" s="41" t="s">
        <v>217</v>
      </c>
      <c r="C50" s="14">
        <v>2045.9429286</v>
      </c>
      <c r="D50" s="11" t="str">
        <f t="shared" si="7"/>
        <v>N/A</v>
      </c>
      <c r="E50" s="14">
        <v>2029.2396257</v>
      </c>
      <c r="F50" s="11" t="str">
        <f t="shared" si="8"/>
        <v>N/A</v>
      </c>
      <c r="G50" s="14">
        <v>1861.434487</v>
      </c>
      <c r="H50" s="11" t="str">
        <f t="shared" si="9"/>
        <v>N/A</v>
      </c>
      <c r="I50" s="12">
        <v>-0.81599999999999995</v>
      </c>
      <c r="J50" s="12">
        <v>-8.27</v>
      </c>
      <c r="K50" s="41" t="s">
        <v>732</v>
      </c>
      <c r="L50" s="9" t="str">
        <f t="shared" si="10"/>
        <v>Yes</v>
      </c>
    </row>
    <row r="51" spans="1:12" x14ac:dyDescent="0.25">
      <c r="A51" s="3" t="s">
        <v>1437</v>
      </c>
      <c r="B51" s="41" t="s">
        <v>217</v>
      </c>
      <c r="C51" s="14">
        <v>27477.917268000001</v>
      </c>
      <c r="D51" s="11" t="str">
        <f t="shared" si="7"/>
        <v>N/A</v>
      </c>
      <c r="E51" s="14">
        <v>26443.227671000001</v>
      </c>
      <c r="F51" s="11" t="str">
        <f t="shared" si="8"/>
        <v>N/A</v>
      </c>
      <c r="G51" s="14">
        <v>25780.369684000001</v>
      </c>
      <c r="H51" s="11" t="str">
        <f t="shared" si="9"/>
        <v>N/A</v>
      </c>
      <c r="I51" s="12">
        <v>-3.77</v>
      </c>
      <c r="J51" s="12">
        <v>-2.5099999999999998</v>
      </c>
      <c r="K51" s="41" t="s">
        <v>732</v>
      </c>
      <c r="L51" s="9" t="str">
        <f t="shared" si="10"/>
        <v>Yes</v>
      </c>
    </row>
    <row r="52" spans="1:12" x14ac:dyDescent="0.25">
      <c r="A52" s="3" t="s">
        <v>1438</v>
      </c>
      <c r="B52" s="41" t="s">
        <v>217</v>
      </c>
      <c r="C52" s="14" t="s">
        <v>1742</v>
      </c>
      <c r="D52" s="11" t="str">
        <f t="shared" si="7"/>
        <v>N/A</v>
      </c>
      <c r="E52" s="14" t="s">
        <v>1742</v>
      </c>
      <c r="F52" s="11" t="str">
        <f t="shared" si="8"/>
        <v>N/A</v>
      </c>
      <c r="G52" s="14" t="s">
        <v>1742</v>
      </c>
      <c r="H52" s="11" t="str">
        <f t="shared" si="9"/>
        <v>N/A</v>
      </c>
      <c r="I52" s="12" t="s">
        <v>1742</v>
      </c>
      <c r="J52" s="12" t="s">
        <v>1742</v>
      </c>
      <c r="K52" s="41" t="s">
        <v>732</v>
      </c>
      <c r="L52" s="9" t="str">
        <f t="shared" si="10"/>
        <v>N/A</v>
      </c>
    </row>
    <row r="53" spans="1:12" x14ac:dyDescent="0.25">
      <c r="A53" s="42" t="s">
        <v>1612</v>
      </c>
      <c r="B53" s="33" t="s">
        <v>217</v>
      </c>
      <c r="C53" s="43">
        <v>39102383</v>
      </c>
      <c r="D53" s="11" t="str">
        <f t="shared" ref="D53:D122" si="11">IF($B53="N/A","N/A",IF(C53&gt;10,"No",IF(C53&lt;-10,"No","Yes")))</f>
        <v>N/A</v>
      </c>
      <c r="E53" s="43">
        <v>38549277</v>
      </c>
      <c r="F53" s="11" t="str">
        <f t="shared" ref="F53:F122" si="12">IF($B53="N/A","N/A",IF(E53&gt;10,"No",IF(E53&lt;-10,"No","Yes")))</f>
        <v>N/A</v>
      </c>
      <c r="G53" s="43">
        <v>39082164</v>
      </c>
      <c r="H53" s="11" t="str">
        <f t="shared" ref="H53:H122" si="13">IF($B53="N/A","N/A",IF(G53&gt;10,"No",IF(G53&lt;-10,"No","Yes")))</f>
        <v>N/A</v>
      </c>
      <c r="I53" s="12">
        <v>-1.41</v>
      </c>
      <c r="J53" s="12">
        <v>1.3819999999999999</v>
      </c>
      <c r="K53" s="41" t="s">
        <v>732</v>
      </c>
      <c r="L53" s="9" t="str">
        <f t="shared" ref="L53:L113" si="14">IF(J53="Div by 0", "N/A", IF(K53="N/A","N/A", IF(J53&gt;VALUE(MID(K53,1,2)), "No", IF(J53&lt;-1*VALUE(MID(K53,1,2)), "No", "Yes"))))</f>
        <v>Yes</v>
      </c>
    </row>
    <row r="54" spans="1:12" x14ac:dyDescent="0.25">
      <c r="A54" s="42" t="s">
        <v>598</v>
      </c>
      <c r="B54" s="33" t="s">
        <v>217</v>
      </c>
      <c r="C54" s="34">
        <v>13264</v>
      </c>
      <c r="D54" s="11" t="str">
        <f t="shared" si="11"/>
        <v>N/A</v>
      </c>
      <c r="E54" s="34">
        <v>12992</v>
      </c>
      <c r="F54" s="11" t="str">
        <f t="shared" si="12"/>
        <v>N/A</v>
      </c>
      <c r="G54" s="34">
        <v>15639</v>
      </c>
      <c r="H54" s="11" t="str">
        <f t="shared" si="13"/>
        <v>N/A</v>
      </c>
      <c r="I54" s="12">
        <v>-2.0499999999999998</v>
      </c>
      <c r="J54" s="12">
        <v>20.37</v>
      </c>
      <c r="K54" s="41" t="s">
        <v>732</v>
      </c>
      <c r="L54" s="9" t="str">
        <f t="shared" si="14"/>
        <v>Yes</v>
      </c>
    </row>
    <row r="55" spans="1:12" x14ac:dyDescent="0.25">
      <c r="A55" s="42" t="s">
        <v>1439</v>
      </c>
      <c r="B55" s="33" t="s">
        <v>217</v>
      </c>
      <c r="C55" s="43">
        <v>2948.0083685</v>
      </c>
      <c r="D55" s="11" t="str">
        <f t="shared" si="11"/>
        <v>N/A</v>
      </c>
      <c r="E55" s="43">
        <v>2967.1549414999999</v>
      </c>
      <c r="F55" s="11" t="str">
        <f t="shared" si="12"/>
        <v>N/A</v>
      </c>
      <c r="G55" s="43">
        <v>2499.0193746</v>
      </c>
      <c r="H55" s="11" t="str">
        <f t="shared" si="13"/>
        <v>N/A</v>
      </c>
      <c r="I55" s="12">
        <v>0.64949999999999997</v>
      </c>
      <c r="J55" s="12">
        <v>-15.8</v>
      </c>
      <c r="K55" s="41" t="s">
        <v>732</v>
      </c>
      <c r="L55" s="9" t="str">
        <f t="shared" si="14"/>
        <v>Yes</v>
      </c>
    </row>
    <row r="56" spans="1:12" x14ac:dyDescent="0.25">
      <c r="A56" s="42" t="s">
        <v>1440</v>
      </c>
      <c r="B56" s="33" t="s">
        <v>217</v>
      </c>
      <c r="C56" s="34">
        <v>1.0446320869000001</v>
      </c>
      <c r="D56" s="11" t="str">
        <f t="shared" si="11"/>
        <v>N/A</v>
      </c>
      <c r="E56" s="34">
        <v>1.0347136699999999</v>
      </c>
      <c r="F56" s="11" t="str">
        <f t="shared" si="12"/>
        <v>N/A</v>
      </c>
      <c r="G56" s="34">
        <v>0.70464863479999995</v>
      </c>
      <c r="H56" s="11" t="str">
        <f t="shared" si="13"/>
        <v>N/A</v>
      </c>
      <c r="I56" s="12">
        <v>-0.94899999999999995</v>
      </c>
      <c r="J56" s="12">
        <v>-31.9</v>
      </c>
      <c r="K56" s="41" t="s">
        <v>732</v>
      </c>
      <c r="L56" s="9" t="str">
        <f t="shared" si="14"/>
        <v>No</v>
      </c>
    </row>
    <row r="57" spans="1:12" x14ac:dyDescent="0.25">
      <c r="A57" s="42" t="s">
        <v>599</v>
      </c>
      <c r="B57" s="33" t="s">
        <v>217</v>
      </c>
      <c r="C57" s="43">
        <v>282301</v>
      </c>
      <c r="D57" s="11" t="str">
        <f t="shared" si="11"/>
        <v>N/A</v>
      </c>
      <c r="E57" s="43">
        <v>1402812</v>
      </c>
      <c r="F57" s="11" t="str">
        <f t="shared" si="12"/>
        <v>N/A</v>
      </c>
      <c r="G57" s="43">
        <v>2856019</v>
      </c>
      <c r="H57" s="11" t="str">
        <f t="shared" si="13"/>
        <v>N/A</v>
      </c>
      <c r="I57" s="12">
        <v>396.9</v>
      </c>
      <c r="J57" s="12">
        <v>103.6</v>
      </c>
      <c r="K57" s="41" t="s">
        <v>732</v>
      </c>
      <c r="L57" s="9" t="str">
        <f t="shared" si="14"/>
        <v>No</v>
      </c>
    </row>
    <row r="58" spans="1:12" x14ac:dyDescent="0.25">
      <c r="A58" s="42" t="s">
        <v>600</v>
      </c>
      <c r="B58" s="33" t="s">
        <v>217</v>
      </c>
      <c r="C58" s="34">
        <v>210</v>
      </c>
      <c r="D58" s="11" t="str">
        <f t="shared" si="11"/>
        <v>N/A</v>
      </c>
      <c r="E58" s="34">
        <v>440</v>
      </c>
      <c r="F58" s="11" t="str">
        <f t="shared" si="12"/>
        <v>N/A</v>
      </c>
      <c r="G58" s="34">
        <v>719</v>
      </c>
      <c r="H58" s="11" t="str">
        <f t="shared" si="13"/>
        <v>N/A</v>
      </c>
      <c r="I58" s="12">
        <v>109.5</v>
      </c>
      <c r="J58" s="12">
        <v>63.41</v>
      </c>
      <c r="K58" s="41" t="s">
        <v>732</v>
      </c>
      <c r="L58" s="9" t="str">
        <f t="shared" si="14"/>
        <v>No</v>
      </c>
    </row>
    <row r="59" spans="1:12" x14ac:dyDescent="0.25">
      <c r="A59" s="42" t="s">
        <v>1441</v>
      </c>
      <c r="B59" s="33" t="s">
        <v>217</v>
      </c>
      <c r="C59" s="43">
        <v>1344.2904762000001</v>
      </c>
      <c r="D59" s="11" t="str">
        <f t="shared" si="11"/>
        <v>N/A</v>
      </c>
      <c r="E59" s="43">
        <v>3188.2090908999999</v>
      </c>
      <c r="F59" s="11" t="str">
        <f t="shared" si="12"/>
        <v>N/A</v>
      </c>
      <c r="G59" s="43">
        <v>3972.2100138999999</v>
      </c>
      <c r="H59" s="11" t="str">
        <f t="shared" si="13"/>
        <v>N/A</v>
      </c>
      <c r="I59" s="12">
        <v>137.19999999999999</v>
      </c>
      <c r="J59" s="12">
        <v>24.59</v>
      </c>
      <c r="K59" s="41" t="s">
        <v>732</v>
      </c>
      <c r="L59" s="9" t="str">
        <f t="shared" si="14"/>
        <v>Yes</v>
      </c>
    </row>
    <row r="60" spans="1:12" ht="25" x14ac:dyDescent="0.25">
      <c r="A60" s="42" t="s">
        <v>601</v>
      </c>
      <c r="B60" s="33" t="s">
        <v>217</v>
      </c>
      <c r="C60" s="43">
        <v>0</v>
      </c>
      <c r="D60" s="11" t="str">
        <f t="shared" si="11"/>
        <v>N/A</v>
      </c>
      <c r="E60" s="43">
        <v>42505</v>
      </c>
      <c r="F60" s="11" t="str">
        <f t="shared" si="12"/>
        <v>N/A</v>
      </c>
      <c r="G60" s="43">
        <v>259619</v>
      </c>
      <c r="H60" s="11" t="str">
        <f t="shared" si="13"/>
        <v>N/A</v>
      </c>
      <c r="I60" s="12" t="s">
        <v>1742</v>
      </c>
      <c r="J60" s="12">
        <v>510.8</v>
      </c>
      <c r="K60" s="41" t="s">
        <v>732</v>
      </c>
      <c r="L60" s="9" t="str">
        <f t="shared" si="14"/>
        <v>No</v>
      </c>
    </row>
    <row r="61" spans="1:12" x14ac:dyDescent="0.25">
      <c r="A61" s="4" t="s">
        <v>602</v>
      </c>
      <c r="B61" s="41" t="s">
        <v>217</v>
      </c>
      <c r="C61" s="1">
        <v>0</v>
      </c>
      <c r="D61" s="11" t="str">
        <f t="shared" si="11"/>
        <v>N/A</v>
      </c>
      <c r="E61" s="1">
        <v>11</v>
      </c>
      <c r="F61" s="11" t="str">
        <f t="shared" si="12"/>
        <v>N/A</v>
      </c>
      <c r="G61" s="1">
        <v>11</v>
      </c>
      <c r="H61" s="11" t="str">
        <f t="shared" si="13"/>
        <v>N/A</v>
      </c>
      <c r="I61" s="12" t="s">
        <v>1742</v>
      </c>
      <c r="J61" s="12">
        <v>150</v>
      </c>
      <c r="K61" s="41" t="s">
        <v>732</v>
      </c>
      <c r="L61" s="9" t="str">
        <f t="shared" si="14"/>
        <v>No</v>
      </c>
    </row>
    <row r="62" spans="1:12" ht="25" x14ac:dyDescent="0.25">
      <c r="A62" s="4" t="s">
        <v>1442</v>
      </c>
      <c r="B62" s="41" t="s">
        <v>217</v>
      </c>
      <c r="C62" s="14" t="s">
        <v>1742</v>
      </c>
      <c r="D62" s="11" t="str">
        <f t="shared" si="11"/>
        <v>N/A</v>
      </c>
      <c r="E62" s="14">
        <v>10626.25</v>
      </c>
      <c r="F62" s="11" t="str">
        <f t="shared" si="12"/>
        <v>N/A</v>
      </c>
      <c r="G62" s="14">
        <v>25961.9</v>
      </c>
      <c r="H62" s="11" t="str">
        <f t="shared" si="13"/>
        <v>N/A</v>
      </c>
      <c r="I62" s="12" t="s">
        <v>1742</v>
      </c>
      <c r="J62" s="12">
        <v>144.30000000000001</v>
      </c>
      <c r="K62" s="41" t="s">
        <v>732</v>
      </c>
      <c r="L62" s="9" t="str">
        <f t="shared" si="14"/>
        <v>No</v>
      </c>
    </row>
    <row r="63" spans="1:12" x14ac:dyDescent="0.25">
      <c r="A63" s="4" t="s">
        <v>603</v>
      </c>
      <c r="B63" s="41" t="s">
        <v>217</v>
      </c>
      <c r="C63" s="14">
        <v>3812621</v>
      </c>
      <c r="D63" s="11" t="str">
        <f t="shared" si="11"/>
        <v>N/A</v>
      </c>
      <c r="E63" s="14">
        <v>3562714</v>
      </c>
      <c r="F63" s="11" t="str">
        <f t="shared" si="12"/>
        <v>N/A</v>
      </c>
      <c r="G63" s="14">
        <v>4402055</v>
      </c>
      <c r="H63" s="11" t="str">
        <f t="shared" si="13"/>
        <v>N/A</v>
      </c>
      <c r="I63" s="12">
        <v>-6.55</v>
      </c>
      <c r="J63" s="12">
        <v>23.56</v>
      </c>
      <c r="K63" s="41" t="s">
        <v>732</v>
      </c>
      <c r="L63" s="9" t="str">
        <f t="shared" si="14"/>
        <v>Yes</v>
      </c>
    </row>
    <row r="64" spans="1:12" x14ac:dyDescent="0.25">
      <c r="A64" s="4" t="s">
        <v>604</v>
      </c>
      <c r="B64" s="41" t="s">
        <v>217</v>
      </c>
      <c r="C64" s="1">
        <v>49</v>
      </c>
      <c r="D64" s="11" t="str">
        <f t="shared" si="11"/>
        <v>N/A</v>
      </c>
      <c r="E64" s="1">
        <v>48</v>
      </c>
      <c r="F64" s="11" t="str">
        <f t="shared" si="12"/>
        <v>N/A</v>
      </c>
      <c r="G64" s="1">
        <v>49</v>
      </c>
      <c r="H64" s="11" t="str">
        <f t="shared" si="13"/>
        <v>N/A</v>
      </c>
      <c r="I64" s="12">
        <v>-2.04</v>
      </c>
      <c r="J64" s="12">
        <v>2.0830000000000002</v>
      </c>
      <c r="K64" s="41" t="s">
        <v>732</v>
      </c>
      <c r="L64" s="9" t="str">
        <f t="shared" si="14"/>
        <v>Yes</v>
      </c>
    </row>
    <row r="65" spans="1:12" x14ac:dyDescent="0.25">
      <c r="A65" s="4" t="s">
        <v>1443</v>
      </c>
      <c r="B65" s="41" t="s">
        <v>217</v>
      </c>
      <c r="C65" s="14">
        <v>77808.591837</v>
      </c>
      <c r="D65" s="11" t="str">
        <f t="shared" si="11"/>
        <v>N/A</v>
      </c>
      <c r="E65" s="14">
        <v>74223.208333000002</v>
      </c>
      <c r="F65" s="11" t="str">
        <f t="shared" si="12"/>
        <v>N/A</v>
      </c>
      <c r="G65" s="14">
        <v>89837.857143000001</v>
      </c>
      <c r="H65" s="11" t="str">
        <f t="shared" si="13"/>
        <v>N/A</v>
      </c>
      <c r="I65" s="12">
        <v>-4.6100000000000003</v>
      </c>
      <c r="J65" s="12">
        <v>21.04</v>
      </c>
      <c r="K65" s="41" t="s">
        <v>732</v>
      </c>
      <c r="L65" s="9" t="str">
        <f t="shared" si="14"/>
        <v>Yes</v>
      </c>
    </row>
    <row r="66" spans="1:12" x14ac:dyDescent="0.25">
      <c r="A66" s="4" t="s">
        <v>605</v>
      </c>
      <c r="B66" s="41" t="s">
        <v>217</v>
      </c>
      <c r="C66" s="14">
        <v>471287893</v>
      </c>
      <c r="D66" s="11" t="str">
        <f t="shared" si="11"/>
        <v>N/A</v>
      </c>
      <c r="E66" s="14">
        <v>421507897</v>
      </c>
      <c r="F66" s="11" t="str">
        <f t="shared" si="12"/>
        <v>N/A</v>
      </c>
      <c r="G66" s="14">
        <v>468207094</v>
      </c>
      <c r="H66" s="11" t="str">
        <f t="shared" si="13"/>
        <v>N/A</v>
      </c>
      <c r="I66" s="12">
        <v>-10.6</v>
      </c>
      <c r="J66" s="12">
        <v>11.08</v>
      </c>
      <c r="K66" s="41" t="s">
        <v>732</v>
      </c>
      <c r="L66" s="9" t="str">
        <f t="shared" si="14"/>
        <v>Yes</v>
      </c>
    </row>
    <row r="67" spans="1:12" x14ac:dyDescent="0.25">
      <c r="A67" s="4" t="s">
        <v>606</v>
      </c>
      <c r="B67" s="41" t="s">
        <v>217</v>
      </c>
      <c r="C67" s="1">
        <v>16074</v>
      </c>
      <c r="D67" s="11" t="str">
        <f t="shared" si="11"/>
        <v>N/A</v>
      </c>
      <c r="E67" s="1">
        <v>15728</v>
      </c>
      <c r="F67" s="11" t="str">
        <f t="shared" si="12"/>
        <v>N/A</v>
      </c>
      <c r="G67" s="1">
        <v>15905</v>
      </c>
      <c r="H67" s="11" t="str">
        <f t="shared" si="13"/>
        <v>N/A</v>
      </c>
      <c r="I67" s="12">
        <v>-2.15</v>
      </c>
      <c r="J67" s="12">
        <v>1.125</v>
      </c>
      <c r="K67" s="41" t="s">
        <v>732</v>
      </c>
      <c r="L67" s="9" t="str">
        <f t="shared" si="14"/>
        <v>Yes</v>
      </c>
    </row>
    <row r="68" spans="1:12" x14ac:dyDescent="0.25">
      <c r="A68" s="4" t="s">
        <v>1444</v>
      </c>
      <c r="B68" s="41" t="s">
        <v>217</v>
      </c>
      <c r="C68" s="14">
        <v>29319.888826999999</v>
      </c>
      <c r="D68" s="11" t="str">
        <f t="shared" si="11"/>
        <v>N/A</v>
      </c>
      <c r="E68" s="14">
        <v>26799.840856999999</v>
      </c>
      <c r="F68" s="11" t="str">
        <f t="shared" si="12"/>
        <v>N/A</v>
      </c>
      <c r="G68" s="14">
        <v>29437.729896000001</v>
      </c>
      <c r="H68" s="11" t="str">
        <f t="shared" si="13"/>
        <v>N/A</v>
      </c>
      <c r="I68" s="12">
        <v>-8.6</v>
      </c>
      <c r="J68" s="12">
        <v>9.843</v>
      </c>
      <c r="K68" s="41" t="s">
        <v>732</v>
      </c>
      <c r="L68" s="9" t="str">
        <f t="shared" si="14"/>
        <v>Yes</v>
      </c>
    </row>
    <row r="69" spans="1:12" x14ac:dyDescent="0.25">
      <c r="A69" s="4" t="s">
        <v>607</v>
      </c>
      <c r="B69" s="41" t="s">
        <v>217</v>
      </c>
      <c r="C69" s="14">
        <v>16512908</v>
      </c>
      <c r="D69" s="11" t="str">
        <f t="shared" si="11"/>
        <v>N/A</v>
      </c>
      <c r="E69" s="14">
        <v>21916252</v>
      </c>
      <c r="F69" s="11" t="str">
        <f t="shared" si="12"/>
        <v>N/A</v>
      </c>
      <c r="G69" s="14">
        <v>19084777</v>
      </c>
      <c r="H69" s="11" t="str">
        <f t="shared" si="13"/>
        <v>N/A</v>
      </c>
      <c r="I69" s="12">
        <v>32.72</v>
      </c>
      <c r="J69" s="12">
        <v>-12.9</v>
      </c>
      <c r="K69" s="41" t="s">
        <v>732</v>
      </c>
      <c r="L69" s="9" t="str">
        <f t="shared" si="14"/>
        <v>Yes</v>
      </c>
    </row>
    <row r="70" spans="1:12" x14ac:dyDescent="0.25">
      <c r="A70" s="4" t="s">
        <v>608</v>
      </c>
      <c r="B70" s="41" t="s">
        <v>217</v>
      </c>
      <c r="C70" s="1">
        <v>78060</v>
      </c>
      <c r="D70" s="11" t="str">
        <f t="shared" si="11"/>
        <v>N/A</v>
      </c>
      <c r="E70" s="1">
        <v>76943</v>
      </c>
      <c r="F70" s="11" t="str">
        <f t="shared" si="12"/>
        <v>N/A</v>
      </c>
      <c r="G70" s="1">
        <v>76243</v>
      </c>
      <c r="H70" s="11" t="str">
        <f t="shared" si="13"/>
        <v>N/A</v>
      </c>
      <c r="I70" s="12">
        <v>-1.43</v>
      </c>
      <c r="J70" s="12">
        <v>-0.91</v>
      </c>
      <c r="K70" s="41" t="s">
        <v>732</v>
      </c>
      <c r="L70" s="9" t="str">
        <f t="shared" si="14"/>
        <v>Yes</v>
      </c>
    </row>
    <row r="71" spans="1:12" x14ac:dyDescent="0.25">
      <c r="A71" s="4" t="s">
        <v>1445</v>
      </c>
      <c r="B71" s="41" t="s">
        <v>217</v>
      </c>
      <c r="C71" s="14">
        <v>211.54122469999999</v>
      </c>
      <c r="D71" s="11" t="str">
        <f t="shared" si="11"/>
        <v>N/A</v>
      </c>
      <c r="E71" s="14">
        <v>284.83750308999998</v>
      </c>
      <c r="F71" s="11" t="str">
        <f t="shared" si="12"/>
        <v>N/A</v>
      </c>
      <c r="G71" s="14">
        <v>250.31513713000001</v>
      </c>
      <c r="H71" s="11" t="str">
        <f t="shared" si="13"/>
        <v>N/A</v>
      </c>
      <c r="I71" s="12">
        <v>34.65</v>
      </c>
      <c r="J71" s="12">
        <v>-12.1</v>
      </c>
      <c r="K71" s="41" t="s">
        <v>732</v>
      </c>
      <c r="L71" s="9" t="str">
        <f t="shared" si="14"/>
        <v>Yes</v>
      </c>
    </row>
    <row r="72" spans="1:12" x14ac:dyDescent="0.25">
      <c r="A72" s="4" t="s">
        <v>609</v>
      </c>
      <c r="B72" s="41" t="s">
        <v>217</v>
      </c>
      <c r="C72" s="14">
        <v>11775512</v>
      </c>
      <c r="D72" s="11" t="str">
        <f t="shared" si="11"/>
        <v>N/A</v>
      </c>
      <c r="E72" s="14">
        <v>10614336</v>
      </c>
      <c r="F72" s="11" t="str">
        <f t="shared" si="12"/>
        <v>N/A</v>
      </c>
      <c r="G72" s="14">
        <v>14200876</v>
      </c>
      <c r="H72" s="11" t="str">
        <f t="shared" si="13"/>
        <v>N/A</v>
      </c>
      <c r="I72" s="12">
        <v>-9.86</v>
      </c>
      <c r="J72" s="12">
        <v>33.79</v>
      </c>
      <c r="K72" s="41" t="s">
        <v>732</v>
      </c>
      <c r="L72" s="9" t="str">
        <f t="shared" si="14"/>
        <v>No</v>
      </c>
    </row>
    <row r="73" spans="1:12" x14ac:dyDescent="0.25">
      <c r="A73" s="4" t="s">
        <v>610</v>
      </c>
      <c r="B73" s="41" t="s">
        <v>217</v>
      </c>
      <c r="C73" s="1">
        <v>35056</v>
      </c>
      <c r="D73" s="11" t="str">
        <f t="shared" si="11"/>
        <v>N/A</v>
      </c>
      <c r="E73" s="1">
        <v>35919</v>
      </c>
      <c r="F73" s="11" t="str">
        <f t="shared" si="12"/>
        <v>N/A</v>
      </c>
      <c r="G73" s="1">
        <v>37529</v>
      </c>
      <c r="H73" s="11" t="str">
        <f t="shared" si="13"/>
        <v>N/A</v>
      </c>
      <c r="I73" s="12">
        <v>2.4620000000000002</v>
      </c>
      <c r="J73" s="12">
        <v>4.4820000000000002</v>
      </c>
      <c r="K73" s="41" t="s">
        <v>732</v>
      </c>
      <c r="L73" s="9" t="str">
        <f t="shared" si="14"/>
        <v>Yes</v>
      </c>
    </row>
    <row r="74" spans="1:12" x14ac:dyDescent="0.25">
      <c r="A74" s="4" t="s">
        <v>1446</v>
      </c>
      <c r="B74" s="41" t="s">
        <v>217</v>
      </c>
      <c r="C74" s="14">
        <v>335.90575080000002</v>
      </c>
      <c r="D74" s="11" t="str">
        <f t="shared" si="11"/>
        <v>N/A</v>
      </c>
      <c r="E74" s="14">
        <v>295.50755866999998</v>
      </c>
      <c r="F74" s="11" t="str">
        <f t="shared" si="12"/>
        <v>N/A</v>
      </c>
      <c r="G74" s="14">
        <v>378.39739933999999</v>
      </c>
      <c r="H74" s="11" t="str">
        <f t="shared" si="13"/>
        <v>N/A</v>
      </c>
      <c r="I74" s="12">
        <v>-12</v>
      </c>
      <c r="J74" s="12">
        <v>28.05</v>
      </c>
      <c r="K74" s="41" t="s">
        <v>732</v>
      </c>
      <c r="L74" s="9" t="str">
        <f t="shared" si="14"/>
        <v>Yes</v>
      </c>
    </row>
    <row r="75" spans="1:12" ht="25" x14ac:dyDescent="0.25">
      <c r="A75" s="4" t="s">
        <v>611</v>
      </c>
      <c r="B75" s="41" t="s">
        <v>217</v>
      </c>
      <c r="C75" s="14">
        <v>2254394</v>
      </c>
      <c r="D75" s="11" t="str">
        <f t="shared" si="11"/>
        <v>N/A</v>
      </c>
      <c r="E75" s="14">
        <v>3301850</v>
      </c>
      <c r="F75" s="11" t="str">
        <f t="shared" si="12"/>
        <v>N/A</v>
      </c>
      <c r="G75" s="14">
        <v>5592031</v>
      </c>
      <c r="H75" s="11" t="str">
        <f t="shared" si="13"/>
        <v>N/A</v>
      </c>
      <c r="I75" s="12">
        <v>46.46</v>
      </c>
      <c r="J75" s="12">
        <v>69.36</v>
      </c>
      <c r="K75" s="41" t="s">
        <v>732</v>
      </c>
      <c r="L75" s="9" t="str">
        <f t="shared" si="14"/>
        <v>No</v>
      </c>
    </row>
    <row r="76" spans="1:12" x14ac:dyDescent="0.25">
      <c r="A76" s="42" t="s">
        <v>612</v>
      </c>
      <c r="B76" s="33" t="s">
        <v>217</v>
      </c>
      <c r="C76" s="34">
        <v>29313</v>
      </c>
      <c r="D76" s="11" t="str">
        <f t="shared" si="11"/>
        <v>N/A</v>
      </c>
      <c r="E76" s="34">
        <v>34077</v>
      </c>
      <c r="F76" s="11" t="str">
        <f t="shared" si="12"/>
        <v>N/A</v>
      </c>
      <c r="G76" s="34">
        <v>44796</v>
      </c>
      <c r="H76" s="11" t="str">
        <f t="shared" si="13"/>
        <v>N/A</v>
      </c>
      <c r="I76" s="12">
        <v>16.25</v>
      </c>
      <c r="J76" s="12">
        <v>31.46</v>
      </c>
      <c r="K76" s="41" t="s">
        <v>732</v>
      </c>
      <c r="L76" s="9" t="str">
        <f t="shared" si="14"/>
        <v>No</v>
      </c>
    </row>
    <row r="77" spans="1:12" ht="25" x14ac:dyDescent="0.25">
      <c r="A77" s="42" t="s">
        <v>1447</v>
      </c>
      <c r="B77" s="33" t="s">
        <v>217</v>
      </c>
      <c r="C77" s="43">
        <v>76.907651895000001</v>
      </c>
      <c r="D77" s="11" t="str">
        <f t="shared" si="11"/>
        <v>N/A</v>
      </c>
      <c r="E77" s="43">
        <v>96.893799337000004</v>
      </c>
      <c r="F77" s="11" t="str">
        <f t="shared" si="12"/>
        <v>N/A</v>
      </c>
      <c r="G77" s="43">
        <v>124.83326636</v>
      </c>
      <c r="H77" s="11" t="str">
        <f t="shared" si="13"/>
        <v>N/A</v>
      </c>
      <c r="I77" s="12">
        <v>25.99</v>
      </c>
      <c r="J77" s="12">
        <v>28.84</v>
      </c>
      <c r="K77" s="41" t="s">
        <v>732</v>
      </c>
      <c r="L77" s="9" t="str">
        <f t="shared" si="14"/>
        <v>Yes</v>
      </c>
    </row>
    <row r="78" spans="1:12" ht="25" x14ac:dyDescent="0.25">
      <c r="A78" s="42" t="s">
        <v>613</v>
      </c>
      <c r="B78" s="33" t="s">
        <v>217</v>
      </c>
      <c r="C78" s="43">
        <v>41038376</v>
      </c>
      <c r="D78" s="11" t="str">
        <f t="shared" si="11"/>
        <v>N/A</v>
      </c>
      <c r="E78" s="43">
        <v>33391762</v>
      </c>
      <c r="F78" s="11" t="str">
        <f t="shared" si="12"/>
        <v>N/A</v>
      </c>
      <c r="G78" s="43">
        <v>8136375</v>
      </c>
      <c r="H78" s="11" t="str">
        <f t="shared" si="13"/>
        <v>N/A</v>
      </c>
      <c r="I78" s="12">
        <v>-18.600000000000001</v>
      </c>
      <c r="J78" s="12">
        <v>-75.599999999999994</v>
      </c>
      <c r="K78" s="41" t="s">
        <v>732</v>
      </c>
      <c r="L78" s="9" t="str">
        <f t="shared" si="14"/>
        <v>No</v>
      </c>
    </row>
    <row r="79" spans="1:12" x14ac:dyDescent="0.25">
      <c r="A79" s="42" t="s">
        <v>614</v>
      </c>
      <c r="B79" s="33" t="s">
        <v>217</v>
      </c>
      <c r="C79" s="34">
        <v>65367</v>
      </c>
      <c r="D79" s="11" t="str">
        <f t="shared" si="11"/>
        <v>N/A</v>
      </c>
      <c r="E79" s="34">
        <v>61158</v>
      </c>
      <c r="F79" s="11" t="str">
        <f t="shared" si="12"/>
        <v>N/A</v>
      </c>
      <c r="G79" s="34">
        <v>5507</v>
      </c>
      <c r="H79" s="11" t="str">
        <f t="shared" si="13"/>
        <v>N/A</v>
      </c>
      <c r="I79" s="12">
        <v>-6.44</v>
      </c>
      <c r="J79" s="12">
        <v>-91</v>
      </c>
      <c r="K79" s="41" t="s">
        <v>732</v>
      </c>
      <c r="L79" s="9" t="str">
        <f t="shared" si="14"/>
        <v>No</v>
      </c>
    </row>
    <row r="80" spans="1:12" x14ac:dyDescent="0.25">
      <c r="A80" s="42" t="s">
        <v>1448</v>
      </c>
      <c r="B80" s="33" t="s">
        <v>217</v>
      </c>
      <c r="C80" s="43">
        <v>627.81489131000001</v>
      </c>
      <c r="D80" s="11" t="str">
        <f t="shared" si="11"/>
        <v>N/A</v>
      </c>
      <c r="E80" s="43">
        <v>545.99172635000002</v>
      </c>
      <c r="F80" s="11" t="str">
        <f t="shared" si="12"/>
        <v>N/A</v>
      </c>
      <c r="G80" s="43">
        <v>1477.4605048000001</v>
      </c>
      <c r="H80" s="11" t="str">
        <f t="shared" si="13"/>
        <v>N/A</v>
      </c>
      <c r="I80" s="12">
        <v>-13</v>
      </c>
      <c r="J80" s="12">
        <v>170.6</v>
      </c>
      <c r="K80" s="41" t="s">
        <v>732</v>
      </c>
      <c r="L80" s="9" t="str">
        <f t="shared" si="14"/>
        <v>No</v>
      </c>
    </row>
    <row r="81" spans="1:12" x14ac:dyDescent="0.25">
      <c r="A81" s="42" t="s">
        <v>615</v>
      </c>
      <c r="B81" s="33" t="s">
        <v>217</v>
      </c>
      <c r="C81" s="43">
        <v>1899031</v>
      </c>
      <c r="D81" s="11" t="str">
        <f t="shared" si="11"/>
        <v>N/A</v>
      </c>
      <c r="E81" s="43">
        <v>1661839</v>
      </c>
      <c r="F81" s="11" t="str">
        <f t="shared" si="12"/>
        <v>N/A</v>
      </c>
      <c r="G81" s="43">
        <v>3507821</v>
      </c>
      <c r="H81" s="11" t="str">
        <f t="shared" si="13"/>
        <v>N/A</v>
      </c>
      <c r="I81" s="12">
        <v>-12.5</v>
      </c>
      <c r="J81" s="12">
        <v>111.1</v>
      </c>
      <c r="K81" s="41" t="s">
        <v>732</v>
      </c>
      <c r="L81" s="9" t="str">
        <f t="shared" si="14"/>
        <v>No</v>
      </c>
    </row>
    <row r="82" spans="1:12" x14ac:dyDescent="0.25">
      <c r="A82" s="42" t="s">
        <v>616</v>
      </c>
      <c r="B82" s="33" t="s">
        <v>217</v>
      </c>
      <c r="C82" s="34">
        <v>7249</v>
      </c>
      <c r="D82" s="11" t="str">
        <f t="shared" si="11"/>
        <v>N/A</v>
      </c>
      <c r="E82" s="34">
        <v>7793</v>
      </c>
      <c r="F82" s="11" t="str">
        <f t="shared" si="12"/>
        <v>N/A</v>
      </c>
      <c r="G82" s="34">
        <v>4999</v>
      </c>
      <c r="H82" s="11" t="str">
        <f t="shared" si="13"/>
        <v>N/A</v>
      </c>
      <c r="I82" s="12">
        <v>7.5039999999999996</v>
      </c>
      <c r="J82" s="12">
        <v>-35.9</v>
      </c>
      <c r="K82" s="41" t="s">
        <v>732</v>
      </c>
      <c r="L82" s="9" t="str">
        <f t="shared" si="14"/>
        <v>No</v>
      </c>
    </row>
    <row r="83" spans="1:12" x14ac:dyDescent="0.25">
      <c r="A83" s="42" t="s">
        <v>1449</v>
      </c>
      <c r="B83" s="33" t="s">
        <v>217</v>
      </c>
      <c r="C83" s="43">
        <v>261.97144434000001</v>
      </c>
      <c r="D83" s="11" t="str">
        <f t="shared" si="11"/>
        <v>N/A</v>
      </c>
      <c r="E83" s="43">
        <v>213.24765815000001</v>
      </c>
      <c r="F83" s="11" t="str">
        <f t="shared" si="12"/>
        <v>N/A</v>
      </c>
      <c r="G83" s="43">
        <v>701.70454090999999</v>
      </c>
      <c r="H83" s="11" t="str">
        <f t="shared" si="13"/>
        <v>N/A</v>
      </c>
      <c r="I83" s="12">
        <v>-18.600000000000001</v>
      </c>
      <c r="J83" s="12">
        <v>229.1</v>
      </c>
      <c r="K83" s="41" t="s">
        <v>732</v>
      </c>
      <c r="L83" s="9" t="str">
        <f t="shared" si="14"/>
        <v>No</v>
      </c>
    </row>
    <row r="84" spans="1:12" ht="25" x14ac:dyDescent="0.25">
      <c r="A84" s="42" t="s">
        <v>617</v>
      </c>
      <c r="B84" s="33" t="s">
        <v>217</v>
      </c>
      <c r="C84" s="43">
        <v>0</v>
      </c>
      <c r="D84" s="11" t="str">
        <f t="shared" si="11"/>
        <v>N/A</v>
      </c>
      <c r="E84" s="43">
        <v>162830</v>
      </c>
      <c r="F84" s="11" t="str">
        <f t="shared" si="12"/>
        <v>N/A</v>
      </c>
      <c r="G84" s="43">
        <v>353479</v>
      </c>
      <c r="H84" s="11" t="str">
        <f t="shared" si="13"/>
        <v>N/A</v>
      </c>
      <c r="I84" s="12" t="s">
        <v>1742</v>
      </c>
      <c r="J84" s="12">
        <v>117.1</v>
      </c>
      <c r="K84" s="41" t="s">
        <v>732</v>
      </c>
      <c r="L84" s="9" t="str">
        <f t="shared" si="14"/>
        <v>No</v>
      </c>
    </row>
    <row r="85" spans="1:12" x14ac:dyDescent="0.25">
      <c r="A85" s="42" t="s">
        <v>618</v>
      </c>
      <c r="B85" s="33" t="s">
        <v>217</v>
      </c>
      <c r="C85" s="34">
        <v>0</v>
      </c>
      <c r="D85" s="11" t="str">
        <f t="shared" si="11"/>
        <v>N/A</v>
      </c>
      <c r="E85" s="34">
        <v>169</v>
      </c>
      <c r="F85" s="11" t="str">
        <f t="shared" si="12"/>
        <v>N/A</v>
      </c>
      <c r="G85" s="34">
        <v>296</v>
      </c>
      <c r="H85" s="11" t="str">
        <f t="shared" si="13"/>
        <v>N/A</v>
      </c>
      <c r="I85" s="12" t="s">
        <v>1742</v>
      </c>
      <c r="J85" s="12">
        <v>75.150000000000006</v>
      </c>
      <c r="K85" s="41" t="s">
        <v>732</v>
      </c>
      <c r="L85" s="9" t="str">
        <f t="shared" si="14"/>
        <v>No</v>
      </c>
    </row>
    <row r="86" spans="1:12" x14ac:dyDescent="0.25">
      <c r="A86" s="42" t="s">
        <v>1450</v>
      </c>
      <c r="B86" s="33" t="s">
        <v>217</v>
      </c>
      <c r="C86" s="43" t="s">
        <v>1742</v>
      </c>
      <c r="D86" s="11" t="str">
        <f t="shared" si="11"/>
        <v>N/A</v>
      </c>
      <c r="E86" s="43">
        <v>963.49112425999999</v>
      </c>
      <c r="F86" s="11" t="str">
        <f t="shared" si="12"/>
        <v>N/A</v>
      </c>
      <c r="G86" s="43">
        <v>1194.1858107999999</v>
      </c>
      <c r="H86" s="11" t="str">
        <f t="shared" si="13"/>
        <v>N/A</v>
      </c>
      <c r="I86" s="12" t="s">
        <v>1742</v>
      </c>
      <c r="J86" s="12">
        <v>23.94</v>
      </c>
      <c r="K86" s="41" t="s">
        <v>732</v>
      </c>
      <c r="L86" s="9" t="str">
        <f t="shared" si="14"/>
        <v>Yes</v>
      </c>
    </row>
    <row r="87" spans="1:12" x14ac:dyDescent="0.25">
      <c r="A87" s="42" t="s">
        <v>619</v>
      </c>
      <c r="B87" s="33" t="s">
        <v>217</v>
      </c>
      <c r="C87" s="43">
        <v>5230885</v>
      </c>
      <c r="D87" s="11" t="str">
        <f t="shared" si="11"/>
        <v>N/A</v>
      </c>
      <c r="E87" s="43">
        <v>5704140</v>
      </c>
      <c r="F87" s="11" t="str">
        <f t="shared" si="12"/>
        <v>N/A</v>
      </c>
      <c r="G87" s="43">
        <v>5475076</v>
      </c>
      <c r="H87" s="11" t="str">
        <f t="shared" si="13"/>
        <v>N/A</v>
      </c>
      <c r="I87" s="12">
        <v>9.0470000000000006</v>
      </c>
      <c r="J87" s="12">
        <v>-4.0199999999999996</v>
      </c>
      <c r="K87" s="41" t="s">
        <v>732</v>
      </c>
      <c r="L87" s="9" t="str">
        <f t="shared" si="14"/>
        <v>Yes</v>
      </c>
    </row>
    <row r="88" spans="1:12" x14ac:dyDescent="0.25">
      <c r="A88" s="42" t="s">
        <v>620</v>
      </c>
      <c r="B88" s="33" t="s">
        <v>217</v>
      </c>
      <c r="C88" s="34">
        <v>13262</v>
      </c>
      <c r="D88" s="11" t="str">
        <f t="shared" si="11"/>
        <v>N/A</v>
      </c>
      <c r="E88" s="34">
        <v>19569</v>
      </c>
      <c r="F88" s="11" t="str">
        <f t="shared" si="12"/>
        <v>N/A</v>
      </c>
      <c r="G88" s="34">
        <v>29967</v>
      </c>
      <c r="H88" s="11" t="str">
        <f t="shared" si="13"/>
        <v>N/A</v>
      </c>
      <c r="I88" s="12">
        <v>47.56</v>
      </c>
      <c r="J88" s="12">
        <v>53.14</v>
      </c>
      <c r="K88" s="41" t="s">
        <v>732</v>
      </c>
      <c r="L88" s="9" t="str">
        <f t="shared" si="14"/>
        <v>No</v>
      </c>
    </row>
    <row r="89" spans="1:12" x14ac:dyDescent="0.25">
      <c r="A89" s="42" t="s">
        <v>1451</v>
      </c>
      <c r="B89" s="33" t="s">
        <v>217</v>
      </c>
      <c r="C89" s="43">
        <v>394.42655708000001</v>
      </c>
      <c r="D89" s="11" t="str">
        <f t="shared" si="11"/>
        <v>N/A</v>
      </c>
      <c r="E89" s="43">
        <v>291.48857887000003</v>
      </c>
      <c r="F89" s="11" t="str">
        <f t="shared" si="12"/>
        <v>N/A</v>
      </c>
      <c r="G89" s="43">
        <v>182.70350719000001</v>
      </c>
      <c r="H89" s="11" t="str">
        <f t="shared" si="13"/>
        <v>N/A</v>
      </c>
      <c r="I89" s="12">
        <v>-26.1</v>
      </c>
      <c r="J89" s="12">
        <v>-37.299999999999997</v>
      </c>
      <c r="K89" s="41" t="s">
        <v>732</v>
      </c>
      <c r="L89" s="9" t="str">
        <f t="shared" si="14"/>
        <v>No</v>
      </c>
    </row>
    <row r="90" spans="1:12" x14ac:dyDescent="0.25">
      <c r="A90" s="42" t="s">
        <v>621</v>
      </c>
      <c r="B90" s="33" t="s">
        <v>217</v>
      </c>
      <c r="C90" s="43">
        <v>44368002</v>
      </c>
      <c r="D90" s="11" t="str">
        <f t="shared" si="11"/>
        <v>N/A</v>
      </c>
      <c r="E90" s="43">
        <v>39275452</v>
      </c>
      <c r="F90" s="11" t="str">
        <f t="shared" si="12"/>
        <v>N/A</v>
      </c>
      <c r="G90" s="43">
        <v>32049321</v>
      </c>
      <c r="H90" s="11" t="str">
        <f t="shared" si="13"/>
        <v>N/A</v>
      </c>
      <c r="I90" s="12">
        <v>-11.5</v>
      </c>
      <c r="J90" s="12">
        <v>-18.399999999999999</v>
      </c>
      <c r="K90" s="41" t="s">
        <v>732</v>
      </c>
      <c r="L90" s="9" t="str">
        <f t="shared" si="14"/>
        <v>Yes</v>
      </c>
    </row>
    <row r="91" spans="1:12" x14ac:dyDescent="0.25">
      <c r="A91" s="42" t="s">
        <v>622</v>
      </c>
      <c r="B91" s="33" t="s">
        <v>217</v>
      </c>
      <c r="C91" s="34">
        <v>98556</v>
      </c>
      <c r="D91" s="11" t="str">
        <f t="shared" si="11"/>
        <v>N/A</v>
      </c>
      <c r="E91" s="34">
        <v>103279</v>
      </c>
      <c r="F91" s="11" t="str">
        <f t="shared" si="12"/>
        <v>N/A</v>
      </c>
      <c r="G91" s="34">
        <v>105969</v>
      </c>
      <c r="H91" s="11" t="str">
        <f t="shared" si="13"/>
        <v>N/A</v>
      </c>
      <c r="I91" s="12">
        <v>4.7919999999999998</v>
      </c>
      <c r="J91" s="12">
        <v>2.605</v>
      </c>
      <c r="K91" s="41" t="s">
        <v>732</v>
      </c>
      <c r="L91" s="9" t="str">
        <f t="shared" si="14"/>
        <v>Yes</v>
      </c>
    </row>
    <row r="92" spans="1:12" x14ac:dyDescent="0.25">
      <c r="A92" s="42" t="s">
        <v>1452</v>
      </c>
      <c r="B92" s="33" t="s">
        <v>217</v>
      </c>
      <c r="C92" s="43">
        <v>450.18062827</v>
      </c>
      <c r="D92" s="11" t="str">
        <f t="shared" si="11"/>
        <v>N/A</v>
      </c>
      <c r="E92" s="43">
        <v>380.28497564999998</v>
      </c>
      <c r="F92" s="11" t="str">
        <f t="shared" si="12"/>
        <v>N/A</v>
      </c>
      <c r="G92" s="43">
        <v>302.44053450000001</v>
      </c>
      <c r="H92" s="11" t="str">
        <f t="shared" si="13"/>
        <v>N/A</v>
      </c>
      <c r="I92" s="12">
        <v>-15.5</v>
      </c>
      <c r="J92" s="12">
        <v>-20.5</v>
      </c>
      <c r="K92" s="41" t="s">
        <v>732</v>
      </c>
      <c r="L92" s="9" t="str">
        <f t="shared" si="14"/>
        <v>Yes</v>
      </c>
    </row>
    <row r="93" spans="1:12" ht="25" x14ac:dyDescent="0.25">
      <c r="A93" s="42" t="s">
        <v>623</v>
      </c>
      <c r="B93" s="33" t="s">
        <v>217</v>
      </c>
      <c r="C93" s="43">
        <v>50054536</v>
      </c>
      <c r="D93" s="11" t="str">
        <f t="shared" si="11"/>
        <v>N/A</v>
      </c>
      <c r="E93" s="43">
        <v>63713692</v>
      </c>
      <c r="F93" s="11" t="str">
        <f t="shared" si="12"/>
        <v>N/A</v>
      </c>
      <c r="G93" s="43">
        <v>71611840</v>
      </c>
      <c r="H93" s="11" t="str">
        <f t="shared" si="13"/>
        <v>N/A</v>
      </c>
      <c r="I93" s="12">
        <v>27.29</v>
      </c>
      <c r="J93" s="12">
        <v>12.4</v>
      </c>
      <c r="K93" s="41" t="s">
        <v>732</v>
      </c>
      <c r="L93" s="9" t="str">
        <f t="shared" si="14"/>
        <v>Yes</v>
      </c>
    </row>
    <row r="94" spans="1:12" x14ac:dyDescent="0.25">
      <c r="A94" s="44" t="s">
        <v>624</v>
      </c>
      <c r="B94" s="34" t="s">
        <v>217</v>
      </c>
      <c r="C94" s="34">
        <v>44534</v>
      </c>
      <c r="D94" s="11" t="str">
        <f t="shared" si="11"/>
        <v>N/A</v>
      </c>
      <c r="E94" s="34">
        <v>42634</v>
      </c>
      <c r="F94" s="11" t="str">
        <f t="shared" si="12"/>
        <v>N/A</v>
      </c>
      <c r="G94" s="34">
        <v>22000</v>
      </c>
      <c r="H94" s="11" t="str">
        <f t="shared" si="13"/>
        <v>N/A</v>
      </c>
      <c r="I94" s="12">
        <v>-4.2699999999999996</v>
      </c>
      <c r="J94" s="12">
        <v>-48.4</v>
      </c>
      <c r="K94" s="1" t="s">
        <v>732</v>
      </c>
      <c r="L94" s="9" t="str">
        <f t="shared" si="14"/>
        <v>No</v>
      </c>
    </row>
    <row r="95" spans="1:12" x14ac:dyDescent="0.25">
      <c r="A95" s="42" t="s">
        <v>1453</v>
      </c>
      <c r="B95" s="33" t="s">
        <v>217</v>
      </c>
      <c r="C95" s="43">
        <v>1123.962276</v>
      </c>
      <c r="D95" s="11" t="str">
        <f t="shared" si="11"/>
        <v>N/A</v>
      </c>
      <c r="E95" s="43">
        <v>1494.4338322000001</v>
      </c>
      <c r="F95" s="11" t="str">
        <f t="shared" si="12"/>
        <v>N/A</v>
      </c>
      <c r="G95" s="43">
        <v>3255.0836364000002</v>
      </c>
      <c r="H95" s="11" t="str">
        <f t="shared" si="13"/>
        <v>N/A</v>
      </c>
      <c r="I95" s="12">
        <v>32.96</v>
      </c>
      <c r="J95" s="12">
        <v>117.8</v>
      </c>
      <c r="K95" s="41" t="s">
        <v>732</v>
      </c>
      <c r="L95" s="9" t="str">
        <f t="shared" si="14"/>
        <v>No</v>
      </c>
    </row>
    <row r="96" spans="1:12" ht="25" x14ac:dyDescent="0.25">
      <c r="A96" s="42" t="s">
        <v>625</v>
      </c>
      <c r="B96" s="33" t="s">
        <v>217</v>
      </c>
      <c r="C96" s="43">
        <v>2225515</v>
      </c>
      <c r="D96" s="11" t="str">
        <f t="shared" si="11"/>
        <v>N/A</v>
      </c>
      <c r="E96" s="43">
        <v>1118546</v>
      </c>
      <c r="F96" s="11" t="str">
        <f t="shared" si="12"/>
        <v>N/A</v>
      </c>
      <c r="G96" s="43">
        <v>110367</v>
      </c>
      <c r="H96" s="11" t="str">
        <f t="shared" si="13"/>
        <v>N/A</v>
      </c>
      <c r="I96" s="12">
        <v>-49.7</v>
      </c>
      <c r="J96" s="12">
        <v>-90.1</v>
      </c>
      <c r="K96" s="41" t="s">
        <v>732</v>
      </c>
      <c r="L96" s="9" t="str">
        <f t="shared" si="14"/>
        <v>No</v>
      </c>
    </row>
    <row r="97" spans="1:12" x14ac:dyDescent="0.25">
      <c r="A97" s="42" t="s">
        <v>626</v>
      </c>
      <c r="B97" s="33" t="s">
        <v>217</v>
      </c>
      <c r="C97" s="34">
        <v>8586</v>
      </c>
      <c r="D97" s="11" t="str">
        <f t="shared" si="11"/>
        <v>N/A</v>
      </c>
      <c r="E97" s="34">
        <v>7204</v>
      </c>
      <c r="F97" s="11" t="str">
        <f t="shared" si="12"/>
        <v>N/A</v>
      </c>
      <c r="G97" s="34">
        <v>1025</v>
      </c>
      <c r="H97" s="11" t="str">
        <f t="shared" si="13"/>
        <v>N/A</v>
      </c>
      <c r="I97" s="12">
        <v>-16.100000000000001</v>
      </c>
      <c r="J97" s="12">
        <v>-85.8</v>
      </c>
      <c r="K97" s="41" t="s">
        <v>732</v>
      </c>
      <c r="L97" s="9" t="str">
        <f t="shared" si="14"/>
        <v>No</v>
      </c>
    </row>
    <row r="98" spans="1:12" x14ac:dyDescent="0.25">
      <c r="A98" s="42" t="s">
        <v>1454</v>
      </c>
      <c r="B98" s="33" t="s">
        <v>217</v>
      </c>
      <c r="C98" s="43">
        <v>259.20277195</v>
      </c>
      <c r="D98" s="11" t="str">
        <f t="shared" si="11"/>
        <v>N/A</v>
      </c>
      <c r="E98" s="43">
        <v>155.26735146999999</v>
      </c>
      <c r="F98" s="11" t="str">
        <f t="shared" si="12"/>
        <v>N/A</v>
      </c>
      <c r="G98" s="43">
        <v>107.67512195</v>
      </c>
      <c r="H98" s="11" t="str">
        <f t="shared" si="13"/>
        <v>N/A</v>
      </c>
      <c r="I98" s="12">
        <v>-40.1</v>
      </c>
      <c r="J98" s="12">
        <v>-30.7</v>
      </c>
      <c r="K98" s="41" t="s">
        <v>732</v>
      </c>
      <c r="L98" s="9" t="str">
        <f t="shared" si="14"/>
        <v>No</v>
      </c>
    </row>
    <row r="99" spans="1:12" ht="25" x14ac:dyDescent="0.25">
      <c r="A99" s="42" t="s">
        <v>627</v>
      </c>
      <c r="B99" s="33" t="s">
        <v>217</v>
      </c>
      <c r="C99" s="43">
        <v>156852109</v>
      </c>
      <c r="D99" s="11" t="str">
        <f t="shared" si="11"/>
        <v>N/A</v>
      </c>
      <c r="E99" s="43">
        <v>202775148</v>
      </c>
      <c r="F99" s="11" t="str">
        <f t="shared" si="12"/>
        <v>N/A</v>
      </c>
      <c r="G99" s="43">
        <v>207852957</v>
      </c>
      <c r="H99" s="11" t="str">
        <f t="shared" si="13"/>
        <v>N/A</v>
      </c>
      <c r="I99" s="12">
        <v>29.28</v>
      </c>
      <c r="J99" s="12">
        <v>2.504</v>
      </c>
      <c r="K99" s="41" t="s">
        <v>732</v>
      </c>
      <c r="L99" s="9" t="str">
        <f t="shared" si="14"/>
        <v>Yes</v>
      </c>
    </row>
    <row r="100" spans="1:12" x14ac:dyDescent="0.25">
      <c r="A100" s="42" t="s">
        <v>628</v>
      </c>
      <c r="B100" s="33" t="s">
        <v>217</v>
      </c>
      <c r="C100" s="34">
        <v>11718</v>
      </c>
      <c r="D100" s="11" t="str">
        <f t="shared" si="11"/>
        <v>N/A</v>
      </c>
      <c r="E100" s="34">
        <v>15612</v>
      </c>
      <c r="F100" s="11" t="str">
        <f t="shared" si="12"/>
        <v>N/A</v>
      </c>
      <c r="G100" s="34">
        <v>15706</v>
      </c>
      <c r="H100" s="11" t="str">
        <f t="shared" si="13"/>
        <v>N/A</v>
      </c>
      <c r="I100" s="12">
        <v>33.229999999999997</v>
      </c>
      <c r="J100" s="12">
        <v>0.60209999999999997</v>
      </c>
      <c r="K100" s="41" t="s">
        <v>732</v>
      </c>
      <c r="L100" s="9" t="str">
        <f t="shared" si="14"/>
        <v>Yes</v>
      </c>
    </row>
    <row r="101" spans="1:12" ht="25" x14ac:dyDescent="0.25">
      <c r="A101" s="42" t="s">
        <v>1455</v>
      </c>
      <c r="B101" s="33" t="s">
        <v>217</v>
      </c>
      <c r="C101" s="43">
        <v>13385.569978</v>
      </c>
      <c r="D101" s="11" t="str">
        <f t="shared" si="11"/>
        <v>N/A</v>
      </c>
      <c r="E101" s="43">
        <v>12988.415833999999</v>
      </c>
      <c r="F101" s="11" t="str">
        <f t="shared" si="12"/>
        <v>N/A</v>
      </c>
      <c r="G101" s="43">
        <v>13233.984274</v>
      </c>
      <c r="H101" s="11" t="str">
        <f t="shared" si="13"/>
        <v>N/A</v>
      </c>
      <c r="I101" s="12">
        <v>-2.97</v>
      </c>
      <c r="J101" s="12">
        <v>1.891</v>
      </c>
      <c r="K101" s="41" t="s">
        <v>732</v>
      </c>
      <c r="L101" s="9" t="str">
        <f t="shared" si="14"/>
        <v>Yes</v>
      </c>
    </row>
    <row r="102" spans="1:12" ht="25" x14ac:dyDescent="0.25">
      <c r="A102" s="42" t="s">
        <v>629</v>
      </c>
      <c r="B102" s="33" t="s">
        <v>217</v>
      </c>
      <c r="C102" s="43">
        <v>207</v>
      </c>
      <c r="D102" s="11" t="str">
        <f t="shared" si="11"/>
        <v>N/A</v>
      </c>
      <c r="E102" s="43">
        <v>169525</v>
      </c>
      <c r="F102" s="11" t="str">
        <f t="shared" si="12"/>
        <v>N/A</v>
      </c>
      <c r="G102" s="43">
        <v>413204</v>
      </c>
      <c r="H102" s="11" t="str">
        <f t="shared" si="13"/>
        <v>N/A</v>
      </c>
      <c r="I102" s="12">
        <v>81796</v>
      </c>
      <c r="J102" s="12">
        <v>143.69999999999999</v>
      </c>
      <c r="K102" s="41" t="s">
        <v>732</v>
      </c>
      <c r="L102" s="9" t="str">
        <f t="shared" si="14"/>
        <v>No</v>
      </c>
    </row>
    <row r="103" spans="1:12" x14ac:dyDescent="0.25">
      <c r="A103" s="42" t="s">
        <v>630</v>
      </c>
      <c r="B103" s="33" t="s">
        <v>217</v>
      </c>
      <c r="C103" s="34">
        <v>11</v>
      </c>
      <c r="D103" s="11" t="str">
        <f t="shared" si="11"/>
        <v>N/A</v>
      </c>
      <c r="E103" s="34">
        <v>368</v>
      </c>
      <c r="F103" s="11" t="str">
        <f t="shared" si="12"/>
        <v>N/A</v>
      </c>
      <c r="G103" s="34">
        <v>570</v>
      </c>
      <c r="H103" s="11" t="str">
        <f t="shared" si="13"/>
        <v>N/A</v>
      </c>
      <c r="I103" s="12">
        <v>36700</v>
      </c>
      <c r="J103" s="12">
        <v>54.89</v>
      </c>
      <c r="K103" s="41" t="s">
        <v>732</v>
      </c>
      <c r="L103" s="9" t="str">
        <f t="shared" si="14"/>
        <v>No</v>
      </c>
    </row>
    <row r="104" spans="1:12" ht="25" x14ac:dyDescent="0.25">
      <c r="A104" s="42" t="s">
        <v>1456</v>
      </c>
      <c r="B104" s="33" t="s">
        <v>217</v>
      </c>
      <c r="C104" s="43">
        <v>207</v>
      </c>
      <c r="D104" s="11" t="str">
        <f t="shared" si="11"/>
        <v>N/A</v>
      </c>
      <c r="E104" s="43">
        <v>460.66576086999999</v>
      </c>
      <c r="F104" s="11" t="str">
        <f t="shared" si="12"/>
        <v>N/A</v>
      </c>
      <c r="G104" s="43">
        <v>724.91929825</v>
      </c>
      <c r="H104" s="11" t="str">
        <f t="shared" si="13"/>
        <v>N/A</v>
      </c>
      <c r="I104" s="12">
        <v>122.5</v>
      </c>
      <c r="J104" s="12">
        <v>57.36</v>
      </c>
      <c r="K104" s="41" t="s">
        <v>732</v>
      </c>
      <c r="L104" s="9" t="str">
        <f t="shared" si="14"/>
        <v>No</v>
      </c>
    </row>
    <row r="105" spans="1:12" ht="25" x14ac:dyDescent="0.25">
      <c r="A105" s="42" t="s">
        <v>631</v>
      </c>
      <c r="B105" s="33" t="s">
        <v>217</v>
      </c>
      <c r="C105" s="43">
        <v>119832</v>
      </c>
      <c r="D105" s="11" t="str">
        <f t="shared" si="11"/>
        <v>N/A</v>
      </c>
      <c r="E105" s="43">
        <v>84622</v>
      </c>
      <c r="F105" s="11" t="str">
        <f t="shared" si="12"/>
        <v>N/A</v>
      </c>
      <c r="G105" s="43">
        <v>101041</v>
      </c>
      <c r="H105" s="11" t="str">
        <f t="shared" si="13"/>
        <v>N/A</v>
      </c>
      <c r="I105" s="12">
        <v>-29.4</v>
      </c>
      <c r="J105" s="12">
        <v>19.399999999999999</v>
      </c>
      <c r="K105" s="41" t="s">
        <v>732</v>
      </c>
      <c r="L105" s="9" t="str">
        <f t="shared" si="14"/>
        <v>Yes</v>
      </c>
    </row>
    <row r="106" spans="1:12" x14ac:dyDescent="0.25">
      <c r="A106" s="42" t="s">
        <v>632</v>
      </c>
      <c r="B106" s="33" t="s">
        <v>217</v>
      </c>
      <c r="C106" s="34">
        <v>1279</v>
      </c>
      <c r="D106" s="11" t="str">
        <f t="shared" si="11"/>
        <v>N/A</v>
      </c>
      <c r="E106" s="34">
        <v>904</v>
      </c>
      <c r="F106" s="11" t="str">
        <f t="shared" si="12"/>
        <v>N/A</v>
      </c>
      <c r="G106" s="34">
        <v>1236</v>
      </c>
      <c r="H106" s="11" t="str">
        <f t="shared" si="13"/>
        <v>N/A</v>
      </c>
      <c r="I106" s="12">
        <v>-29.3</v>
      </c>
      <c r="J106" s="12">
        <v>36.729999999999997</v>
      </c>
      <c r="K106" s="41" t="s">
        <v>732</v>
      </c>
      <c r="L106" s="9" t="str">
        <f t="shared" si="14"/>
        <v>No</v>
      </c>
    </row>
    <row r="107" spans="1:12" ht="25" x14ac:dyDescent="0.25">
      <c r="A107" s="42" t="s">
        <v>1457</v>
      </c>
      <c r="B107" s="33" t="s">
        <v>217</v>
      </c>
      <c r="C107" s="43">
        <v>93.691946833000003</v>
      </c>
      <c r="D107" s="11" t="str">
        <f t="shared" si="11"/>
        <v>N/A</v>
      </c>
      <c r="E107" s="43">
        <v>93.608407080000006</v>
      </c>
      <c r="F107" s="11" t="str">
        <f t="shared" si="12"/>
        <v>N/A</v>
      </c>
      <c r="G107" s="43">
        <v>81.748381877</v>
      </c>
      <c r="H107" s="11" t="str">
        <f t="shared" si="13"/>
        <v>N/A</v>
      </c>
      <c r="I107" s="12">
        <v>-8.8999999999999996E-2</v>
      </c>
      <c r="J107" s="12">
        <v>-12.7</v>
      </c>
      <c r="K107" s="41" t="s">
        <v>732</v>
      </c>
      <c r="L107" s="9" t="str">
        <f t="shared" si="14"/>
        <v>Yes</v>
      </c>
    </row>
    <row r="108" spans="1:12" ht="25" x14ac:dyDescent="0.25">
      <c r="A108" s="42" t="s">
        <v>633</v>
      </c>
      <c r="B108" s="33" t="s">
        <v>217</v>
      </c>
      <c r="C108" s="43">
        <v>455083</v>
      </c>
      <c r="D108" s="11" t="str">
        <f t="shared" si="11"/>
        <v>N/A</v>
      </c>
      <c r="E108" s="43">
        <v>306246</v>
      </c>
      <c r="F108" s="11" t="str">
        <f t="shared" si="12"/>
        <v>N/A</v>
      </c>
      <c r="G108" s="43">
        <v>203908</v>
      </c>
      <c r="H108" s="11" t="str">
        <f t="shared" si="13"/>
        <v>N/A</v>
      </c>
      <c r="I108" s="12">
        <v>-32.700000000000003</v>
      </c>
      <c r="J108" s="12">
        <v>-33.4</v>
      </c>
      <c r="K108" s="41" t="s">
        <v>732</v>
      </c>
      <c r="L108" s="9" t="str">
        <f t="shared" si="14"/>
        <v>No</v>
      </c>
    </row>
    <row r="109" spans="1:12" x14ac:dyDescent="0.25">
      <c r="A109" s="42" t="s">
        <v>634</v>
      </c>
      <c r="B109" s="33" t="s">
        <v>217</v>
      </c>
      <c r="C109" s="34">
        <v>3300</v>
      </c>
      <c r="D109" s="11" t="str">
        <f t="shared" si="11"/>
        <v>N/A</v>
      </c>
      <c r="E109" s="34">
        <v>2639</v>
      </c>
      <c r="F109" s="11" t="str">
        <f t="shared" si="12"/>
        <v>N/A</v>
      </c>
      <c r="G109" s="34">
        <v>2971</v>
      </c>
      <c r="H109" s="11" t="str">
        <f t="shared" si="13"/>
        <v>N/A</v>
      </c>
      <c r="I109" s="12">
        <v>-20</v>
      </c>
      <c r="J109" s="12">
        <v>12.58</v>
      </c>
      <c r="K109" s="41" t="s">
        <v>732</v>
      </c>
      <c r="L109" s="9" t="str">
        <f t="shared" si="14"/>
        <v>Yes</v>
      </c>
    </row>
    <row r="110" spans="1:12" ht="25" x14ac:dyDescent="0.25">
      <c r="A110" s="42" t="s">
        <v>1458</v>
      </c>
      <c r="B110" s="33" t="s">
        <v>217</v>
      </c>
      <c r="C110" s="43">
        <v>137.90393939000001</v>
      </c>
      <c r="D110" s="11" t="str">
        <f t="shared" si="11"/>
        <v>N/A</v>
      </c>
      <c r="E110" s="43">
        <v>116.04622963</v>
      </c>
      <c r="F110" s="11" t="str">
        <f t="shared" si="12"/>
        <v>N/A</v>
      </c>
      <c r="G110" s="43">
        <v>68.632783575000005</v>
      </c>
      <c r="H110" s="11" t="str">
        <f t="shared" si="13"/>
        <v>N/A</v>
      </c>
      <c r="I110" s="12">
        <v>-15.8</v>
      </c>
      <c r="J110" s="12">
        <v>-40.9</v>
      </c>
      <c r="K110" s="41" t="s">
        <v>732</v>
      </c>
      <c r="L110" s="9" t="str">
        <f t="shared" si="14"/>
        <v>No</v>
      </c>
    </row>
    <row r="111" spans="1:12" x14ac:dyDescent="0.25">
      <c r="A111" s="42" t="s">
        <v>635</v>
      </c>
      <c r="B111" s="33" t="s">
        <v>217</v>
      </c>
      <c r="C111" s="43">
        <v>15611905</v>
      </c>
      <c r="D111" s="11" t="str">
        <f t="shared" si="11"/>
        <v>N/A</v>
      </c>
      <c r="E111" s="43">
        <v>7279858</v>
      </c>
      <c r="F111" s="11" t="str">
        <f t="shared" si="12"/>
        <v>N/A</v>
      </c>
      <c r="G111" s="43">
        <v>0</v>
      </c>
      <c r="H111" s="11" t="str">
        <f t="shared" si="13"/>
        <v>N/A</v>
      </c>
      <c r="I111" s="12">
        <v>-53.4</v>
      </c>
      <c r="J111" s="12">
        <v>-100</v>
      </c>
      <c r="K111" s="41" t="s">
        <v>732</v>
      </c>
      <c r="L111" s="9" t="str">
        <f t="shared" si="14"/>
        <v>No</v>
      </c>
    </row>
    <row r="112" spans="1:12" x14ac:dyDescent="0.25">
      <c r="A112" s="42" t="s">
        <v>636</v>
      </c>
      <c r="B112" s="33" t="s">
        <v>217</v>
      </c>
      <c r="C112" s="34">
        <v>1752</v>
      </c>
      <c r="D112" s="11" t="str">
        <f t="shared" si="11"/>
        <v>N/A</v>
      </c>
      <c r="E112" s="34">
        <v>1022</v>
      </c>
      <c r="F112" s="11" t="str">
        <f t="shared" si="12"/>
        <v>N/A</v>
      </c>
      <c r="G112" s="34">
        <v>0</v>
      </c>
      <c r="H112" s="11" t="str">
        <f t="shared" si="13"/>
        <v>N/A</v>
      </c>
      <c r="I112" s="12">
        <v>-41.7</v>
      </c>
      <c r="J112" s="12">
        <v>-100</v>
      </c>
      <c r="K112" s="41" t="s">
        <v>732</v>
      </c>
      <c r="L112" s="9" t="str">
        <f t="shared" si="14"/>
        <v>No</v>
      </c>
    </row>
    <row r="113" spans="1:12" x14ac:dyDescent="0.25">
      <c r="A113" s="42" t="s">
        <v>1459</v>
      </c>
      <c r="B113" s="33" t="s">
        <v>217</v>
      </c>
      <c r="C113" s="43">
        <v>8910.9046804000009</v>
      </c>
      <c r="D113" s="11" t="str">
        <f t="shared" si="11"/>
        <v>N/A</v>
      </c>
      <c r="E113" s="43">
        <v>7123.1487280000001</v>
      </c>
      <c r="F113" s="11" t="str">
        <f t="shared" si="12"/>
        <v>N/A</v>
      </c>
      <c r="G113" s="43" t="s">
        <v>1742</v>
      </c>
      <c r="H113" s="11" t="str">
        <f t="shared" si="13"/>
        <v>N/A</v>
      </c>
      <c r="I113" s="12">
        <v>-20.100000000000001</v>
      </c>
      <c r="J113" s="12" t="s">
        <v>1742</v>
      </c>
      <c r="K113" s="41" t="s">
        <v>732</v>
      </c>
      <c r="L113" s="9" t="str">
        <f t="shared" si="14"/>
        <v>N/A</v>
      </c>
    </row>
    <row r="114" spans="1:12" ht="25" x14ac:dyDescent="0.25">
      <c r="A114" s="42" t="s">
        <v>637</v>
      </c>
      <c r="B114" s="33" t="s">
        <v>217</v>
      </c>
      <c r="C114" s="43">
        <v>290678</v>
      </c>
      <c r="D114" s="11" t="str">
        <f t="shared" si="11"/>
        <v>N/A</v>
      </c>
      <c r="E114" s="43">
        <v>158485</v>
      </c>
      <c r="F114" s="11" t="str">
        <f t="shared" si="12"/>
        <v>N/A</v>
      </c>
      <c r="G114" s="43">
        <v>273376</v>
      </c>
      <c r="H114" s="11" t="str">
        <f t="shared" si="13"/>
        <v>N/A</v>
      </c>
      <c r="I114" s="12">
        <v>-45.5</v>
      </c>
      <c r="J114" s="12">
        <v>72.489999999999995</v>
      </c>
      <c r="K114" s="41" t="s">
        <v>732</v>
      </c>
      <c r="L114" s="9" t="str">
        <f>IF(J114="Div by 0", "N/A", IF(OR(J114="N/A",K114="N/A"),"N/A", IF(J114&gt;VALUE(MID(K114,1,2)), "No", IF(J114&lt;-1*VALUE(MID(K114,1,2)), "No", "Yes"))))</f>
        <v>No</v>
      </c>
    </row>
    <row r="115" spans="1:12" x14ac:dyDescent="0.25">
      <c r="A115" s="42" t="s">
        <v>638</v>
      </c>
      <c r="B115" s="33" t="s">
        <v>217</v>
      </c>
      <c r="C115" s="34">
        <v>3512</v>
      </c>
      <c r="D115" s="11" t="str">
        <f t="shared" si="11"/>
        <v>N/A</v>
      </c>
      <c r="E115" s="34">
        <v>2414</v>
      </c>
      <c r="F115" s="11" t="str">
        <f t="shared" si="12"/>
        <v>N/A</v>
      </c>
      <c r="G115" s="34">
        <v>1690</v>
      </c>
      <c r="H115" s="11" t="str">
        <f t="shared" si="13"/>
        <v>N/A</v>
      </c>
      <c r="I115" s="12">
        <v>-31.3</v>
      </c>
      <c r="J115" s="12">
        <v>-30</v>
      </c>
      <c r="K115" s="41" t="s">
        <v>732</v>
      </c>
      <c r="L115" s="9" t="str">
        <f t="shared" ref="L115:L119" si="15">IF(J115="Div by 0", "N/A", IF(OR(J115="N/A",K115="N/A"),"N/A", IF(J115&gt;VALUE(MID(K115,1,2)), "No", IF(J115&lt;-1*VALUE(MID(K115,1,2)), "No", "Yes"))))</f>
        <v>Yes</v>
      </c>
    </row>
    <row r="116" spans="1:12" ht="25" x14ac:dyDescent="0.25">
      <c r="A116" s="42" t="s">
        <v>1460</v>
      </c>
      <c r="B116" s="33" t="s">
        <v>217</v>
      </c>
      <c r="C116" s="43">
        <v>82.767084281999999</v>
      </c>
      <c r="D116" s="11" t="str">
        <f t="shared" si="11"/>
        <v>N/A</v>
      </c>
      <c r="E116" s="43">
        <v>65.652444075999995</v>
      </c>
      <c r="F116" s="11" t="str">
        <f t="shared" si="12"/>
        <v>N/A</v>
      </c>
      <c r="G116" s="43">
        <v>161.76094674999999</v>
      </c>
      <c r="H116" s="11" t="str">
        <f t="shared" si="13"/>
        <v>N/A</v>
      </c>
      <c r="I116" s="12">
        <v>-20.7</v>
      </c>
      <c r="J116" s="12">
        <v>146.4</v>
      </c>
      <c r="K116" s="41" t="s">
        <v>732</v>
      </c>
      <c r="L116" s="9" t="str">
        <f t="shared" si="15"/>
        <v>No</v>
      </c>
    </row>
    <row r="117" spans="1:12" ht="25" x14ac:dyDescent="0.25">
      <c r="A117" s="42" t="s">
        <v>639</v>
      </c>
      <c r="B117" s="33" t="s">
        <v>217</v>
      </c>
      <c r="C117" s="43">
        <v>4077425</v>
      </c>
      <c r="D117" s="11" t="str">
        <f t="shared" si="11"/>
        <v>N/A</v>
      </c>
      <c r="E117" s="43">
        <v>4755623</v>
      </c>
      <c r="F117" s="11" t="str">
        <f t="shared" si="12"/>
        <v>N/A</v>
      </c>
      <c r="G117" s="43">
        <v>5482436</v>
      </c>
      <c r="H117" s="11" t="str">
        <f t="shared" si="13"/>
        <v>N/A</v>
      </c>
      <c r="I117" s="12">
        <v>16.63</v>
      </c>
      <c r="J117" s="12">
        <v>15.28</v>
      </c>
      <c r="K117" s="41" t="s">
        <v>732</v>
      </c>
      <c r="L117" s="9" t="str">
        <f t="shared" si="15"/>
        <v>Yes</v>
      </c>
    </row>
    <row r="118" spans="1:12" x14ac:dyDescent="0.25">
      <c r="A118" s="42" t="s">
        <v>640</v>
      </c>
      <c r="B118" s="33" t="s">
        <v>217</v>
      </c>
      <c r="C118" s="34">
        <v>33</v>
      </c>
      <c r="D118" s="11" t="str">
        <f t="shared" si="11"/>
        <v>N/A</v>
      </c>
      <c r="E118" s="34">
        <v>32</v>
      </c>
      <c r="F118" s="11" t="str">
        <f t="shared" si="12"/>
        <v>N/A</v>
      </c>
      <c r="G118" s="34">
        <v>40</v>
      </c>
      <c r="H118" s="11" t="str">
        <f t="shared" si="13"/>
        <v>N/A</v>
      </c>
      <c r="I118" s="12">
        <v>-3.03</v>
      </c>
      <c r="J118" s="12">
        <v>25</v>
      </c>
      <c r="K118" s="41" t="s">
        <v>732</v>
      </c>
      <c r="L118" s="9" t="str">
        <f t="shared" si="15"/>
        <v>Yes</v>
      </c>
    </row>
    <row r="119" spans="1:12" ht="25" x14ac:dyDescent="0.25">
      <c r="A119" s="42" t="s">
        <v>1461</v>
      </c>
      <c r="B119" s="33" t="s">
        <v>217</v>
      </c>
      <c r="C119" s="43">
        <v>123558.33332999999</v>
      </c>
      <c r="D119" s="11" t="str">
        <f t="shared" si="11"/>
        <v>N/A</v>
      </c>
      <c r="E119" s="43">
        <v>148613.21875</v>
      </c>
      <c r="F119" s="11" t="str">
        <f t="shared" si="12"/>
        <v>N/A</v>
      </c>
      <c r="G119" s="43">
        <v>137060.9</v>
      </c>
      <c r="H119" s="11" t="str">
        <f t="shared" si="13"/>
        <v>N/A</v>
      </c>
      <c r="I119" s="12">
        <v>20.28</v>
      </c>
      <c r="J119" s="12">
        <v>-7.77</v>
      </c>
      <c r="K119" s="41" t="s">
        <v>732</v>
      </c>
      <c r="L119" s="9" t="str">
        <f t="shared" si="15"/>
        <v>Yes</v>
      </c>
    </row>
    <row r="120" spans="1:12" ht="25" x14ac:dyDescent="0.25">
      <c r="A120" s="42" t="s">
        <v>641</v>
      </c>
      <c r="B120" s="33" t="s">
        <v>217</v>
      </c>
      <c r="C120" s="43">
        <v>48705881</v>
      </c>
      <c r="D120" s="11" t="str">
        <f t="shared" si="11"/>
        <v>N/A</v>
      </c>
      <c r="E120" s="43">
        <v>46339959</v>
      </c>
      <c r="F120" s="11" t="str">
        <f t="shared" si="12"/>
        <v>N/A</v>
      </c>
      <c r="G120" s="43">
        <v>48756060</v>
      </c>
      <c r="H120" s="11" t="str">
        <f t="shared" si="13"/>
        <v>N/A</v>
      </c>
      <c r="I120" s="12">
        <v>-4.8600000000000003</v>
      </c>
      <c r="J120" s="12">
        <v>5.2140000000000004</v>
      </c>
      <c r="K120" s="41" t="s">
        <v>732</v>
      </c>
      <c r="L120" s="9" t="str">
        <f t="shared" ref="L120:L131" si="16">IF(J120="Div by 0", "N/A", IF(K120="N/A","N/A", IF(J120&gt;VALUE(MID(K120,1,2)), "No", IF(J120&lt;-1*VALUE(MID(K120,1,2)), "No", "Yes"))))</f>
        <v>Yes</v>
      </c>
    </row>
    <row r="121" spans="1:12" x14ac:dyDescent="0.25">
      <c r="A121" s="42" t="s">
        <v>642</v>
      </c>
      <c r="B121" s="33" t="s">
        <v>217</v>
      </c>
      <c r="C121" s="34">
        <v>53445</v>
      </c>
      <c r="D121" s="11" t="str">
        <f t="shared" si="11"/>
        <v>N/A</v>
      </c>
      <c r="E121" s="34">
        <v>65612</v>
      </c>
      <c r="F121" s="11" t="str">
        <f t="shared" si="12"/>
        <v>N/A</v>
      </c>
      <c r="G121" s="34">
        <v>64458</v>
      </c>
      <c r="H121" s="11" t="str">
        <f t="shared" si="13"/>
        <v>N/A</v>
      </c>
      <c r="I121" s="12">
        <v>22.77</v>
      </c>
      <c r="J121" s="12">
        <v>-1.76</v>
      </c>
      <c r="K121" s="41" t="s">
        <v>732</v>
      </c>
      <c r="L121" s="9" t="str">
        <f t="shared" si="16"/>
        <v>Yes</v>
      </c>
    </row>
    <row r="122" spans="1:12" ht="25" x14ac:dyDescent="0.25">
      <c r="A122" s="42" t="s">
        <v>1462</v>
      </c>
      <c r="B122" s="33" t="s">
        <v>217</v>
      </c>
      <c r="C122" s="43">
        <v>911.32717747000004</v>
      </c>
      <c r="D122" s="11" t="str">
        <f t="shared" si="11"/>
        <v>N/A</v>
      </c>
      <c r="E122" s="43">
        <v>706.27261781000004</v>
      </c>
      <c r="F122" s="11" t="str">
        <f t="shared" si="12"/>
        <v>N/A</v>
      </c>
      <c r="G122" s="43">
        <v>756.40044680000005</v>
      </c>
      <c r="H122" s="11" t="str">
        <f t="shared" si="13"/>
        <v>N/A</v>
      </c>
      <c r="I122" s="12">
        <v>-22.5</v>
      </c>
      <c r="J122" s="12">
        <v>7.0979999999999999</v>
      </c>
      <c r="K122" s="41" t="s">
        <v>732</v>
      </c>
      <c r="L122" s="9" t="str">
        <f t="shared" si="16"/>
        <v>Yes</v>
      </c>
    </row>
    <row r="123" spans="1:12" ht="25" x14ac:dyDescent="0.25">
      <c r="A123" s="42" t="s">
        <v>643</v>
      </c>
      <c r="B123" s="33" t="s">
        <v>217</v>
      </c>
      <c r="C123" s="43">
        <v>574869036</v>
      </c>
      <c r="D123" s="11" t="str">
        <f t="shared" ref="D123:D131" si="17">IF($B123="N/A","N/A",IF(C123&gt;10,"No",IF(C123&lt;-10,"No","Yes")))</f>
        <v>N/A</v>
      </c>
      <c r="E123" s="43">
        <v>670833564</v>
      </c>
      <c r="F123" s="11" t="str">
        <f t="shared" ref="F123:F131" si="18">IF($B123="N/A","N/A",IF(E123&gt;10,"No",IF(E123&lt;-10,"No","Yes")))</f>
        <v>N/A</v>
      </c>
      <c r="G123" s="43">
        <v>717723332</v>
      </c>
      <c r="H123" s="11" t="str">
        <f t="shared" ref="H123:H131" si="19">IF($B123="N/A","N/A",IF(G123&gt;10,"No",IF(G123&lt;-10,"No","Yes")))</f>
        <v>N/A</v>
      </c>
      <c r="I123" s="12">
        <v>16.690000000000001</v>
      </c>
      <c r="J123" s="12">
        <v>6.99</v>
      </c>
      <c r="K123" s="41" t="s">
        <v>732</v>
      </c>
      <c r="L123" s="9" t="str">
        <f t="shared" si="16"/>
        <v>Yes</v>
      </c>
    </row>
    <row r="124" spans="1:12" x14ac:dyDescent="0.25">
      <c r="A124" s="42" t="s">
        <v>644</v>
      </c>
      <c r="B124" s="33" t="s">
        <v>217</v>
      </c>
      <c r="C124" s="34">
        <v>30989</v>
      </c>
      <c r="D124" s="11" t="str">
        <f t="shared" si="17"/>
        <v>N/A</v>
      </c>
      <c r="E124" s="34">
        <v>32952</v>
      </c>
      <c r="F124" s="11" t="str">
        <f t="shared" si="18"/>
        <v>N/A</v>
      </c>
      <c r="G124" s="34">
        <v>34427</v>
      </c>
      <c r="H124" s="11" t="str">
        <f t="shared" si="19"/>
        <v>N/A</v>
      </c>
      <c r="I124" s="12">
        <v>6.335</v>
      </c>
      <c r="J124" s="12">
        <v>4.476</v>
      </c>
      <c r="K124" s="41" t="s">
        <v>732</v>
      </c>
      <c r="L124" s="9" t="str">
        <f t="shared" si="16"/>
        <v>Yes</v>
      </c>
    </row>
    <row r="125" spans="1:12" ht="25" x14ac:dyDescent="0.25">
      <c r="A125" s="42" t="s">
        <v>1463</v>
      </c>
      <c r="B125" s="33" t="s">
        <v>217</v>
      </c>
      <c r="C125" s="43">
        <v>18550.744974000001</v>
      </c>
      <c r="D125" s="11" t="str">
        <f t="shared" si="17"/>
        <v>N/A</v>
      </c>
      <c r="E125" s="43">
        <v>20357.901311000001</v>
      </c>
      <c r="F125" s="11" t="str">
        <f t="shared" si="18"/>
        <v>N/A</v>
      </c>
      <c r="G125" s="43">
        <v>20847.687338</v>
      </c>
      <c r="H125" s="11" t="str">
        <f t="shared" si="19"/>
        <v>N/A</v>
      </c>
      <c r="I125" s="12">
        <v>9.7420000000000009</v>
      </c>
      <c r="J125" s="12">
        <v>2.4060000000000001</v>
      </c>
      <c r="K125" s="41" t="s">
        <v>732</v>
      </c>
      <c r="L125" s="9" t="str">
        <f t="shared" si="16"/>
        <v>Yes</v>
      </c>
    </row>
    <row r="126" spans="1:12" ht="25" x14ac:dyDescent="0.25">
      <c r="A126" s="42" t="s">
        <v>645</v>
      </c>
      <c r="B126" s="33" t="s">
        <v>217</v>
      </c>
      <c r="C126" s="43">
        <v>20145616</v>
      </c>
      <c r="D126" s="11" t="str">
        <f t="shared" si="17"/>
        <v>N/A</v>
      </c>
      <c r="E126" s="43">
        <v>22023128</v>
      </c>
      <c r="F126" s="11" t="str">
        <f t="shared" si="18"/>
        <v>N/A</v>
      </c>
      <c r="G126" s="43">
        <v>20363227</v>
      </c>
      <c r="H126" s="11" t="str">
        <f t="shared" si="19"/>
        <v>N/A</v>
      </c>
      <c r="I126" s="12">
        <v>9.32</v>
      </c>
      <c r="J126" s="12">
        <v>-7.54</v>
      </c>
      <c r="K126" s="41" t="s">
        <v>732</v>
      </c>
      <c r="L126" s="9" t="str">
        <f t="shared" si="16"/>
        <v>Yes</v>
      </c>
    </row>
    <row r="127" spans="1:12" x14ac:dyDescent="0.25">
      <c r="A127" s="42" t="s">
        <v>646</v>
      </c>
      <c r="B127" s="33" t="s">
        <v>217</v>
      </c>
      <c r="C127" s="34">
        <v>7858</v>
      </c>
      <c r="D127" s="11" t="str">
        <f t="shared" si="17"/>
        <v>N/A</v>
      </c>
      <c r="E127" s="34">
        <v>14469</v>
      </c>
      <c r="F127" s="11" t="str">
        <f t="shared" si="18"/>
        <v>N/A</v>
      </c>
      <c r="G127" s="34">
        <v>13524</v>
      </c>
      <c r="H127" s="11" t="str">
        <f t="shared" si="19"/>
        <v>N/A</v>
      </c>
      <c r="I127" s="12">
        <v>84.13</v>
      </c>
      <c r="J127" s="12">
        <v>-6.53</v>
      </c>
      <c r="K127" s="41" t="s">
        <v>732</v>
      </c>
      <c r="L127" s="9" t="str">
        <f t="shared" si="16"/>
        <v>Yes</v>
      </c>
    </row>
    <row r="128" spans="1:12" ht="25" x14ac:dyDescent="0.25">
      <c r="A128" s="42" t="s">
        <v>1464</v>
      </c>
      <c r="B128" s="33" t="s">
        <v>217</v>
      </c>
      <c r="C128" s="43">
        <v>2563.7078136999999</v>
      </c>
      <c r="D128" s="11" t="str">
        <f t="shared" si="17"/>
        <v>N/A</v>
      </c>
      <c r="E128" s="43">
        <v>1522.0905384</v>
      </c>
      <c r="F128" s="11" t="str">
        <f t="shared" si="18"/>
        <v>N/A</v>
      </c>
      <c r="G128" s="43">
        <v>1505.7103668</v>
      </c>
      <c r="H128" s="11" t="str">
        <f t="shared" si="19"/>
        <v>N/A</v>
      </c>
      <c r="I128" s="12">
        <v>-40.6</v>
      </c>
      <c r="J128" s="12">
        <v>-1.08</v>
      </c>
      <c r="K128" s="41" t="s">
        <v>732</v>
      </c>
      <c r="L128" s="9" t="str">
        <f t="shared" si="16"/>
        <v>Yes</v>
      </c>
    </row>
    <row r="129" spans="1:12" ht="25" x14ac:dyDescent="0.25">
      <c r="A129" s="42" t="s">
        <v>647</v>
      </c>
      <c r="B129" s="33" t="s">
        <v>217</v>
      </c>
      <c r="C129" s="43">
        <v>19930361</v>
      </c>
      <c r="D129" s="11" t="str">
        <f t="shared" si="17"/>
        <v>N/A</v>
      </c>
      <c r="E129" s="43">
        <v>19454750</v>
      </c>
      <c r="F129" s="11" t="str">
        <f t="shared" si="18"/>
        <v>N/A</v>
      </c>
      <c r="G129" s="43">
        <v>21123489</v>
      </c>
      <c r="H129" s="11" t="str">
        <f t="shared" si="19"/>
        <v>N/A</v>
      </c>
      <c r="I129" s="12">
        <v>-2.39</v>
      </c>
      <c r="J129" s="12">
        <v>8.5779999999999994</v>
      </c>
      <c r="K129" s="41" t="s">
        <v>732</v>
      </c>
      <c r="L129" s="9" t="str">
        <f t="shared" si="16"/>
        <v>Yes</v>
      </c>
    </row>
    <row r="130" spans="1:12" x14ac:dyDescent="0.25">
      <c r="A130" s="42" t="s">
        <v>648</v>
      </c>
      <c r="B130" s="33" t="s">
        <v>217</v>
      </c>
      <c r="C130" s="34">
        <v>2506</v>
      </c>
      <c r="D130" s="11" t="str">
        <f t="shared" si="17"/>
        <v>N/A</v>
      </c>
      <c r="E130" s="34">
        <v>2364</v>
      </c>
      <c r="F130" s="11" t="str">
        <f t="shared" si="18"/>
        <v>N/A</v>
      </c>
      <c r="G130" s="34">
        <v>1932</v>
      </c>
      <c r="H130" s="11" t="str">
        <f t="shared" si="19"/>
        <v>N/A</v>
      </c>
      <c r="I130" s="12">
        <v>-5.67</v>
      </c>
      <c r="J130" s="12">
        <v>-18.3</v>
      </c>
      <c r="K130" s="41" t="s">
        <v>732</v>
      </c>
      <c r="L130" s="9" t="str">
        <f t="shared" si="16"/>
        <v>Yes</v>
      </c>
    </row>
    <row r="131" spans="1:12" ht="25" x14ac:dyDescent="0.25">
      <c r="A131" s="42" t="s">
        <v>1465</v>
      </c>
      <c r="B131" s="33" t="s">
        <v>217</v>
      </c>
      <c r="C131" s="43">
        <v>7953.0570630000002</v>
      </c>
      <c r="D131" s="11" t="str">
        <f t="shared" si="17"/>
        <v>N/A</v>
      </c>
      <c r="E131" s="43">
        <v>8229.5896785000004</v>
      </c>
      <c r="F131" s="11" t="str">
        <f t="shared" si="18"/>
        <v>N/A</v>
      </c>
      <c r="G131" s="43">
        <v>10933.482919</v>
      </c>
      <c r="H131" s="11" t="str">
        <f t="shared" si="19"/>
        <v>N/A</v>
      </c>
      <c r="I131" s="12">
        <v>3.4769999999999999</v>
      </c>
      <c r="J131" s="12">
        <v>32.86</v>
      </c>
      <c r="K131" s="41" t="s">
        <v>732</v>
      </c>
      <c r="L131" s="9" t="str">
        <f t="shared" si="16"/>
        <v>No</v>
      </c>
    </row>
    <row r="132" spans="1:12" x14ac:dyDescent="0.25">
      <c r="A132" s="42" t="s">
        <v>1466</v>
      </c>
      <c r="B132" s="33" t="s">
        <v>217</v>
      </c>
      <c r="C132" s="43">
        <v>314.75543945999999</v>
      </c>
      <c r="D132" s="11" t="str">
        <f t="shared" ref="D132:D143" si="20">IF($B132="N/A","N/A",IF(C132&gt;10,"No",IF(C132&lt;-10,"No","Yes")))</f>
        <v>N/A</v>
      </c>
      <c r="E132" s="43">
        <v>297.79739354999998</v>
      </c>
      <c r="F132" s="11" t="str">
        <f t="shared" ref="F132:F143" si="21">IF($B132="N/A","N/A",IF(E132&gt;10,"No",IF(E132&lt;-10,"No","Yes")))</f>
        <v>N/A</v>
      </c>
      <c r="G132" s="43">
        <v>291.03027054</v>
      </c>
      <c r="H132" s="11" t="str">
        <f t="shared" ref="H132:H143" si="22">IF($B132="N/A","N/A",IF(G132&gt;10,"No",IF(G132&lt;-10,"No","Yes")))</f>
        <v>N/A</v>
      </c>
      <c r="I132" s="12">
        <v>-5.39</v>
      </c>
      <c r="J132" s="12">
        <v>-2.27</v>
      </c>
      <c r="K132" s="41" t="s">
        <v>732</v>
      </c>
      <c r="L132" s="9" t="str">
        <f t="shared" ref="L132:L143" si="23">IF(J132="Div by 0", "N/A", IF(K132="N/A","N/A", IF(J132&gt;VALUE(MID(K132,1,2)), "No", IF(J132&lt;-1*VALUE(MID(K132,1,2)), "No", "Yes"))))</f>
        <v>Yes</v>
      </c>
    </row>
    <row r="133" spans="1:12" x14ac:dyDescent="0.25">
      <c r="A133" s="42" t="s">
        <v>1467</v>
      </c>
      <c r="B133" s="33" t="s">
        <v>217</v>
      </c>
      <c r="C133" s="43">
        <v>231.50089991999999</v>
      </c>
      <c r="D133" s="11" t="str">
        <f t="shared" si="20"/>
        <v>N/A</v>
      </c>
      <c r="E133" s="43">
        <v>240.11777812</v>
      </c>
      <c r="F133" s="11" t="str">
        <f t="shared" si="21"/>
        <v>N/A</v>
      </c>
      <c r="G133" s="43">
        <v>207.82397897999999</v>
      </c>
      <c r="H133" s="11" t="str">
        <f t="shared" si="22"/>
        <v>N/A</v>
      </c>
      <c r="I133" s="12">
        <v>3.722</v>
      </c>
      <c r="J133" s="12">
        <v>-13.4</v>
      </c>
      <c r="K133" s="41" t="s">
        <v>732</v>
      </c>
      <c r="L133" s="9" t="str">
        <f t="shared" si="23"/>
        <v>Yes</v>
      </c>
    </row>
    <row r="134" spans="1:12" x14ac:dyDescent="0.25">
      <c r="A134" s="42" t="s">
        <v>1468</v>
      </c>
      <c r="B134" s="33" t="s">
        <v>217</v>
      </c>
      <c r="C134" s="43">
        <v>407.13116423999998</v>
      </c>
      <c r="D134" s="11" t="str">
        <f t="shared" si="20"/>
        <v>N/A</v>
      </c>
      <c r="E134" s="43">
        <v>364.77107675000002</v>
      </c>
      <c r="F134" s="11" t="str">
        <f t="shared" si="21"/>
        <v>N/A</v>
      </c>
      <c r="G134" s="43">
        <v>389.56271249999998</v>
      </c>
      <c r="H134" s="11" t="str">
        <f t="shared" si="22"/>
        <v>N/A</v>
      </c>
      <c r="I134" s="12">
        <v>-10.4</v>
      </c>
      <c r="J134" s="12">
        <v>6.7960000000000003</v>
      </c>
      <c r="K134" s="41" t="s">
        <v>732</v>
      </c>
      <c r="L134" s="9" t="str">
        <f t="shared" si="23"/>
        <v>Yes</v>
      </c>
    </row>
    <row r="135" spans="1:12" x14ac:dyDescent="0.25">
      <c r="A135" s="42" t="s">
        <v>1469</v>
      </c>
      <c r="B135" s="33" t="s">
        <v>217</v>
      </c>
      <c r="C135" s="43">
        <v>3826.6037864999998</v>
      </c>
      <c r="D135" s="11" t="str">
        <f t="shared" si="20"/>
        <v>N/A</v>
      </c>
      <c r="E135" s="43">
        <v>3294.8823311000001</v>
      </c>
      <c r="F135" s="11" t="str">
        <f t="shared" si="21"/>
        <v>N/A</v>
      </c>
      <c r="G135" s="43">
        <v>3542.5447132999998</v>
      </c>
      <c r="H135" s="11" t="str">
        <f t="shared" si="22"/>
        <v>N/A</v>
      </c>
      <c r="I135" s="12">
        <v>-13.9</v>
      </c>
      <c r="J135" s="12">
        <v>7.5170000000000003</v>
      </c>
      <c r="K135" s="41" t="s">
        <v>732</v>
      </c>
      <c r="L135" s="9" t="str">
        <f t="shared" si="23"/>
        <v>Yes</v>
      </c>
    </row>
    <row r="136" spans="1:12" x14ac:dyDescent="0.25">
      <c r="A136" s="42" t="s">
        <v>1470</v>
      </c>
      <c r="B136" s="33" t="s">
        <v>217</v>
      </c>
      <c r="C136" s="43">
        <v>6119.2197421000001</v>
      </c>
      <c r="D136" s="11" t="str">
        <f t="shared" si="20"/>
        <v>N/A</v>
      </c>
      <c r="E136" s="43">
        <v>5175.9646443000001</v>
      </c>
      <c r="F136" s="11" t="str">
        <f t="shared" si="21"/>
        <v>N/A</v>
      </c>
      <c r="G136" s="43">
        <v>5525.0800810999999</v>
      </c>
      <c r="H136" s="11" t="str">
        <f t="shared" si="22"/>
        <v>N/A</v>
      </c>
      <c r="I136" s="12">
        <v>-15.4</v>
      </c>
      <c r="J136" s="12">
        <v>6.7450000000000001</v>
      </c>
      <c r="K136" s="41" t="s">
        <v>732</v>
      </c>
      <c r="L136" s="9" t="str">
        <f t="shared" si="23"/>
        <v>Yes</v>
      </c>
    </row>
    <row r="137" spans="1:12" x14ac:dyDescent="0.25">
      <c r="A137" s="42" t="s">
        <v>1471</v>
      </c>
      <c r="B137" s="33" t="s">
        <v>217</v>
      </c>
      <c r="C137" s="43">
        <v>1082.7191252</v>
      </c>
      <c r="D137" s="11" t="str">
        <f t="shared" si="20"/>
        <v>N/A</v>
      </c>
      <c r="E137" s="43">
        <v>958.71846358000005</v>
      </c>
      <c r="F137" s="11" t="str">
        <f t="shared" si="21"/>
        <v>N/A</v>
      </c>
      <c r="G137" s="43">
        <v>1045.1748266</v>
      </c>
      <c r="H137" s="11" t="str">
        <f t="shared" si="22"/>
        <v>N/A</v>
      </c>
      <c r="I137" s="12">
        <v>-11.5</v>
      </c>
      <c r="J137" s="12">
        <v>9.0180000000000007</v>
      </c>
      <c r="K137" s="41" t="s">
        <v>732</v>
      </c>
      <c r="L137" s="9" t="str">
        <f t="shared" si="23"/>
        <v>Yes</v>
      </c>
    </row>
    <row r="138" spans="1:12" x14ac:dyDescent="0.25">
      <c r="A138" s="42" t="s">
        <v>1472</v>
      </c>
      <c r="B138" s="33" t="s">
        <v>217</v>
      </c>
      <c r="C138" s="43">
        <v>357.14114833999997</v>
      </c>
      <c r="D138" s="11" t="str">
        <f t="shared" si="20"/>
        <v>N/A</v>
      </c>
      <c r="E138" s="43">
        <v>303.40717508</v>
      </c>
      <c r="F138" s="11" t="str">
        <f t="shared" si="21"/>
        <v>N/A</v>
      </c>
      <c r="G138" s="43">
        <v>238.65931685000001</v>
      </c>
      <c r="H138" s="11" t="str">
        <f t="shared" si="22"/>
        <v>N/A</v>
      </c>
      <c r="I138" s="12">
        <v>-15</v>
      </c>
      <c r="J138" s="12">
        <v>-21.3</v>
      </c>
      <c r="K138" s="41" t="s">
        <v>732</v>
      </c>
      <c r="L138" s="9" t="str">
        <f t="shared" si="23"/>
        <v>Yes</v>
      </c>
    </row>
    <row r="139" spans="1:12" x14ac:dyDescent="0.25">
      <c r="A139" s="42" t="s">
        <v>1473</v>
      </c>
      <c r="B139" s="33" t="s">
        <v>217</v>
      </c>
      <c r="C139" s="43">
        <v>286.87530980999998</v>
      </c>
      <c r="D139" s="11" t="str">
        <f t="shared" si="20"/>
        <v>N/A</v>
      </c>
      <c r="E139" s="43">
        <v>259.86657012000001</v>
      </c>
      <c r="F139" s="11" t="str">
        <f t="shared" si="21"/>
        <v>N/A</v>
      </c>
      <c r="G139" s="43">
        <v>169.80463893999999</v>
      </c>
      <c r="H139" s="11" t="str">
        <f t="shared" si="22"/>
        <v>N/A</v>
      </c>
      <c r="I139" s="12">
        <v>-9.41</v>
      </c>
      <c r="J139" s="12">
        <v>-34.700000000000003</v>
      </c>
      <c r="K139" s="41" t="s">
        <v>732</v>
      </c>
      <c r="L139" s="9" t="str">
        <f t="shared" si="23"/>
        <v>No</v>
      </c>
    </row>
    <row r="140" spans="1:12" x14ac:dyDescent="0.25">
      <c r="A140" s="42" t="s">
        <v>1474</v>
      </c>
      <c r="B140" s="33" t="s">
        <v>217</v>
      </c>
      <c r="C140" s="43">
        <v>437.25466338000001</v>
      </c>
      <c r="D140" s="11" t="str">
        <f t="shared" si="20"/>
        <v>N/A</v>
      </c>
      <c r="E140" s="43">
        <v>354.38078080000003</v>
      </c>
      <c r="F140" s="11" t="str">
        <f t="shared" si="21"/>
        <v>N/A</v>
      </c>
      <c r="G140" s="43">
        <v>323.99911601000002</v>
      </c>
      <c r="H140" s="11" t="str">
        <f t="shared" si="22"/>
        <v>N/A</v>
      </c>
      <c r="I140" s="12">
        <v>-19</v>
      </c>
      <c r="J140" s="12">
        <v>-8.57</v>
      </c>
      <c r="K140" s="41" t="s">
        <v>732</v>
      </c>
      <c r="L140" s="9" t="str">
        <f t="shared" si="23"/>
        <v>Yes</v>
      </c>
    </row>
    <row r="141" spans="1:12" x14ac:dyDescent="0.25">
      <c r="A141" s="42" t="s">
        <v>1475</v>
      </c>
      <c r="B141" s="33" t="s">
        <v>217</v>
      </c>
      <c r="C141" s="43">
        <v>7824.8494658999998</v>
      </c>
      <c r="D141" s="11" t="str">
        <f t="shared" si="20"/>
        <v>N/A</v>
      </c>
      <c r="E141" s="43">
        <v>8620.0092932999996</v>
      </c>
      <c r="F141" s="11" t="str">
        <f t="shared" si="21"/>
        <v>N/A</v>
      </c>
      <c r="G141" s="43">
        <v>8567.2933152000005</v>
      </c>
      <c r="H141" s="11" t="str">
        <f t="shared" si="22"/>
        <v>N/A</v>
      </c>
      <c r="I141" s="12">
        <v>10.16</v>
      </c>
      <c r="J141" s="12">
        <v>-0.61199999999999999</v>
      </c>
      <c r="K141" s="41" t="s">
        <v>732</v>
      </c>
      <c r="L141" s="9" t="str">
        <f t="shared" si="23"/>
        <v>Yes</v>
      </c>
    </row>
    <row r="142" spans="1:12" x14ac:dyDescent="0.25">
      <c r="A142" s="42" t="s">
        <v>1476</v>
      </c>
      <c r="B142" s="33" t="s">
        <v>217</v>
      </c>
      <c r="C142" s="43">
        <v>7267.7295526999997</v>
      </c>
      <c r="D142" s="11" t="str">
        <f t="shared" si="20"/>
        <v>N/A</v>
      </c>
      <c r="E142" s="43">
        <v>8005.0893570999997</v>
      </c>
      <c r="F142" s="11" t="str">
        <f t="shared" si="21"/>
        <v>N/A</v>
      </c>
      <c r="G142" s="43">
        <v>7793.1226558999997</v>
      </c>
      <c r="H142" s="11" t="str">
        <f t="shared" si="22"/>
        <v>N/A</v>
      </c>
      <c r="I142" s="12">
        <v>10.15</v>
      </c>
      <c r="J142" s="12">
        <v>-2.65</v>
      </c>
      <c r="K142" s="41" t="s">
        <v>732</v>
      </c>
      <c r="L142" s="9" t="str">
        <f t="shared" si="23"/>
        <v>Yes</v>
      </c>
    </row>
    <row r="143" spans="1:12" x14ac:dyDescent="0.25">
      <c r="A143" s="42" t="s">
        <v>1477</v>
      </c>
      <c r="B143" s="33" t="s">
        <v>217</v>
      </c>
      <c r="C143" s="43">
        <v>8546.0264079000008</v>
      </c>
      <c r="D143" s="11" t="str">
        <f t="shared" si="20"/>
        <v>N/A</v>
      </c>
      <c r="E143" s="43">
        <v>9448.8347443000002</v>
      </c>
      <c r="F143" s="11" t="str">
        <f t="shared" si="21"/>
        <v>N/A</v>
      </c>
      <c r="G143" s="43">
        <v>9605.7418230999992</v>
      </c>
      <c r="H143" s="11" t="str">
        <f t="shared" si="22"/>
        <v>N/A</v>
      </c>
      <c r="I143" s="12">
        <v>10.56</v>
      </c>
      <c r="J143" s="12">
        <v>1.661</v>
      </c>
      <c r="K143" s="41" t="s">
        <v>732</v>
      </c>
      <c r="L143" s="9" t="str">
        <f t="shared" si="23"/>
        <v>Yes</v>
      </c>
    </row>
    <row r="144" spans="1:12" x14ac:dyDescent="0.25">
      <c r="A144" s="42" t="s">
        <v>89</v>
      </c>
      <c r="B144" s="33" t="s">
        <v>217</v>
      </c>
      <c r="C144" s="8">
        <v>10.676884191999999</v>
      </c>
      <c r="D144" s="11" t="str">
        <f t="shared" ref="D144:D161" si="24">IF($B144="N/A","N/A",IF(C144&gt;10,"No",IF(C144&lt;-10,"No","Yes")))</f>
        <v>N/A</v>
      </c>
      <c r="E144" s="8">
        <v>10.036462518</v>
      </c>
      <c r="F144" s="11" t="str">
        <f t="shared" ref="F144:F161" si="25">IF($B144="N/A","N/A",IF(E144&gt;10,"No",IF(E144&lt;-10,"No","Yes")))</f>
        <v>N/A</v>
      </c>
      <c r="G144" s="8">
        <v>11.64577888</v>
      </c>
      <c r="H144" s="11" t="str">
        <f t="shared" ref="H144:H161" si="26">IF($B144="N/A","N/A",IF(G144&gt;10,"No",IF(G144&lt;-10,"No","Yes")))</f>
        <v>N/A</v>
      </c>
      <c r="I144" s="12">
        <v>-6</v>
      </c>
      <c r="J144" s="12">
        <v>16.03</v>
      </c>
      <c r="K144" s="41" t="s">
        <v>732</v>
      </c>
      <c r="L144" s="9" t="str">
        <f t="shared" ref="L144:L161" si="27">IF(J144="Div by 0", "N/A", IF(K144="N/A","N/A", IF(J144&gt;VALUE(MID(K144,1,2)), "No", IF(J144&lt;-1*VALUE(MID(K144,1,2)), "No", "Yes"))))</f>
        <v>Yes</v>
      </c>
    </row>
    <row r="145" spans="1:12" x14ac:dyDescent="0.25">
      <c r="A145" s="42" t="s">
        <v>477</v>
      </c>
      <c r="B145" s="33" t="s">
        <v>217</v>
      </c>
      <c r="C145" s="8">
        <v>10.827038828999999</v>
      </c>
      <c r="D145" s="11" t="str">
        <f t="shared" si="24"/>
        <v>N/A</v>
      </c>
      <c r="E145" s="8">
        <v>10.066422513999999</v>
      </c>
      <c r="F145" s="11" t="str">
        <f t="shared" si="25"/>
        <v>N/A</v>
      </c>
      <c r="G145" s="8">
        <v>11.873449462</v>
      </c>
      <c r="H145" s="11" t="str">
        <f t="shared" si="26"/>
        <v>N/A</v>
      </c>
      <c r="I145" s="12">
        <v>-7.03</v>
      </c>
      <c r="J145" s="12">
        <v>17.95</v>
      </c>
      <c r="K145" s="41" t="s">
        <v>732</v>
      </c>
      <c r="L145" s="9" t="str">
        <f t="shared" si="27"/>
        <v>Yes</v>
      </c>
    </row>
    <row r="146" spans="1:12" x14ac:dyDescent="0.25">
      <c r="A146" s="42" t="s">
        <v>478</v>
      </c>
      <c r="B146" s="33" t="s">
        <v>217</v>
      </c>
      <c r="C146" s="8">
        <v>10.405946255</v>
      </c>
      <c r="D146" s="11" t="str">
        <f t="shared" si="24"/>
        <v>N/A</v>
      </c>
      <c r="E146" s="8">
        <v>9.9436787238999997</v>
      </c>
      <c r="F146" s="11" t="str">
        <f t="shared" si="25"/>
        <v>N/A</v>
      </c>
      <c r="G146" s="8">
        <v>11.274309806</v>
      </c>
      <c r="H146" s="11" t="str">
        <f t="shared" si="26"/>
        <v>N/A</v>
      </c>
      <c r="I146" s="12">
        <v>-4.4400000000000004</v>
      </c>
      <c r="J146" s="12">
        <v>13.38</v>
      </c>
      <c r="K146" s="41" t="s">
        <v>732</v>
      </c>
      <c r="L146" s="9" t="str">
        <f t="shared" si="27"/>
        <v>Yes</v>
      </c>
    </row>
    <row r="147" spans="1:12" x14ac:dyDescent="0.25">
      <c r="A147" s="42" t="s">
        <v>1478</v>
      </c>
      <c r="B147" s="33" t="s">
        <v>217</v>
      </c>
      <c r="C147" s="8">
        <v>13.127963230000001</v>
      </c>
      <c r="D147" s="11" t="str">
        <f t="shared" si="24"/>
        <v>N/A</v>
      </c>
      <c r="E147" s="8">
        <v>12.513905197</v>
      </c>
      <c r="F147" s="11" t="str">
        <f t="shared" si="25"/>
        <v>N/A</v>
      </c>
      <c r="G147" s="8">
        <v>12.391186172999999</v>
      </c>
      <c r="H147" s="11" t="str">
        <f t="shared" si="26"/>
        <v>N/A</v>
      </c>
      <c r="I147" s="12">
        <v>-4.68</v>
      </c>
      <c r="J147" s="12">
        <v>-0.98099999999999998</v>
      </c>
      <c r="K147" s="41" t="s">
        <v>732</v>
      </c>
      <c r="L147" s="9" t="str">
        <f t="shared" si="27"/>
        <v>Yes</v>
      </c>
    </row>
    <row r="148" spans="1:12" x14ac:dyDescent="0.25">
      <c r="A148" s="42" t="s">
        <v>1479</v>
      </c>
      <c r="B148" s="33" t="s">
        <v>217</v>
      </c>
      <c r="C148" s="8">
        <v>20.853003658999999</v>
      </c>
      <c r="D148" s="11" t="str">
        <f t="shared" si="24"/>
        <v>N/A</v>
      </c>
      <c r="E148" s="8">
        <v>19.266706585000001</v>
      </c>
      <c r="F148" s="11" t="str">
        <f t="shared" si="25"/>
        <v>N/A</v>
      </c>
      <c r="G148" s="8">
        <v>18.673140021999998</v>
      </c>
      <c r="H148" s="11" t="str">
        <f t="shared" si="26"/>
        <v>N/A</v>
      </c>
      <c r="I148" s="12">
        <v>-7.61</v>
      </c>
      <c r="J148" s="12">
        <v>-3.08</v>
      </c>
      <c r="K148" s="41" t="s">
        <v>732</v>
      </c>
      <c r="L148" s="9" t="str">
        <f t="shared" si="27"/>
        <v>Yes</v>
      </c>
    </row>
    <row r="149" spans="1:12" x14ac:dyDescent="0.25">
      <c r="A149" s="42" t="s">
        <v>1480</v>
      </c>
      <c r="B149" s="33" t="s">
        <v>217</v>
      </c>
      <c r="C149" s="8">
        <v>3.8843624928999998</v>
      </c>
      <c r="D149" s="11" t="str">
        <f t="shared" si="24"/>
        <v>N/A</v>
      </c>
      <c r="E149" s="8">
        <v>4.1278947736999996</v>
      </c>
      <c r="F149" s="11" t="str">
        <f t="shared" si="25"/>
        <v>N/A</v>
      </c>
      <c r="G149" s="8">
        <v>4.4862641098999996</v>
      </c>
      <c r="H149" s="11" t="str">
        <f t="shared" si="26"/>
        <v>N/A</v>
      </c>
      <c r="I149" s="12">
        <v>6.27</v>
      </c>
      <c r="J149" s="12">
        <v>8.6820000000000004</v>
      </c>
      <c r="K149" s="41" t="s">
        <v>732</v>
      </c>
      <c r="L149" s="9" t="str">
        <f t="shared" si="27"/>
        <v>Yes</v>
      </c>
    </row>
    <row r="150" spans="1:12" x14ac:dyDescent="0.25">
      <c r="A150" s="42" t="s">
        <v>90</v>
      </c>
      <c r="B150" s="33" t="s">
        <v>217</v>
      </c>
      <c r="C150" s="8">
        <v>79.332855727999998</v>
      </c>
      <c r="D150" s="11" t="str">
        <f t="shared" si="24"/>
        <v>N/A</v>
      </c>
      <c r="E150" s="8">
        <v>79.784160435000004</v>
      </c>
      <c r="F150" s="11" t="str">
        <f t="shared" si="25"/>
        <v>N/A</v>
      </c>
      <c r="G150" s="8">
        <v>78.911154302</v>
      </c>
      <c r="H150" s="11" t="str">
        <f t="shared" si="26"/>
        <v>N/A</v>
      </c>
      <c r="I150" s="12">
        <v>0.56889999999999996</v>
      </c>
      <c r="J150" s="12">
        <v>-1.0900000000000001</v>
      </c>
      <c r="K150" s="41" t="s">
        <v>732</v>
      </c>
      <c r="L150" s="9" t="str">
        <f t="shared" si="27"/>
        <v>Yes</v>
      </c>
    </row>
    <row r="151" spans="1:12" x14ac:dyDescent="0.25">
      <c r="A151" s="42" t="s">
        <v>479</v>
      </c>
      <c r="B151" s="33" t="s">
        <v>217</v>
      </c>
      <c r="C151" s="8">
        <v>78.189543255000004</v>
      </c>
      <c r="D151" s="11" t="str">
        <f t="shared" si="24"/>
        <v>N/A</v>
      </c>
      <c r="E151" s="8">
        <v>78.545667218999995</v>
      </c>
      <c r="F151" s="11" t="str">
        <f t="shared" si="25"/>
        <v>N/A</v>
      </c>
      <c r="G151" s="8">
        <v>77.549550511000007</v>
      </c>
      <c r="H151" s="11" t="str">
        <f t="shared" si="26"/>
        <v>N/A</v>
      </c>
      <c r="I151" s="12">
        <v>0.45550000000000002</v>
      </c>
      <c r="J151" s="12">
        <v>-1.27</v>
      </c>
      <c r="K151" s="41" t="s">
        <v>732</v>
      </c>
      <c r="L151" s="9" t="str">
        <f t="shared" si="27"/>
        <v>Yes</v>
      </c>
    </row>
    <row r="152" spans="1:12" x14ac:dyDescent="0.25">
      <c r="A152" s="42" t="s">
        <v>480</v>
      </c>
      <c r="B152" s="33" t="s">
        <v>217</v>
      </c>
      <c r="C152" s="8">
        <v>80.733633505</v>
      </c>
      <c r="D152" s="11" t="str">
        <f t="shared" si="24"/>
        <v>N/A</v>
      </c>
      <c r="E152" s="8">
        <v>81.394738683</v>
      </c>
      <c r="F152" s="11" t="str">
        <f t="shared" si="25"/>
        <v>N/A</v>
      </c>
      <c r="G152" s="8">
        <v>80.684754522000006</v>
      </c>
      <c r="H152" s="11" t="str">
        <f t="shared" si="26"/>
        <v>N/A</v>
      </c>
      <c r="I152" s="12">
        <v>0.81889999999999996</v>
      </c>
      <c r="J152" s="12">
        <v>-0.872</v>
      </c>
      <c r="K152" s="41" t="s">
        <v>732</v>
      </c>
      <c r="L152" s="9" t="str">
        <f t="shared" si="27"/>
        <v>Yes</v>
      </c>
    </row>
    <row r="153" spans="1:12" x14ac:dyDescent="0.25">
      <c r="A153" s="42" t="s">
        <v>117</v>
      </c>
      <c r="B153" s="33" t="s">
        <v>217</v>
      </c>
      <c r="C153" s="8">
        <v>90.240761163000002</v>
      </c>
      <c r="D153" s="11" t="str">
        <f t="shared" si="24"/>
        <v>N/A</v>
      </c>
      <c r="E153" s="8">
        <v>89.859248500999996</v>
      </c>
      <c r="F153" s="11" t="str">
        <f t="shared" si="25"/>
        <v>N/A</v>
      </c>
      <c r="G153" s="8">
        <v>86.876065797999999</v>
      </c>
      <c r="H153" s="11" t="str">
        <f t="shared" si="26"/>
        <v>N/A</v>
      </c>
      <c r="I153" s="12">
        <v>-0.42299999999999999</v>
      </c>
      <c r="J153" s="12">
        <v>-3.32</v>
      </c>
      <c r="K153" s="41" t="s">
        <v>732</v>
      </c>
      <c r="L153" s="9" t="str">
        <f t="shared" si="27"/>
        <v>Yes</v>
      </c>
    </row>
    <row r="154" spans="1:12" x14ac:dyDescent="0.25">
      <c r="A154" s="42" t="s">
        <v>481</v>
      </c>
      <c r="B154" s="33" t="s">
        <v>217</v>
      </c>
      <c r="C154" s="8">
        <v>89.460639678999996</v>
      </c>
      <c r="D154" s="11" t="str">
        <f t="shared" si="24"/>
        <v>N/A</v>
      </c>
      <c r="E154" s="8">
        <v>89.053513988000006</v>
      </c>
      <c r="F154" s="11" t="str">
        <f t="shared" si="25"/>
        <v>N/A</v>
      </c>
      <c r="G154" s="8">
        <v>86.119187984999996</v>
      </c>
      <c r="H154" s="11" t="str">
        <f t="shared" si="26"/>
        <v>N/A</v>
      </c>
      <c r="I154" s="12">
        <v>-0.45500000000000002</v>
      </c>
      <c r="J154" s="12">
        <v>-3.3</v>
      </c>
      <c r="K154" s="41" t="s">
        <v>732</v>
      </c>
      <c r="L154" s="9" t="str">
        <f t="shared" si="27"/>
        <v>Yes</v>
      </c>
    </row>
    <row r="155" spans="1:12" x14ac:dyDescent="0.25">
      <c r="A155" s="42" t="s">
        <v>482</v>
      </c>
      <c r="B155" s="33" t="s">
        <v>217</v>
      </c>
      <c r="C155" s="8">
        <v>91.253930818000001</v>
      </c>
      <c r="D155" s="11" t="str">
        <f t="shared" si="24"/>
        <v>N/A</v>
      </c>
      <c r="E155" s="8">
        <v>90.965857412999995</v>
      </c>
      <c r="F155" s="11" t="str">
        <f t="shared" si="25"/>
        <v>N/A</v>
      </c>
      <c r="G155" s="8">
        <v>87.899496803999995</v>
      </c>
      <c r="H155" s="11" t="str">
        <f t="shared" si="26"/>
        <v>N/A</v>
      </c>
      <c r="I155" s="12">
        <v>-0.316</v>
      </c>
      <c r="J155" s="12">
        <v>-3.37</v>
      </c>
      <c r="K155" s="41" t="s">
        <v>732</v>
      </c>
      <c r="L155" s="9" t="str">
        <f t="shared" si="27"/>
        <v>Yes</v>
      </c>
    </row>
    <row r="156" spans="1:12" x14ac:dyDescent="0.25">
      <c r="A156" s="42" t="s">
        <v>1481</v>
      </c>
      <c r="B156" s="33" t="s">
        <v>217</v>
      </c>
      <c r="C156" s="34">
        <v>1.0446320869000001</v>
      </c>
      <c r="D156" s="11" t="str">
        <f t="shared" si="24"/>
        <v>N/A</v>
      </c>
      <c r="E156" s="34">
        <v>1.0347136699999999</v>
      </c>
      <c r="F156" s="11" t="str">
        <f t="shared" si="25"/>
        <v>N/A</v>
      </c>
      <c r="G156" s="34">
        <v>0.70464863479999995</v>
      </c>
      <c r="H156" s="11" t="str">
        <f t="shared" si="26"/>
        <v>N/A</v>
      </c>
      <c r="I156" s="12">
        <v>-0.94899999999999995</v>
      </c>
      <c r="J156" s="12">
        <v>-31.9</v>
      </c>
      <c r="K156" s="41" t="s">
        <v>732</v>
      </c>
      <c r="L156" s="9" t="str">
        <f t="shared" si="27"/>
        <v>No</v>
      </c>
    </row>
    <row r="157" spans="1:12" x14ac:dyDescent="0.25">
      <c r="A157" s="42" t="s">
        <v>1482</v>
      </c>
      <c r="B157" s="33" t="s">
        <v>217</v>
      </c>
      <c r="C157" s="34">
        <v>0.53985556619999997</v>
      </c>
      <c r="D157" s="11" t="str">
        <f t="shared" si="24"/>
        <v>N/A</v>
      </c>
      <c r="E157" s="34">
        <v>0.69926684189999999</v>
      </c>
      <c r="F157" s="11" t="str">
        <f t="shared" si="25"/>
        <v>N/A</v>
      </c>
      <c r="G157" s="34">
        <v>0.30588631770000002</v>
      </c>
      <c r="H157" s="11" t="str">
        <f t="shared" si="26"/>
        <v>N/A</v>
      </c>
      <c r="I157" s="12">
        <v>29.53</v>
      </c>
      <c r="J157" s="12">
        <v>-56.3</v>
      </c>
      <c r="K157" s="41" t="s">
        <v>732</v>
      </c>
      <c r="L157" s="9" t="str">
        <f t="shared" si="27"/>
        <v>No</v>
      </c>
    </row>
    <row r="158" spans="1:12" x14ac:dyDescent="0.25">
      <c r="A158" s="42" t="s">
        <v>1483</v>
      </c>
      <c r="B158" s="33" t="s">
        <v>217</v>
      </c>
      <c r="C158" s="34">
        <v>1.6212225275000001</v>
      </c>
      <c r="D158" s="11" t="str">
        <f t="shared" si="24"/>
        <v>N/A</v>
      </c>
      <c r="E158" s="34">
        <v>1.4096745822000001</v>
      </c>
      <c r="F158" s="11" t="str">
        <f t="shared" si="25"/>
        <v>N/A</v>
      </c>
      <c r="G158" s="34">
        <v>1.1963208685</v>
      </c>
      <c r="H158" s="11" t="str">
        <f t="shared" si="26"/>
        <v>N/A</v>
      </c>
      <c r="I158" s="12">
        <v>-13</v>
      </c>
      <c r="J158" s="12">
        <v>-15.1</v>
      </c>
      <c r="K158" s="41" t="s">
        <v>732</v>
      </c>
      <c r="L158" s="9" t="str">
        <f t="shared" si="27"/>
        <v>Yes</v>
      </c>
    </row>
    <row r="159" spans="1:12" x14ac:dyDescent="0.25">
      <c r="A159" s="42" t="s">
        <v>1484</v>
      </c>
      <c r="B159" s="33" t="s">
        <v>217</v>
      </c>
      <c r="C159" s="34">
        <v>202.99307131</v>
      </c>
      <c r="D159" s="11" t="str">
        <f t="shared" si="24"/>
        <v>N/A</v>
      </c>
      <c r="E159" s="34">
        <v>178.49632693000001</v>
      </c>
      <c r="F159" s="11" t="str">
        <f t="shared" si="25"/>
        <v>N/A</v>
      </c>
      <c r="G159" s="34">
        <v>206.79723558000001</v>
      </c>
      <c r="H159" s="11" t="str">
        <f t="shared" si="26"/>
        <v>N/A</v>
      </c>
      <c r="I159" s="12">
        <v>-12.1</v>
      </c>
      <c r="J159" s="12">
        <v>15.86</v>
      </c>
      <c r="K159" s="41" t="s">
        <v>732</v>
      </c>
      <c r="L159" s="9" t="str">
        <f t="shared" si="27"/>
        <v>Yes</v>
      </c>
    </row>
    <row r="160" spans="1:12" x14ac:dyDescent="0.25">
      <c r="A160" s="42" t="s">
        <v>1485</v>
      </c>
      <c r="B160" s="33" t="s">
        <v>217</v>
      </c>
      <c r="C160" s="34">
        <v>206.94198797000001</v>
      </c>
      <c r="D160" s="11" t="str">
        <f t="shared" si="24"/>
        <v>N/A</v>
      </c>
      <c r="E160" s="34">
        <v>184.31352992000001</v>
      </c>
      <c r="F160" s="11" t="str">
        <f t="shared" si="25"/>
        <v>N/A</v>
      </c>
      <c r="G160" s="34">
        <v>217.26542857000001</v>
      </c>
      <c r="H160" s="11" t="str">
        <f t="shared" si="26"/>
        <v>N/A</v>
      </c>
      <c r="I160" s="12">
        <v>-10.9</v>
      </c>
      <c r="J160" s="12">
        <v>17.88</v>
      </c>
      <c r="K160" s="41" t="s">
        <v>732</v>
      </c>
      <c r="L160" s="9" t="str">
        <f t="shared" si="27"/>
        <v>Yes</v>
      </c>
    </row>
    <row r="161" spans="1:12" x14ac:dyDescent="0.25">
      <c r="A161" s="42" t="s">
        <v>1486</v>
      </c>
      <c r="B161" s="33" t="s">
        <v>217</v>
      </c>
      <c r="C161" s="34">
        <v>177.31784729</v>
      </c>
      <c r="D161" s="11" t="str">
        <f t="shared" si="24"/>
        <v>N/A</v>
      </c>
      <c r="E161" s="34">
        <v>144.61864406999999</v>
      </c>
      <c r="F161" s="11" t="str">
        <f t="shared" si="25"/>
        <v>N/A</v>
      </c>
      <c r="G161" s="34">
        <v>151.32663887999999</v>
      </c>
      <c r="H161" s="11" t="str">
        <f t="shared" si="26"/>
        <v>N/A</v>
      </c>
      <c r="I161" s="12">
        <v>-18.399999999999999</v>
      </c>
      <c r="J161" s="12">
        <v>4.6379999999999999</v>
      </c>
      <c r="K161" s="41" t="s">
        <v>732</v>
      </c>
      <c r="L161" s="9" t="str">
        <f t="shared" si="27"/>
        <v>Yes</v>
      </c>
    </row>
    <row r="162" spans="1:12" x14ac:dyDescent="0.25">
      <c r="A162" s="42" t="s">
        <v>1619</v>
      </c>
      <c r="B162" s="33" t="s">
        <v>217</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1742</v>
      </c>
      <c r="J162" s="12" t="s">
        <v>1742</v>
      </c>
      <c r="K162" s="14" t="s">
        <v>217</v>
      </c>
      <c r="L162" s="9" t="str">
        <f t="shared" ref="L162:L172" si="31">IF(J162="Div by 0", "N/A", IF(K162="N/A","N/A", IF(J162&gt;VALUE(MID(K162,1,2)), "No", IF(J162&lt;-1*VALUE(MID(K162,1,2)), "No", "Yes"))))</f>
        <v>N/A</v>
      </c>
    </row>
    <row r="163" spans="1:12" x14ac:dyDescent="0.25">
      <c r="A163" s="42" t="s">
        <v>126</v>
      </c>
      <c r="B163" s="33" t="s">
        <v>217</v>
      </c>
      <c r="C163" s="34">
        <v>11</v>
      </c>
      <c r="D163" s="11" t="str">
        <f t="shared" si="28"/>
        <v>N/A</v>
      </c>
      <c r="E163" s="34">
        <v>0</v>
      </c>
      <c r="F163" s="11" t="str">
        <f t="shared" si="29"/>
        <v>N/A</v>
      </c>
      <c r="G163" s="34">
        <v>0</v>
      </c>
      <c r="H163" s="11" t="str">
        <f t="shared" si="30"/>
        <v>N/A</v>
      </c>
      <c r="I163" s="12">
        <v>-100</v>
      </c>
      <c r="J163" s="12" t="s">
        <v>1742</v>
      </c>
      <c r="K163" s="14" t="s">
        <v>217</v>
      </c>
      <c r="L163" s="9" t="str">
        <f t="shared" si="31"/>
        <v>N/A</v>
      </c>
    </row>
    <row r="164" spans="1:12" ht="25" x14ac:dyDescent="0.25">
      <c r="A164" s="42" t="s">
        <v>1620</v>
      </c>
      <c r="B164" s="33" t="s">
        <v>217</v>
      </c>
      <c r="C164" s="34">
        <v>0</v>
      </c>
      <c r="D164" s="11" t="str">
        <f t="shared" si="28"/>
        <v>N/A</v>
      </c>
      <c r="E164" s="34">
        <v>0</v>
      </c>
      <c r="F164" s="11" t="str">
        <f t="shared" si="29"/>
        <v>N/A</v>
      </c>
      <c r="G164" s="34">
        <v>0</v>
      </c>
      <c r="H164" s="11" t="str">
        <f t="shared" si="30"/>
        <v>N/A</v>
      </c>
      <c r="I164" s="12" t="s">
        <v>1742</v>
      </c>
      <c r="J164" s="12" t="s">
        <v>1742</v>
      </c>
      <c r="K164" s="14" t="s">
        <v>217</v>
      </c>
      <c r="L164" s="9" t="str">
        <f t="shared" si="31"/>
        <v>N/A</v>
      </c>
    </row>
    <row r="165" spans="1:12" ht="25" x14ac:dyDescent="0.25">
      <c r="A165" s="42" t="s">
        <v>1487</v>
      </c>
      <c r="B165" s="33" t="s">
        <v>217</v>
      </c>
      <c r="C165" s="34">
        <v>0</v>
      </c>
      <c r="D165" s="11" t="str">
        <f t="shared" si="28"/>
        <v>N/A</v>
      </c>
      <c r="E165" s="34">
        <v>0</v>
      </c>
      <c r="F165" s="11" t="str">
        <f t="shared" si="29"/>
        <v>N/A</v>
      </c>
      <c r="G165" s="34">
        <v>11</v>
      </c>
      <c r="H165" s="11" t="str">
        <f t="shared" si="30"/>
        <v>N/A</v>
      </c>
      <c r="I165" s="12" t="s">
        <v>1742</v>
      </c>
      <c r="J165" s="12" t="s">
        <v>1742</v>
      </c>
      <c r="K165" s="14" t="s">
        <v>217</v>
      </c>
      <c r="L165" s="9" t="str">
        <f t="shared" si="31"/>
        <v>N/A</v>
      </c>
    </row>
    <row r="166" spans="1:12" x14ac:dyDescent="0.25">
      <c r="A166" s="42" t="s">
        <v>1621</v>
      </c>
      <c r="B166" s="33" t="s">
        <v>217</v>
      </c>
      <c r="C166" s="34">
        <v>0</v>
      </c>
      <c r="D166" s="11" t="str">
        <f t="shared" si="28"/>
        <v>N/A</v>
      </c>
      <c r="E166" s="34">
        <v>11</v>
      </c>
      <c r="F166" s="11" t="str">
        <f t="shared" si="29"/>
        <v>N/A</v>
      </c>
      <c r="G166" s="34">
        <v>0</v>
      </c>
      <c r="H166" s="11" t="str">
        <f t="shared" si="30"/>
        <v>N/A</v>
      </c>
      <c r="I166" s="12" t="s">
        <v>1742</v>
      </c>
      <c r="J166" s="12">
        <v>-100</v>
      </c>
      <c r="K166" s="14" t="s">
        <v>217</v>
      </c>
      <c r="L166" s="9" t="str">
        <f t="shared" si="31"/>
        <v>N/A</v>
      </c>
    </row>
    <row r="167" spans="1:12" x14ac:dyDescent="0.25">
      <c r="A167" s="42" t="s">
        <v>1622</v>
      </c>
      <c r="B167" s="33" t="s">
        <v>217</v>
      </c>
      <c r="C167" s="34">
        <v>13</v>
      </c>
      <c r="D167" s="11" t="str">
        <f t="shared" si="28"/>
        <v>N/A</v>
      </c>
      <c r="E167" s="34">
        <v>30</v>
      </c>
      <c r="F167" s="11" t="str">
        <f t="shared" si="29"/>
        <v>N/A</v>
      </c>
      <c r="G167" s="34">
        <v>34</v>
      </c>
      <c r="H167" s="11" t="str">
        <f t="shared" si="30"/>
        <v>N/A</v>
      </c>
      <c r="I167" s="12">
        <v>130.80000000000001</v>
      </c>
      <c r="J167" s="12">
        <v>13.33</v>
      </c>
      <c r="K167" s="14" t="s">
        <v>217</v>
      </c>
      <c r="L167" s="9" t="str">
        <f t="shared" si="31"/>
        <v>N/A</v>
      </c>
    </row>
    <row r="168" spans="1:12" x14ac:dyDescent="0.25">
      <c r="A168" s="42" t="s">
        <v>125</v>
      </c>
      <c r="B168" s="33" t="s">
        <v>217</v>
      </c>
      <c r="C168" s="43">
        <v>568794</v>
      </c>
      <c r="D168" s="11" t="str">
        <f t="shared" si="28"/>
        <v>N/A</v>
      </c>
      <c r="E168" s="43">
        <v>442357</v>
      </c>
      <c r="F168" s="11" t="str">
        <f t="shared" si="29"/>
        <v>N/A</v>
      </c>
      <c r="G168" s="43">
        <v>402620</v>
      </c>
      <c r="H168" s="11" t="str">
        <f t="shared" si="30"/>
        <v>N/A</v>
      </c>
      <c r="I168" s="12">
        <v>-22.2</v>
      </c>
      <c r="J168" s="12">
        <v>-8.98</v>
      </c>
      <c r="K168" s="14" t="s">
        <v>217</v>
      </c>
      <c r="L168" s="9" t="str">
        <f t="shared" si="31"/>
        <v>N/A</v>
      </c>
    </row>
    <row r="169" spans="1:12" x14ac:dyDescent="0.25">
      <c r="A169" s="42" t="s">
        <v>1623</v>
      </c>
      <c r="B169" s="33" t="s">
        <v>217</v>
      </c>
      <c r="C169" s="43">
        <v>399841</v>
      </c>
      <c r="D169" s="11" t="str">
        <f t="shared" si="28"/>
        <v>N/A</v>
      </c>
      <c r="E169" s="43">
        <v>200110</v>
      </c>
      <c r="F169" s="11" t="str">
        <f t="shared" si="29"/>
        <v>N/A</v>
      </c>
      <c r="G169" s="43">
        <v>326226</v>
      </c>
      <c r="H169" s="11" t="str">
        <f t="shared" si="30"/>
        <v>N/A</v>
      </c>
      <c r="I169" s="12">
        <v>-50</v>
      </c>
      <c r="J169" s="12">
        <v>63.02</v>
      </c>
      <c r="K169" s="14" t="s">
        <v>217</v>
      </c>
      <c r="L169" s="9" t="str">
        <f t="shared" si="31"/>
        <v>N/A</v>
      </c>
    </row>
    <row r="170" spans="1:12" x14ac:dyDescent="0.25">
      <c r="A170" s="42" t="s">
        <v>1380</v>
      </c>
      <c r="B170" s="33" t="s">
        <v>217</v>
      </c>
      <c r="C170" s="43">
        <v>199352</v>
      </c>
      <c r="D170" s="11" t="str">
        <f t="shared" si="28"/>
        <v>N/A</v>
      </c>
      <c r="E170" s="43">
        <v>183055</v>
      </c>
      <c r="F170" s="11" t="str">
        <f t="shared" si="29"/>
        <v>N/A</v>
      </c>
      <c r="G170" s="43">
        <v>200691</v>
      </c>
      <c r="H170" s="11" t="str">
        <f t="shared" si="30"/>
        <v>N/A</v>
      </c>
      <c r="I170" s="12">
        <v>-8.17</v>
      </c>
      <c r="J170" s="12">
        <v>9.6340000000000003</v>
      </c>
      <c r="K170" s="14" t="s">
        <v>217</v>
      </c>
      <c r="L170" s="9" t="str">
        <f t="shared" si="31"/>
        <v>N/A</v>
      </c>
    </row>
    <row r="171" spans="1:12" x14ac:dyDescent="0.25">
      <c r="A171" s="42" t="s">
        <v>1617</v>
      </c>
      <c r="B171" s="33" t="s">
        <v>217</v>
      </c>
      <c r="C171" s="43">
        <v>130804</v>
      </c>
      <c r="D171" s="11" t="str">
        <f t="shared" si="28"/>
        <v>N/A</v>
      </c>
      <c r="E171" s="43">
        <v>202204</v>
      </c>
      <c r="F171" s="11" t="str">
        <f t="shared" si="29"/>
        <v>N/A</v>
      </c>
      <c r="G171" s="43">
        <v>162214</v>
      </c>
      <c r="H171" s="11" t="str">
        <f t="shared" si="30"/>
        <v>N/A</v>
      </c>
      <c r="I171" s="12">
        <v>54.59</v>
      </c>
      <c r="J171" s="12">
        <v>-19.8</v>
      </c>
      <c r="K171" s="14" t="s">
        <v>217</v>
      </c>
      <c r="L171" s="9" t="str">
        <f t="shared" si="31"/>
        <v>N/A</v>
      </c>
    </row>
    <row r="172" spans="1:12" x14ac:dyDescent="0.25">
      <c r="A172" s="42" t="s">
        <v>1618</v>
      </c>
      <c r="B172" s="33" t="s">
        <v>217</v>
      </c>
      <c r="C172" s="43">
        <v>530672</v>
      </c>
      <c r="D172" s="11" t="str">
        <f t="shared" si="28"/>
        <v>N/A</v>
      </c>
      <c r="E172" s="43">
        <v>441995</v>
      </c>
      <c r="F172" s="11" t="str">
        <f t="shared" si="29"/>
        <v>N/A</v>
      </c>
      <c r="G172" s="43">
        <v>402059</v>
      </c>
      <c r="H172" s="11" t="str">
        <f t="shared" si="30"/>
        <v>N/A</v>
      </c>
      <c r="I172" s="12">
        <v>-16.7</v>
      </c>
      <c r="J172" s="12">
        <v>-9.0399999999999991</v>
      </c>
      <c r="K172" s="14" t="s">
        <v>217</v>
      </c>
      <c r="L172" s="9" t="str">
        <f t="shared" si="31"/>
        <v>N/A</v>
      </c>
    </row>
    <row r="173" spans="1:12" ht="25" x14ac:dyDescent="0.25">
      <c r="A173" s="42" t="s">
        <v>1381</v>
      </c>
      <c r="B173" s="33" t="s">
        <v>217</v>
      </c>
      <c r="C173" s="43">
        <v>123849</v>
      </c>
      <c r="D173" s="11" t="str">
        <f t="shared" ref="D173:D187" si="32">IF($B173="N/A","N/A",IF(C173&gt;10,"No",IF(C173&lt;-10,"No","Yes")))</f>
        <v>N/A</v>
      </c>
      <c r="E173" s="43">
        <v>88263</v>
      </c>
      <c r="F173" s="11" t="str">
        <f t="shared" ref="F173:F187" si="33">IF($B173="N/A","N/A",IF(E173&gt;10,"No",IF(E173&lt;-10,"No","Yes")))</f>
        <v>N/A</v>
      </c>
      <c r="G173" s="43">
        <v>5350189</v>
      </c>
      <c r="H173" s="11" t="str">
        <f t="shared" ref="H173:H187" si="34">IF($B173="N/A","N/A",IF(G173&gt;10,"No",IF(G173&lt;-10,"No","Yes")))</f>
        <v>N/A</v>
      </c>
      <c r="I173" s="12">
        <v>-28.7</v>
      </c>
      <c r="J173" s="12">
        <v>5962</v>
      </c>
      <c r="K173" s="41" t="s">
        <v>732</v>
      </c>
      <c r="L173" s="9" t="str">
        <f t="shared" ref="L173:L187" si="35">IF(J173="Div by 0", "N/A", IF(K173="N/A","N/A", IF(J173&gt;VALUE(MID(K173,1,2)), "No", IF(J173&lt;-1*VALUE(MID(K173,1,2)), "No", "Yes"))))</f>
        <v>No</v>
      </c>
    </row>
    <row r="174" spans="1:12" x14ac:dyDescent="0.25">
      <c r="A174" s="42" t="s">
        <v>649</v>
      </c>
      <c r="B174" s="33" t="s">
        <v>217</v>
      </c>
      <c r="C174" s="34">
        <v>1863</v>
      </c>
      <c r="D174" s="11" t="str">
        <f t="shared" si="32"/>
        <v>N/A</v>
      </c>
      <c r="E174" s="34">
        <v>1768</v>
      </c>
      <c r="F174" s="11" t="str">
        <f t="shared" si="33"/>
        <v>N/A</v>
      </c>
      <c r="G174" s="34">
        <v>450</v>
      </c>
      <c r="H174" s="11" t="str">
        <f t="shared" si="34"/>
        <v>N/A</v>
      </c>
      <c r="I174" s="12">
        <v>-5.0999999999999996</v>
      </c>
      <c r="J174" s="12">
        <v>-74.5</v>
      </c>
      <c r="K174" s="41" t="s">
        <v>732</v>
      </c>
      <c r="L174" s="9" t="str">
        <f t="shared" si="35"/>
        <v>No</v>
      </c>
    </row>
    <row r="175" spans="1:12" x14ac:dyDescent="0.25">
      <c r="A175" s="42" t="s">
        <v>1382</v>
      </c>
      <c r="B175" s="33" t="s">
        <v>217</v>
      </c>
      <c r="C175" s="43">
        <v>66.47826087</v>
      </c>
      <c r="D175" s="11" t="str">
        <f t="shared" si="32"/>
        <v>N/A</v>
      </c>
      <c r="E175" s="43">
        <v>49.922511311999997</v>
      </c>
      <c r="F175" s="11" t="str">
        <f t="shared" si="33"/>
        <v>N/A</v>
      </c>
      <c r="G175" s="43">
        <v>11889.308889</v>
      </c>
      <c r="H175" s="11" t="str">
        <f t="shared" si="34"/>
        <v>N/A</v>
      </c>
      <c r="I175" s="12">
        <v>-24.9</v>
      </c>
      <c r="J175" s="12">
        <v>23716</v>
      </c>
      <c r="K175" s="41" t="s">
        <v>732</v>
      </c>
      <c r="L175" s="9" t="str">
        <f t="shared" si="35"/>
        <v>No</v>
      </c>
    </row>
    <row r="176" spans="1:12" ht="25" x14ac:dyDescent="0.25">
      <c r="A176" s="42" t="s">
        <v>1383</v>
      </c>
      <c r="B176" s="33" t="s">
        <v>217</v>
      </c>
      <c r="C176" s="43">
        <v>398909</v>
      </c>
      <c r="D176" s="11" t="str">
        <f t="shared" si="32"/>
        <v>N/A</v>
      </c>
      <c r="E176" s="43">
        <v>290275</v>
      </c>
      <c r="F176" s="11" t="str">
        <f t="shared" si="33"/>
        <v>N/A</v>
      </c>
      <c r="G176" s="43">
        <v>0</v>
      </c>
      <c r="H176" s="11" t="str">
        <f t="shared" si="34"/>
        <v>N/A</v>
      </c>
      <c r="I176" s="12">
        <v>-27.2</v>
      </c>
      <c r="J176" s="12">
        <v>-100</v>
      </c>
      <c r="K176" s="41" t="s">
        <v>732</v>
      </c>
      <c r="L176" s="9" t="str">
        <f t="shared" si="35"/>
        <v>No</v>
      </c>
    </row>
    <row r="177" spans="1:12" x14ac:dyDescent="0.25">
      <c r="A177" s="42" t="s">
        <v>516</v>
      </c>
      <c r="B177" s="33" t="s">
        <v>217</v>
      </c>
      <c r="C177" s="34">
        <v>847</v>
      </c>
      <c r="D177" s="11" t="str">
        <f t="shared" si="32"/>
        <v>N/A</v>
      </c>
      <c r="E177" s="34">
        <v>787</v>
      </c>
      <c r="F177" s="11" t="str">
        <f t="shared" si="33"/>
        <v>N/A</v>
      </c>
      <c r="G177" s="34">
        <v>0</v>
      </c>
      <c r="H177" s="11" t="str">
        <f t="shared" si="34"/>
        <v>N/A</v>
      </c>
      <c r="I177" s="12">
        <v>-7.08</v>
      </c>
      <c r="J177" s="12">
        <v>-100</v>
      </c>
      <c r="K177" s="41" t="s">
        <v>732</v>
      </c>
      <c r="L177" s="9" t="str">
        <f t="shared" si="35"/>
        <v>No</v>
      </c>
    </row>
    <row r="178" spans="1:12" x14ac:dyDescent="0.25">
      <c r="A178" s="42" t="s">
        <v>1384</v>
      </c>
      <c r="B178" s="33" t="s">
        <v>217</v>
      </c>
      <c r="C178" s="43">
        <v>470.96694215000002</v>
      </c>
      <c r="D178" s="11" t="str">
        <f t="shared" si="32"/>
        <v>N/A</v>
      </c>
      <c r="E178" s="43">
        <v>368.83735704999998</v>
      </c>
      <c r="F178" s="11" t="str">
        <f t="shared" si="33"/>
        <v>N/A</v>
      </c>
      <c r="G178" s="43" t="s">
        <v>1742</v>
      </c>
      <c r="H178" s="11" t="str">
        <f t="shared" si="34"/>
        <v>N/A</v>
      </c>
      <c r="I178" s="12">
        <v>-21.7</v>
      </c>
      <c r="J178" s="12" t="s">
        <v>1742</v>
      </c>
      <c r="K178" s="41" t="s">
        <v>732</v>
      </c>
      <c r="L178" s="9" t="str">
        <f t="shared" si="35"/>
        <v>N/A</v>
      </c>
    </row>
    <row r="179" spans="1:12" ht="25" x14ac:dyDescent="0.25">
      <c r="A179" s="42" t="s">
        <v>1385</v>
      </c>
      <c r="B179" s="33" t="s">
        <v>217</v>
      </c>
      <c r="C179" s="43">
        <v>3646166</v>
      </c>
      <c r="D179" s="11" t="str">
        <f t="shared" si="32"/>
        <v>N/A</v>
      </c>
      <c r="E179" s="43">
        <v>3303686</v>
      </c>
      <c r="F179" s="11" t="str">
        <f t="shared" si="33"/>
        <v>N/A</v>
      </c>
      <c r="G179" s="43">
        <v>7759893</v>
      </c>
      <c r="H179" s="11" t="str">
        <f t="shared" si="34"/>
        <v>N/A</v>
      </c>
      <c r="I179" s="12">
        <v>-9.39</v>
      </c>
      <c r="J179" s="12">
        <v>134.9</v>
      </c>
      <c r="K179" s="41" t="s">
        <v>732</v>
      </c>
      <c r="L179" s="9" t="str">
        <f t="shared" si="35"/>
        <v>No</v>
      </c>
    </row>
    <row r="180" spans="1:12" x14ac:dyDescent="0.25">
      <c r="A180" s="42" t="s">
        <v>517</v>
      </c>
      <c r="B180" s="33" t="s">
        <v>217</v>
      </c>
      <c r="C180" s="34">
        <v>21368</v>
      </c>
      <c r="D180" s="11" t="str">
        <f t="shared" si="32"/>
        <v>N/A</v>
      </c>
      <c r="E180" s="34">
        <v>22182</v>
      </c>
      <c r="F180" s="11" t="str">
        <f t="shared" si="33"/>
        <v>N/A</v>
      </c>
      <c r="G180" s="34">
        <v>13992</v>
      </c>
      <c r="H180" s="11" t="str">
        <f t="shared" si="34"/>
        <v>N/A</v>
      </c>
      <c r="I180" s="12">
        <v>3.8090000000000002</v>
      </c>
      <c r="J180" s="12">
        <v>-36.9</v>
      </c>
      <c r="K180" s="41" t="s">
        <v>732</v>
      </c>
      <c r="L180" s="9" t="str">
        <f t="shared" si="35"/>
        <v>No</v>
      </c>
    </row>
    <row r="181" spans="1:12" ht="25" x14ac:dyDescent="0.25">
      <c r="A181" s="42" t="s">
        <v>1386</v>
      </c>
      <c r="B181" s="33" t="s">
        <v>217</v>
      </c>
      <c r="C181" s="43">
        <v>170.63674653999999</v>
      </c>
      <c r="D181" s="11" t="str">
        <f t="shared" si="32"/>
        <v>N/A</v>
      </c>
      <c r="E181" s="43">
        <v>148.93544315</v>
      </c>
      <c r="F181" s="11" t="str">
        <f t="shared" si="33"/>
        <v>N/A</v>
      </c>
      <c r="G181" s="43">
        <v>554.59498284999995</v>
      </c>
      <c r="H181" s="11" t="str">
        <f t="shared" si="34"/>
        <v>N/A</v>
      </c>
      <c r="I181" s="12">
        <v>-12.7</v>
      </c>
      <c r="J181" s="12">
        <v>272.39999999999998</v>
      </c>
      <c r="K181" s="41" t="s">
        <v>732</v>
      </c>
      <c r="L181" s="9" t="str">
        <f t="shared" si="35"/>
        <v>No</v>
      </c>
    </row>
    <row r="182" spans="1:12" ht="25" x14ac:dyDescent="0.25">
      <c r="A182" s="42" t="s">
        <v>1387</v>
      </c>
      <c r="B182" s="33" t="s">
        <v>217</v>
      </c>
      <c r="C182" s="43">
        <v>1383941</v>
      </c>
      <c r="D182" s="11" t="str">
        <f t="shared" si="32"/>
        <v>N/A</v>
      </c>
      <c r="E182" s="43">
        <v>1241552</v>
      </c>
      <c r="F182" s="11" t="str">
        <f t="shared" si="33"/>
        <v>N/A</v>
      </c>
      <c r="G182" s="43">
        <v>2071469</v>
      </c>
      <c r="H182" s="11" t="str">
        <f t="shared" si="34"/>
        <v>N/A</v>
      </c>
      <c r="I182" s="12">
        <v>-10.3</v>
      </c>
      <c r="J182" s="12">
        <v>66.849999999999994</v>
      </c>
      <c r="K182" s="41" t="s">
        <v>732</v>
      </c>
      <c r="L182" s="9" t="str">
        <f t="shared" si="35"/>
        <v>No</v>
      </c>
    </row>
    <row r="183" spans="1:12" x14ac:dyDescent="0.25">
      <c r="A183" s="42" t="s">
        <v>518</v>
      </c>
      <c r="B183" s="33" t="s">
        <v>217</v>
      </c>
      <c r="C183" s="34">
        <v>1054</v>
      </c>
      <c r="D183" s="11" t="str">
        <f t="shared" si="32"/>
        <v>N/A</v>
      </c>
      <c r="E183" s="34">
        <v>1112</v>
      </c>
      <c r="F183" s="11" t="str">
        <f t="shared" si="33"/>
        <v>N/A</v>
      </c>
      <c r="G183" s="34">
        <v>1010</v>
      </c>
      <c r="H183" s="11" t="str">
        <f t="shared" si="34"/>
        <v>N/A</v>
      </c>
      <c r="I183" s="12">
        <v>5.5030000000000001</v>
      </c>
      <c r="J183" s="12">
        <v>-9.17</v>
      </c>
      <c r="K183" s="41" t="s">
        <v>732</v>
      </c>
      <c r="L183" s="9" t="str">
        <f t="shared" si="35"/>
        <v>Yes</v>
      </c>
    </row>
    <row r="184" spans="1:12" x14ac:dyDescent="0.25">
      <c r="A184" s="42" t="s">
        <v>1388</v>
      </c>
      <c r="B184" s="33" t="s">
        <v>217</v>
      </c>
      <c r="C184" s="43">
        <v>1313.0370019</v>
      </c>
      <c r="D184" s="11" t="str">
        <f t="shared" si="32"/>
        <v>N/A</v>
      </c>
      <c r="E184" s="43">
        <v>1116.5035971</v>
      </c>
      <c r="F184" s="11" t="str">
        <f t="shared" si="33"/>
        <v>N/A</v>
      </c>
      <c r="G184" s="43">
        <v>2050.9594059000001</v>
      </c>
      <c r="H184" s="11" t="str">
        <f t="shared" si="34"/>
        <v>N/A</v>
      </c>
      <c r="I184" s="12">
        <v>-15</v>
      </c>
      <c r="J184" s="12">
        <v>83.69</v>
      </c>
      <c r="K184" s="41" t="s">
        <v>732</v>
      </c>
      <c r="L184" s="9" t="str">
        <f t="shared" si="35"/>
        <v>No</v>
      </c>
    </row>
    <row r="185" spans="1:12" ht="25" x14ac:dyDescent="0.25">
      <c r="A185" s="42" t="s">
        <v>1389</v>
      </c>
      <c r="B185" s="33" t="s">
        <v>217</v>
      </c>
      <c r="C185" s="43">
        <v>619125582</v>
      </c>
      <c r="D185" s="11" t="str">
        <f t="shared" si="32"/>
        <v>N/A</v>
      </c>
      <c r="E185" s="43">
        <v>751696983</v>
      </c>
      <c r="F185" s="11" t="str">
        <f t="shared" si="33"/>
        <v>N/A</v>
      </c>
      <c r="G185" s="43">
        <v>811300023</v>
      </c>
      <c r="H185" s="11" t="str">
        <f t="shared" si="34"/>
        <v>N/A</v>
      </c>
      <c r="I185" s="12">
        <v>21.41</v>
      </c>
      <c r="J185" s="12">
        <v>7.9290000000000003</v>
      </c>
      <c r="K185" s="41" t="s">
        <v>732</v>
      </c>
      <c r="L185" s="9" t="str">
        <f t="shared" si="35"/>
        <v>Yes</v>
      </c>
    </row>
    <row r="186" spans="1:12" ht="25" x14ac:dyDescent="0.25">
      <c r="A186" s="42" t="s">
        <v>519</v>
      </c>
      <c r="B186" s="33" t="s">
        <v>217</v>
      </c>
      <c r="C186" s="34">
        <v>33862</v>
      </c>
      <c r="D186" s="11" t="str">
        <f t="shared" si="32"/>
        <v>N/A</v>
      </c>
      <c r="E186" s="34">
        <v>39222</v>
      </c>
      <c r="F186" s="11" t="str">
        <f t="shared" si="33"/>
        <v>N/A</v>
      </c>
      <c r="G186" s="34">
        <v>40670</v>
      </c>
      <c r="H186" s="11" t="str">
        <f t="shared" si="34"/>
        <v>N/A</v>
      </c>
      <c r="I186" s="12">
        <v>15.83</v>
      </c>
      <c r="J186" s="12">
        <v>3.6920000000000002</v>
      </c>
      <c r="K186" s="41" t="s">
        <v>732</v>
      </c>
      <c r="L186" s="9" t="str">
        <f t="shared" si="35"/>
        <v>Yes</v>
      </c>
    </row>
    <row r="187" spans="1:12" ht="25" x14ac:dyDescent="0.25">
      <c r="A187" s="42" t="s">
        <v>1390</v>
      </c>
      <c r="B187" s="33" t="s">
        <v>217</v>
      </c>
      <c r="C187" s="43">
        <v>18283.786604000001</v>
      </c>
      <c r="D187" s="11" t="str">
        <f t="shared" si="32"/>
        <v>N/A</v>
      </c>
      <c r="E187" s="43">
        <v>19165.187471000001</v>
      </c>
      <c r="F187" s="11" t="str">
        <f t="shared" si="33"/>
        <v>N/A</v>
      </c>
      <c r="G187" s="43">
        <v>19948.365453999999</v>
      </c>
      <c r="H187" s="11" t="str">
        <f t="shared" si="34"/>
        <v>N/A</v>
      </c>
      <c r="I187" s="12">
        <v>4.8209999999999997</v>
      </c>
      <c r="J187" s="12">
        <v>4.0860000000000003</v>
      </c>
      <c r="K187" s="41" t="s">
        <v>732</v>
      </c>
      <c r="L187" s="9" t="str">
        <f t="shared" si="35"/>
        <v>Yes</v>
      </c>
    </row>
    <row r="188" spans="1:12" x14ac:dyDescent="0.25">
      <c r="A188" s="4" t="s">
        <v>1391</v>
      </c>
      <c r="B188" s="33" t="s">
        <v>217</v>
      </c>
      <c r="C188" s="43">
        <v>813807071</v>
      </c>
      <c r="D188" s="11" t="str">
        <f t="shared" ref="D188:D203" si="36">IF($B188="N/A","N/A",IF(C188&gt;10,"No",IF(C188&lt;-10,"No","Yes")))</f>
        <v>N/A</v>
      </c>
      <c r="E188" s="43">
        <v>991618880</v>
      </c>
      <c r="F188" s="11" t="str">
        <f t="shared" ref="F188:F203" si="37">IF($B188="N/A","N/A",IF(E188&gt;10,"No",IF(E188&lt;-10,"No","Yes")))</f>
        <v>N/A</v>
      </c>
      <c r="G188" s="43">
        <v>1052587886</v>
      </c>
      <c r="H188" s="11" t="str">
        <f t="shared" ref="H188:H203" si="38">IF($B188="N/A","N/A",IF(G188&gt;10,"No",IF(G188&lt;-10,"No","Yes")))</f>
        <v>N/A</v>
      </c>
      <c r="I188" s="12">
        <v>21.85</v>
      </c>
      <c r="J188" s="12">
        <v>6.1479999999999997</v>
      </c>
      <c r="K188" s="41" t="s">
        <v>732</v>
      </c>
      <c r="L188" s="9" t="str">
        <f t="shared" ref="L188:L203" si="39">IF(J188="Div by 0", "N/A", IF(K188="N/A","N/A", IF(J188&gt;VALUE(MID(K188,1,2)), "No", IF(J188&lt;-1*VALUE(MID(K188,1,2)), "No", "Yes"))))</f>
        <v>Yes</v>
      </c>
    </row>
    <row r="189" spans="1:12" x14ac:dyDescent="0.25">
      <c r="A189" s="4" t="s">
        <v>1488</v>
      </c>
      <c r="B189" s="33" t="s">
        <v>217</v>
      </c>
      <c r="C189" s="34">
        <v>43902</v>
      </c>
      <c r="D189" s="11" t="str">
        <f t="shared" si="36"/>
        <v>N/A</v>
      </c>
      <c r="E189" s="34">
        <v>48585</v>
      </c>
      <c r="F189" s="11" t="str">
        <f t="shared" si="37"/>
        <v>N/A</v>
      </c>
      <c r="G189" s="34">
        <v>50765</v>
      </c>
      <c r="H189" s="11" t="str">
        <f t="shared" si="38"/>
        <v>N/A</v>
      </c>
      <c r="I189" s="12">
        <v>10.67</v>
      </c>
      <c r="J189" s="12">
        <v>4.4870000000000001</v>
      </c>
      <c r="K189" s="41" t="s">
        <v>732</v>
      </c>
      <c r="L189" s="9" t="str">
        <f t="shared" si="39"/>
        <v>Yes</v>
      </c>
    </row>
    <row r="190" spans="1:12" x14ac:dyDescent="0.25">
      <c r="A190" s="4" t="s">
        <v>1489</v>
      </c>
      <c r="B190" s="33" t="s">
        <v>217</v>
      </c>
      <c r="C190" s="43">
        <v>18536.901986000001</v>
      </c>
      <c r="D190" s="11" t="str">
        <f t="shared" si="36"/>
        <v>N/A</v>
      </c>
      <c r="E190" s="43">
        <v>20409.980035</v>
      </c>
      <c r="F190" s="11" t="str">
        <f t="shared" si="37"/>
        <v>N/A</v>
      </c>
      <c r="G190" s="43">
        <v>20734.519571000001</v>
      </c>
      <c r="H190" s="11" t="str">
        <f t="shared" si="38"/>
        <v>N/A</v>
      </c>
      <c r="I190" s="12">
        <v>10.1</v>
      </c>
      <c r="J190" s="12">
        <v>1.59</v>
      </c>
      <c r="K190" s="41" t="s">
        <v>732</v>
      </c>
      <c r="L190" s="9" t="str">
        <f t="shared" si="39"/>
        <v>Yes</v>
      </c>
    </row>
    <row r="191" spans="1:12" x14ac:dyDescent="0.25">
      <c r="A191" s="4" t="s">
        <v>1490</v>
      </c>
      <c r="B191" s="33" t="s">
        <v>217</v>
      </c>
      <c r="C191" s="43">
        <v>14584.854944999999</v>
      </c>
      <c r="D191" s="11" t="str">
        <f t="shared" si="36"/>
        <v>N/A</v>
      </c>
      <c r="E191" s="43">
        <v>16349.165433</v>
      </c>
      <c r="F191" s="11" t="str">
        <f t="shared" si="37"/>
        <v>N/A</v>
      </c>
      <c r="G191" s="43">
        <v>16578.013072999998</v>
      </c>
      <c r="H191" s="11" t="str">
        <f t="shared" si="38"/>
        <v>N/A</v>
      </c>
      <c r="I191" s="12">
        <v>12.1</v>
      </c>
      <c r="J191" s="12">
        <v>1.4</v>
      </c>
      <c r="K191" s="41" t="s">
        <v>732</v>
      </c>
      <c r="L191" s="9" t="str">
        <f t="shared" si="39"/>
        <v>Yes</v>
      </c>
    </row>
    <row r="192" spans="1:12" x14ac:dyDescent="0.25">
      <c r="A192" s="4" t="s">
        <v>1491</v>
      </c>
      <c r="B192" s="33" t="s">
        <v>217</v>
      </c>
      <c r="C192" s="43">
        <v>25739.033906000001</v>
      </c>
      <c r="D192" s="11" t="str">
        <f t="shared" si="36"/>
        <v>N/A</v>
      </c>
      <c r="E192" s="43">
        <v>27882.189009000002</v>
      </c>
      <c r="F192" s="11" t="str">
        <f t="shared" si="37"/>
        <v>N/A</v>
      </c>
      <c r="G192" s="43">
        <v>28251.270047999998</v>
      </c>
      <c r="H192" s="11" t="str">
        <f t="shared" si="38"/>
        <v>N/A</v>
      </c>
      <c r="I192" s="12">
        <v>8.3260000000000005</v>
      </c>
      <c r="J192" s="12">
        <v>1.3240000000000001</v>
      </c>
      <c r="K192" s="41" t="s">
        <v>732</v>
      </c>
      <c r="L192" s="9" t="str">
        <f t="shared" si="39"/>
        <v>Yes</v>
      </c>
    </row>
    <row r="193" spans="1:12" x14ac:dyDescent="0.25">
      <c r="A193" s="42" t="s">
        <v>1492</v>
      </c>
      <c r="B193" s="33" t="s">
        <v>217</v>
      </c>
      <c r="C193" s="9">
        <v>35.339005561999997</v>
      </c>
      <c r="D193" s="11" t="str">
        <f t="shared" si="36"/>
        <v>N/A</v>
      </c>
      <c r="E193" s="9">
        <v>37.532445461000002</v>
      </c>
      <c r="F193" s="11" t="str">
        <f t="shared" si="37"/>
        <v>N/A</v>
      </c>
      <c r="G193" s="9">
        <v>37.802798441999997</v>
      </c>
      <c r="H193" s="11" t="str">
        <f t="shared" si="38"/>
        <v>N/A</v>
      </c>
      <c r="I193" s="12">
        <v>6.2069999999999999</v>
      </c>
      <c r="J193" s="12">
        <v>0.72030000000000005</v>
      </c>
      <c r="K193" s="41" t="s">
        <v>732</v>
      </c>
      <c r="L193" s="9" t="str">
        <f t="shared" si="39"/>
        <v>Yes</v>
      </c>
    </row>
    <row r="194" spans="1:12" x14ac:dyDescent="0.25">
      <c r="A194" s="42" t="s">
        <v>1493</v>
      </c>
      <c r="B194" s="33" t="s">
        <v>217</v>
      </c>
      <c r="C194" s="9">
        <v>41.810751799999998</v>
      </c>
      <c r="D194" s="11" t="str">
        <f t="shared" si="36"/>
        <v>N/A</v>
      </c>
      <c r="E194" s="9">
        <v>43.820756688000003</v>
      </c>
      <c r="F194" s="11" t="str">
        <f t="shared" si="37"/>
        <v>N/A</v>
      </c>
      <c r="G194" s="9">
        <v>43.564435670999998</v>
      </c>
      <c r="H194" s="11" t="str">
        <f t="shared" si="38"/>
        <v>N/A</v>
      </c>
      <c r="I194" s="12">
        <v>4.8070000000000004</v>
      </c>
      <c r="J194" s="12">
        <v>-0.58499999999999996</v>
      </c>
      <c r="K194" s="41" t="s">
        <v>732</v>
      </c>
      <c r="L194" s="9" t="str">
        <f t="shared" si="39"/>
        <v>Yes</v>
      </c>
    </row>
    <row r="195" spans="1:12" x14ac:dyDescent="0.25">
      <c r="A195" s="42" t="s">
        <v>1494</v>
      </c>
      <c r="B195" s="33" t="s">
        <v>217</v>
      </c>
      <c r="C195" s="9">
        <v>27.771226415000001</v>
      </c>
      <c r="D195" s="11" t="str">
        <f t="shared" si="36"/>
        <v>N/A</v>
      </c>
      <c r="E195" s="9">
        <v>29.918491569</v>
      </c>
      <c r="F195" s="11" t="str">
        <f t="shared" si="37"/>
        <v>N/A</v>
      </c>
      <c r="G195" s="9">
        <v>30.739154086999999</v>
      </c>
      <c r="H195" s="11" t="str">
        <f t="shared" si="38"/>
        <v>N/A</v>
      </c>
      <c r="I195" s="12">
        <v>7.7320000000000002</v>
      </c>
      <c r="J195" s="12">
        <v>2.7429999999999999</v>
      </c>
      <c r="K195" s="41" t="s">
        <v>732</v>
      </c>
      <c r="L195" s="9" t="str">
        <f t="shared" si="39"/>
        <v>Yes</v>
      </c>
    </row>
    <row r="196" spans="1:12" x14ac:dyDescent="0.25">
      <c r="A196" s="4" t="s">
        <v>1403</v>
      </c>
      <c r="B196" s="33" t="s">
        <v>217</v>
      </c>
      <c r="C196" s="43">
        <v>619125582</v>
      </c>
      <c r="D196" s="11" t="str">
        <f t="shared" si="36"/>
        <v>N/A</v>
      </c>
      <c r="E196" s="43">
        <v>749843647</v>
      </c>
      <c r="F196" s="11" t="str">
        <f t="shared" si="37"/>
        <v>N/A</v>
      </c>
      <c r="G196" s="43">
        <v>802959289</v>
      </c>
      <c r="H196" s="11" t="str">
        <f t="shared" si="38"/>
        <v>N/A</v>
      </c>
      <c r="I196" s="12">
        <v>21.11</v>
      </c>
      <c r="J196" s="12">
        <v>7.0839999999999996</v>
      </c>
      <c r="K196" s="41" t="s">
        <v>732</v>
      </c>
      <c r="L196" s="9" t="str">
        <f t="shared" si="39"/>
        <v>Yes</v>
      </c>
    </row>
    <row r="197" spans="1:12" x14ac:dyDescent="0.25">
      <c r="A197" s="4" t="s">
        <v>1495</v>
      </c>
      <c r="B197" s="33" t="s">
        <v>217</v>
      </c>
      <c r="C197" s="34">
        <v>33862</v>
      </c>
      <c r="D197" s="11" t="str">
        <f t="shared" si="36"/>
        <v>N/A</v>
      </c>
      <c r="E197" s="34">
        <v>39048</v>
      </c>
      <c r="F197" s="11" t="str">
        <f t="shared" si="37"/>
        <v>N/A</v>
      </c>
      <c r="G197" s="34">
        <v>40036</v>
      </c>
      <c r="H197" s="11" t="str">
        <f t="shared" si="38"/>
        <v>N/A</v>
      </c>
      <c r="I197" s="12">
        <v>15.32</v>
      </c>
      <c r="J197" s="12">
        <v>2.5299999999999998</v>
      </c>
      <c r="K197" s="41" t="s">
        <v>732</v>
      </c>
      <c r="L197" s="9" t="str">
        <f t="shared" si="39"/>
        <v>Yes</v>
      </c>
    </row>
    <row r="198" spans="1:12" ht="25" x14ac:dyDescent="0.25">
      <c r="A198" s="4" t="s">
        <v>1496</v>
      </c>
      <c r="B198" s="33" t="s">
        <v>217</v>
      </c>
      <c r="C198" s="43">
        <v>18283.786604000001</v>
      </c>
      <c r="D198" s="11" t="str">
        <f t="shared" si="36"/>
        <v>N/A</v>
      </c>
      <c r="E198" s="43">
        <v>19203.125563000001</v>
      </c>
      <c r="F198" s="11" t="str">
        <f t="shared" si="37"/>
        <v>N/A</v>
      </c>
      <c r="G198" s="43">
        <v>20055.931885999998</v>
      </c>
      <c r="H198" s="11" t="str">
        <f t="shared" si="38"/>
        <v>N/A</v>
      </c>
      <c r="I198" s="12">
        <v>5.0279999999999996</v>
      </c>
      <c r="J198" s="12">
        <v>4.4409999999999998</v>
      </c>
      <c r="K198" s="41" t="s">
        <v>732</v>
      </c>
      <c r="L198" s="9" t="str">
        <f t="shared" si="39"/>
        <v>Yes</v>
      </c>
    </row>
    <row r="199" spans="1:12" ht="25" x14ac:dyDescent="0.25">
      <c r="A199" s="4" t="s">
        <v>1497</v>
      </c>
      <c r="B199" s="33" t="s">
        <v>217</v>
      </c>
      <c r="C199" s="43">
        <v>13139.644638</v>
      </c>
      <c r="D199" s="11" t="str">
        <f t="shared" si="36"/>
        <v>N/A</v>
      </c>
      <c r="E199" s="43">
        <v>13973.367205</v>
      </c>
      <c r="F199" s="11" t="str">
        <f t="shared" si="37"/>
        <v>N/A</v>
      </c>
      <c r="G199" s="43">
        <v>14676.527222999999</v>
      </c>
      <c r="H199" s="11" t="str">
        <f t="shared" si="38"/>
        <v>N/A</v>
      </c>
      <c r="I199" s="12">
        <v>6.3449999999999998</v>
      </c>
      <c r="J199" s="12">
        <v>5.032</v>
      </c>
      <c r="K199" s="41" t="s">
        <v>732</v>
      </c>
      <c r="L199" s="9" t="str">
        <f t="shared" si="39"/>
        <v>Yes</v>
      </c>
    </row>
    <row r="200" spans="1:12" ht="25" x14ac:dyDescent="0.25">
      <c r="A200" s="4" t="s">
        <v>1498</v>
      </c>
      <c r="B200" s="33" t="s">
        <v>217</v>
      </c>
      <c r="C200" s="43">
        <v>27658.620767</v>
      </c>
      <c r="D200" s="11" t="str">
        <f t="shared" si="36"/>
        <v>N/A</v>
      </c>
      <c r="E200" s="43">
        <v>28344.155838999999</v>
      </c>
      <c r="F200" s="11" t="str">
        <f t="shared" si="37"/>
        <v>N/A</v>
      </c>
      <c r="G200" s="43">
        <v>29010.894397</v>
      </c>
      <c r="H200" s="11" t="str">
        <f t="shared" si="38"/>
        <v>N/A</v>
      </c>
      <c r="I200" s="12">
        <v>2.4790000000000001</v>
      </c>
      <c r="J200" s="12">
        <v>2.3519999999999999</v>
      </c>
      <c r="K200" s="41" t="s">
        <v>732</v>
      </c>
      <c r="L200" s="9" t="str">
        <f t="shared" si="39"/>
        <v>Yes</v>
      </c>
    </row>
    <row r="201" spans="1:12" ht="25" x14ac:dyDescent="0.25">
      <c r="A201" s="4" t="s">
        <v>1499</v>
      </c>
      <c r="B201" s="33" t="s">
        <v>217</v>
      </c>
      <c r="C201" s="9">
        <v>27.257286829000002</v>
      </c>
      <c r="D201" s="11" t="str">
        <f t="shared" si="36"/>
        <v>N/A</v>
      </c>
      <c r="E201" s="9">
        <v>30.165008343</v>
      </c>
      <c r="F201" s="11" t="str">
        <f t="shared" si="37"/>
        <v>N/A</v>
      </c>
      <c r="G201" s="9">
        <v>29.813313079</v>
      </c>
      <c r="H201" s="11" t="str">
        <f t="shared" si="38"/>
        <v>N/A</v>
      </c>
      <c r="I201" s="12">
        <v>10.67</v>
      </c>
      <c r="J201" s="12">
        <v>-1.17</v>
      </c>
      <c r="K201" s="41" t="s">
        <v>732</v>
      </c>
      <c r="L201" s="9" t="str">
        <f t="shared" si="39"/>
        <v>Yes</v>
      </c>
    </row>
    <row r="202" spans="1:12" ht="25" x14ac:dyDescent="0.25">
      <c r="A202" s="4" t="s">
        <v>1500</v>
      </c>
      <c r="B202" s="33" t="s">
        <v>217</v>
      </c>
      <c r="C202" s="9">
        <v>32.256874779</v>
      </c>
      <c r="D202" s="11" t="str">
        <f t="shared" si="36"/>
        <v>N/A</v>
      </c>
      <c r="E202" s="9">
        <v>34.588444989000003</v>
      </c>
      <c r="F202" s="11" t="str">
        <f t="shared" si="37"/>
        <v>N/A</v>
      </c>
      <c r="G202" s="9">
        <v>33.340891509000002</v>
      </c>
      <c r="H202" s="11" t="str">
        <f t="shared" si="38"/>
        <v>N/A</v>
      </c>
      <c r="I202" s="12">
        <v>7.2279999999999998</v>
      </c>
      <c r="J202" s="12">
        <v>-3.61</v>
      </c>
      <c r="K202" s="41" t="s">
        <v>732</v>
      </c>
      <c r="L202" s="9" t="str">
        <f t="shared" si="39"/>
        <v>Yes</v>
      </c>
    </row>
    <row r="203" spans="1:12" ht="25" x14ac:dyDescent="0.25">
      <c r="A203" s="4" t="s">
        <v>1501</v>
      </c>
      <c r="B203" s="33" t="s">
        <v>217</v>
      </c>
      <c r="C203" s="9">
        <v>21.422955975000001</v>
      </c>
      <c r="D203" s="11" t="str">
        <f t="shared" si="36"/>
        <v>N/A</v>
      </c>
      <c r="E203" s="9">
        <v>24.849576716000001</v>
      </c>
      <c r="F203" s="11" t="str">
        <f t="shared" si="37"/>
        <v>N/A</v>
      </c>
      <c r="G203" s="9">
        <v>25.547395621</v>
      </c>
      <c r="H203" s="11" t="str">
        <f t="shared" si="38"/>
        <v>N/A</v>
      </c>
      <c r="I203" s="12">
        <v>16</v>
      </c>
      <c r="J203" s="12">
        <v>2.8079999999999998</v>
      </c>
      <c r="K203" s="41" t="s">
        <v>732</v>
      </c>
      <c r="L203" s="9" t="str">
        <f t="shared" si="39"/>
        <v>Yes</v>
      </c>
    </row>
    <row r="204" spans="1:12" x14ac:dyDescent="0.25">
      <c r="A204" s="151" t="s">
        <v>1648</v>
      </c>
      <c r="B204" s="152"/>
      <c r="C204" s="152"/>
      <c r="D204" s="152"/>
      <c r="E204" s="152"/>
      <c r="F204" s="152"/>
      <c r="G204" s="152"/>
      <c r="H204" s="152"/>
      <c r="I204" s="152"/>
      <c r="J204" s="152"/>
      <c r="K204" s="152"/>
      <c r="L204" s="153"/>
    </row>
    <row r="205" spans="1:12" x14ac:dyDescent="0.25">
      <c r="A205" s="145" t="s">
        <v>1646</v>
      </c>
      <c r="B205" s="146"/>
      <c r="C205" s="146"/>
      <c r="D205" s="146"/>
      <c r="E205" s="146"/>
      <c r="F205" s="146"/>
      <c r="G205" s="146"/>
      <c r="H205" s="146"/>
      <c r="I205" s="146"/>
      <c r="J205" s="146"/>
      <c r="K205" s="146"/>
      <c r="L205" s="147"/>
    </row>
    <row r="206" spans="1:12" x14ac:dyDescent="0.25">
      <c r="A206" s="47"/>
      <c r="B206" s="41"/>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50.25" customHeight="1" x14ac:dyDescent="0.3">
      <c r="A2" s="154" t="s">
        <v>1611</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3" t="s">
        <v>9</v>
      </c>
      <c r="B6" s="33" t="s">
        <v>217</v>
      </c>
      <c r="C6" s="34">
        <v>382189</v>
      </c>
      <c r="D6" s="11" t="str">
        <f>IF($B6="N/A","N/A",IF(C6&gt;10,"No",IF(C6&lt;-10,"No","Yes")))</f>
        <v>N/A</v>
      </c>
      <c r="E6" s="34">
        <v>396312</v>
      </c>
      <c r="F6" s="11" t="str">
        <f>IF($B6="N/A","N/A",IF(E6&gt;10,"No",IF(E6&lt;-10,"No","Yes")))</f>
        <v>N/A</v>
      </c>
      <c r="G6" s="34">
        <v>388743</v>
      </c>
      <c r="H6" s="11" t="str">
        <f>IF($B6="N/A","N/A",IF(G6&gt;10,"No",IF(G6&lt;-10,"No","Yes")))</f>
        <v>N/A</v>
      </c>
      <c r="I6" s="12">
        <v>3.6949999999999998</v>
      </c>
      <c r="J6" s="12">
        <v>-1.91</v>
      </c>
      <c r="K6" s="41" t="s">
        <v>732</v>
      </c>
      <c r="L6" s="9" t="str">
        <f t="shared" ref="L6:L46" si="0">IF(J6="Div by 0", "N/A", IF(K6="N/A","N/A", IF(J6&gt;VALUE(MID(K6,1,2)), "No", IF(J6&lt;-1*VALUE(MID(K6,1,2)), "No", "Yes"))))</f>
        <v>Yes</v>
      </c>
    </row>
    <row r="7" spans="1:12" x14ac:dyDescent="0.25">
      <c r="A7" s="42" t="s">
        <v>10</v>
      </c>
      <c r="B7" s="33" t="s">
        <v>217</v>
      </c>
      <c r="C7" s="34">
        <v>318140</v>
      </c>
      <c r="D7" s="11" t="str">
        <f>IF($B7="N/A","N/A",IF(C7&gt;10,"No",IF(C7&lt;-10,"No","Yes")))</f>
        <v>N/A</v>
      </c>
      <c r="E7" s="34">
        <v>330143</v>
      </c>
      <c r="F7" s="11" t="str">
        <f>IF($B7="N/A","N/A",IF(E7&gt;10,"No",IF(E7&lt;-10,"No","Yes")))</f>
        <v>N/A</v>
      </c>
      <c r="G7" s="34">
        <v>326847</v>
      </c>
      <c r="H7" s="11" t="str">
        <f>IF($B7="N/A","N/A",IF(G7&gt;10,"No",IF(G7&lt;-10,"No","Yes")))</f>
        <v>N/A</v>
      </c>
      <c r="I7" s="12">
        <v>3.7730000000000001</v>
      </c>
      <c r="J7" s="12">
        <v>-0.998</v>
      </c>
      <c r="K7" s="41" t="s">
        <v>732</v>
      </c>
      <c r="L7" s="9" t="str">
        <f t="shared" si="0"/>
        <v>Yes</v>
      </c>
    </row>
    <row r="8" spans="1:12" x14ac:dyDescent="0.25">
      <c r="A8" s="42" t="s">
        <v>91</v>
      </c>
      <c r="B8" s="9" t="s">
        <v>301</v>
      </c>
      <c r="C8" s="8">
        <v>83.241537563999998</v>
      </c>
      <c r="D8" s="11" t="str">
        <f>IF($B8="N/A","N/A",IF(C8&gt;90,"No",IF(C8&lt;65,"No","Yes")))</f>
        <v>Yes</v>
      </c>
      <c r="E8" s="8">
        <v>83.303811139000004</v>
      </c>
      <c r="F8" s="11" t="str">
        <f>IF($B8="N/A","N/A",IF(E8&gt;90,"No",IF(E8&lt;65,"No","Yes")))</f>
        <v>Yes</v>
      </c>
      <c r="G8" s="8">
        <v>84.077912656999999</v>
      </c>
      <c r="H8" s="11" t="str">
        <f>IF($B8="N/A","N/A",IF(G8&gt;90,"No",IF(G8&lt;65,"No","Yes")))</f>
        <v>Yes</v>
      </c>
      <c r="I8" s="12">
        <v>7.4800000000000005E-2</v>
      </c>
      <c r="J8" s="12">
        <v>0.92930000000000001</v>
      </c>
      <c r="K8" s="41" t="s">
        <v>732</v>
      </c>
      <c r="L8" s="9" t="str">
        <f t="shared" si="0"/>
        <v>Yes</v>
      </c>
    </row>
    <row r="9" spans="1:12" x14ac:dyDescent="0.25">
      <c r="A9" s="42" t="s">
        <v>92</v>
      </c>
      <c r="B9" s="9" t="s">
        <v>302</v>
      </c>
      <c r="C9" s="8">
        <v>94.492306025000005</v>
      </c>
      <c r="D9" s="11" t="str">
        <f>IF($B9="N/A","N/A",IF(C9&gt;100,"No",IF(C9&lt;90,"No","Yes")))</f>
        <v>Yes</v>
      </c>
      <c r="E9" s="8">
        <v>94.420572222000004</v>
      </c>
      <c r="F9" s="11" t="str">
        <f>IF($B9="N/A","N/A",IF(E9&gt;100,"No",IF(E9&lt;90,"No","Yes")))</f>
        <v>Yes</v>
      </c>
      <c r="G9" s="8">
        <v>93.368320611000001</v>
      </c>
      <c r="H9" s="11" t="str">
        <f>IF($B9="N/A","N/A",IF(G9&gt;100,"No",IF(G9&lt;90,"No","Yes")))</f>
        <v>Yes</v>
      </c>
      <c r="I9" s="12">
        <v>-7.5999999999999998E-2</v>
      </c>
      <c r="J9" s="12">
        <v>-1.1100000000000001</v>
      </c>
      <c r="K9" s="41" t="s">
        <v>732</v>
      </c>
      <c r="L9" s="9" t="str">
        <f t="shared" si="0"/>
        <v>Yes</v>
      </c>
    </row>
    <row r="10" spans="1:12" x14ac:dyDescent="0.25">
      <c r="A10" s="42" t="s">
        <v>93</v>
      </c>
      <c r="B10" s="9" t="s">
        <v>303</v>
      </c>
      <c r="C10" s="8">
        <v>92.183291754999999</v>
      </c>
      <c r="D10" s="11" t="str">
        <f>IF($B10="N/A","N/A",IF(C10&gt;100,"No",IF(C10&lt;85,"No","Yes")))</f>
        <v>Yes</v>
      </c>
      <c r="E10" s="8">
        <v>91.891795076999998</v>
      </c>
      <c r="F10" s="11" t="str">
        <f>IF($B10="N/A","N/A",IF(E10&gt;100,"No",IF(E10&lt;85,"No","Yes")))</f>
        <v>Yes</v>
      </c>
      <c r="G10" s="8">
        <v>91.586769634000007</v>
      </c>
      <c r="H10" s="11" t="str">
        <f>IF($B10="N/A","N/A",IF(G10&gt;100,"No",IF(G10&lt;85,"No","Yes")))</f>
        <v>Yes</v>
      </c>
      <c r="I10" s="12">
        <v>-0.316</v>
      </c>
      <c r="J10" s="12">
        <v>-0.33200000000000002</v>
      </c>
      <c r="K10" s="41" t="s">
        <v>732</v>
      </c>
      <c r="L10" s="9" t="str">
        <f t="shared" si="0"/>
        <v>Yes</v>
      </c>
    </row>
    <row r="11" spans="1:12" x14ac:dyDescent="0.25">
      <c r="A11" s="42" t="s">
        <v>94</v>
      </c>
      <c r="B11" s="9" t="s">
        <v>304</v>
      </c>
      <c r="C11" s="8">
        <v>66.507549470000001</v>
      </c>
      <c r="D11" s="11" t="str">
        <f>IF($B11="N/A","N/A",IF(C11&gt;100,"No",IF(C11&lt;80,"No","Yes")))</f>
        <v>No</v>
      </c>
      <c r="E11" s="8">
        <v>67.193658694000007</v>
      </c>
      <c r="F11" s="11" t="str">
        <f>IF($B11="N/A","N/A",IF(E11&gt;100,"No",IF(E11&lt;80,"No","Yes")))</f>
        <v>No</v>
      </c>
      <c r="G11" s="8">
        <v>68.894254802999995</v>
      </c>
      <c r="H11" s="11" t="str">
        <f>IF($B11="N/A","N/A",IF(G11&gt;100,"No",IF(G11&lt;80,"No","Yes")))</f>
        <v>No</v>
      </c>
      <c r="I11" s="12">
        <v>1.032</v>
      </c>
      <c r="J11" s="12">
        <v>2.5310000000000001</v>
      </c>
      <c r="K11" s="41" t="s">
        <v>732</v>
      </c>
      <c r="L11" s="9" t="str">
        <f t="shared" si="0"/>
        <v>Yes</v>
      </c>
    </row>
    <row r="12" spans="1:12" x14ac:dyDescent="0.25">
      <c r="A12" s="42" t="s">
        <v>95</v>
      </c>
      <c r="B12" s="9" t="s">
        <v>304</v>
      </c>
      <c r="C12" s="8">
        <v>71.24134703</v>
      </c>
      <c r="D12" s="11" t="str">
        <f>IF($B12="N/A","N/A",IF(C12&gt;100,"No",IF(C12&lt;80,"No","Yes")))</f>
        <v>No</v>
      </c>
      <c r="E12" s="8">
        <v>72.521181001000002</v>
      </c>
      <c r="F12" s="11" t="str">
        <f>IF($B12="N/A","N/A",IF(E12&gt;100,"No",IF(E12&lt;80,"No","Yes")))</f>
        <v>No</v>
      </c>
      <c r="G12" s="8">
        <v>72.1998988</v>
      </c>
      <c r="H12" s="11" t="str">
        <f>IF($B12="N/A","N/A",IF(G12&gt;100,"No",IF(G12&lt;80,"No","Yes")))</f>
        <v>No</v>
      </c>
      <c r="I12" s="12">
        <v>1.796</v>
      </c>
      <c r="J12" s="12">
        <v>-0.443</v>
      </c>
      <c r="K12" s="41" t="s">
        <v>732</v>
      </c>
      <c r="L12" s="9" t="str">
        <f t="shared" si="0"/>
        <v>Yes</v>
      </c>
    </row>
    <row r="13" spans="1:12" x14ac:dyDescent="0.25">
      <c r="A13" s="3" t="s">
        <v>96</v>
      </c>
      <c r="B13" s="33" t="s">
        <v>217</v>
      </c>
      <c r="C13" s="34">
        <v>295482.8</v>
      </c>
      <c r="D13" s="11" t="str">
        <f t="shared" ref="D13:D44" si="1">IF($B13="N/A","N/A",IF(C13&gt;10,"No",IF(C13&lt;-10,"No","Yes")))</f>
        <v>N/A</v>
      </c>
      <c r="E13" s="34">
        <v>303893.51</v>
      </c>
      <c r="F13" s="11" t="str">
        <f t="shared" ref="F13:F44" si="2">IF($B13="N/A","N/A",IF(E13&gt;10,"No",IF(E13&lt;-10,"No","Yes")))</f>
        <v>N/A</v>
      </c>
      <c r="G13" s="34">
        <v>316058.90999999997</v>
      </c>
      <c r="H13" s="11" t="str">
        <f t="shared" ref="H13:H44" si="3">IF($B13="N/A","N/A",IF(G13&gt;10,"No",IF(G13&lt;-10,"No","Yes")))</f>
        <v>N/A</v>
      </c>
      <c r="I13" s="12">
        <v>2.8460000000000001</v>
      </c>
      <c r="J13" s="12">
        <v>4.0030000000000001</v>
      </c>
      <c r="K13" s="41" t="s">
        <v>732</v>
      </c>
      <c r="L13" s="9" t="str">
        <f t="shared" si="0"/>
        <v>Yes</v>
      </c>
    </row>
    <row r="14" spans="1:12" x14ac:dyDescent="0.25">
      <c r="A14" s="3" t="s">
        <v>100</v>
      </c>
      <c r="B14" s="33" t="s">
        <v>217</v>
      </c>
      <c r="C14" s="34">
        <v>73824</v>
      </c>
      <c r="D14" s="11" t="str">
        <f t="shared" si="1"/>
        <v>N/A</v>
      </c>
      <c r="E14" s="34">
        <v>74936</v>
      </c>
      <c r="F14" s="11" t="str">
        <f t="shared" si="2"/>
        <v>N/A</v>
      </c>
      <c r="G14" s="34">
        <v>77552</v>
      </c>
      <c r="H14" s="11" t="str">
        <f t="shared" si="3"/>
        <v>N/A</v>
      </c>
      <c r="I14" s="12">
        <v>1.506</v>
      </c>
      <c r="J14" s="12">
        <v>3.4910000000000001</v>
      </c>
      <c r="K14" s="41" t="s">
        <v>732</v>
      </c>
      <c r="L14" s="9" t="str">
        <f t="shared" si="0"/>
        <v>Yes</v>
      </c>
    </row>
    <row r="15" spans="1:12" x14ac:dyDescent="0.25">
      <c r="A15" s="3" t="s">
        <v>983</v>
      </c>
      <c r="B15" s="33" t="s">
        <v>217</v>
      </c>
      <c r="C15" s="34">
        <v>31253</v>
      </c>
      <c r="D15" s="11" t="str">
        <f t="shared" si="1"/>
        <v>N/A</v>
      </c>
      <c r="E15" s="34">
        <v>32463</v>
      </c>
      <c r="F15" s="11" t="str">
        <f t="shared" si="2"/>
        <v>N/A</v>
      </c>
      <c r="G15" s="34">
        <v>33354</v>
      </c>
      <c r="H15" s="11" t="str">
        <f t="shared" si="3"/>
        <v>N/A</v>
      </c>
      <c r="I15" s="12">
        <v>3.8719999999999999</v>
      </c>
      <c r="J15" s="12">
        <v>2.7450000000000001</v>
      </c>
      <c r="K15" s="41" t="s">
        <v>732</v>
      </c>
      <c r="L15" s="9" t="str">
        <f t="shared" si="0"/>
        <v>Yes</v>
      </c>
    </row>
    <row r="16" spans="1:12" x14ac:dyDescent="0.25">
      <c r="A16" s="3" t="s">
        <v>984</v>
      </c>
      <c r="B16" s="33" t="s">
        <v>217</v>
      </c>
      <c r="C16" s="34">
        <v>6471</v>
      </c>
      <c r="D16" s="11" t="str">
        <f t="shared" si="1"/>
        <v>N/A</v>
      </c>
      <c r="E16" s="34">
        <v>6304</v>
      </c>
      <c r="F16" s="11" t="str">
        <f t="shared" si="2"/>
        <v>N/A</v>
      </c>
      <c r="G16" s="34">
        <v>6401</v>
      </c>
      <c r="H16" s="11" t="str">
        <f t="shared" si="3"/>
        <v>N/A</v>
      </c>
      <c r="I16" s="12">
        <v>-2.58</v>
      </c>
      <c r="J16" s="12">
        <v>1.5389999999999999</v>
      </c>
      <c r="K16" s="41" t="s">
        <v>732</v>
      </c>
      <c r="L16" s="9" t="str">
        <f t="shared" si="0"/>
        <v>Yes</v>
      </c>
    </row>
    <row r="17" spans="1:12" x14ac:dyDescent="0.25">
      <c r="A17" s="3" t="s">
        <v>985</v>
      </c>
      <c r="B17" s="33" t="s">
        <v>217</v>
      </c>
      <c r="C17" s="34">
        <v>2416</v>
      </c>
      <c r="D17" s="11" t="str">
        <f t="shared" si="1"/>
        <v>N/A</v>
      </c>
      <c r="E17" s="34">
        <v>1898</v>
      </c>
      <c r="F17" s="11" t="str">
        <f t="shared" si="2"/>
        <v>N/A</v>
      </c>
      <c r="G17" s="34">
        <v>2188</v>
      </c>
      <c r="H17" s="11" t="str">
        <f t="shared" si="3"/>
        <v>N/A</v>
      </c>
      <c r="I17" s="12">
        <v>-21.4</v>
      </c>
      <c r="J17" s="12">
        <v>15.28</v>
      </c>
      <c r="K17" s="41" t="s">
        <v>732</v>
      </c>
      <c r="L17" s="9" t="str">
        <f t="shared" si="0"/>
        <v>Yes</v>
      </c>
    </row>
    <row r="18" spans="1:12" x14ac:dyDescent="0.25">
      <c r="A18" s="3" t="s">
        <v>986</v>
      </c>
      <c r="B18" s="33" t="s">
        <v>217</v>
      </c>
      <c r="C18" s="34">
        <v>33684</v>
      </c>
      <c r="D18" s="11" t="str">
        <f t="shared" si="1"/>
        <v>N/A</v>
      </c>
      <c r="E18" s="34">
        <v>34271</v>
      </c>
      <c r="F18" s="11" t="str">
        <f t="shared" si="2"/>
        <v>N/A</v>
      </c>
      <c r="G18" s="34">
        <v>35609</v>
      </c>
      <c r="H18" s="11" t="str">
        <f t="shared" si="3"/>
        <v>N/A</v>
      </c>
      <c r="I18" s="12">
        <v>1.7430000000000001</v>
      </c>
      <c r="J18" s="12">
        <v>3.9039999999999999</v>
      </c>
      <c r="K18" s="41" t="s">
        <v>732</v>
      </c>
      <c r="L18" s="9" t="str">
        <f t="shared" si="0"/>
        <v>Yes</v>
      </c>
    </row>
    <row r="19" spans="1:12" x14ac:dyDescent="0.25">
      <c r="A19" s="3" t="s">
        <v>987</v>
      </c>
      <c r="B19" s="33" t="s">
        <v>217</v>
      </c>
      <c r="C19" s="34">
        <v>0</v>
      </c>
      <c r="D19" s="11" t="str">
        <f t="shared" si="1"/>
        <v>N/A</v>
      </c>
      <c r="E19" s="34">
        <v>0</v>
      </c>
      <c r="F19" s="11" t="str">
        <f t="shared" si="2"/>
        <v>N/A</v>
      </c>
      <c r="G19" s="34">
        <v>0</v>
      </c>
      <c r="H19" s="11" t="str">
        <f t="shared" si="3"/>
        <v>N/A</v>
      </c>
      <c r="I19" s="12" t="s">
        <v>1742</v>
      </c>
      <c r="J19" s="12" t="s">
        <v>1742</v>
      </c>
      <c r="K19" s="41" t="s">
        <v>732</v>
      </c>
      <c r="L19" s="9" t="str">
        <f t="shared" si="0"/>
        <v>N/A</v>
      </c>
    </row>
    <row r="20" spans="1:12" x14ac:dyDescent="0.25">
      <c r="A20" s="3" t="s">
        <v>101</v>
      </c>
      <c r="B20" s="33" t="s">
        <v>217</v>
      </c>
      <c r="C20" s="34">
        <v>161142</v>
      </c>
      <c r="D20" s="11" t="str">
        <f t="shared" si="1"/>
        <v>N/A</v>
      </c>
      <c r="E20" s="34">
        <v>167497</v>
      </c>
      <c r="F20" s="11" t="str">
        <f t="shared" si="2"/>
        <v>N/A</v>
      </c>
      <c r="G20" s="34">
        <v>171575</v>
      </c>
      <c r="H20" s="11" t="str">
        <f t="shared" si="3"/>
        <v>N/A</v>
      </c>
      <c r="I20" s="12">
        <v>3.944</v>
      </c>
      <c r="J20" s="12">
        <v>2.4350000000000001</v>
      </c>
      <c r="K20" s="41" t="s">
        <v>732</v>
      </c>
      <c r="L20" s="9" t="str">
        <f t="shared" si="0"/>
        <v>Yes</v>
      </c>
    </row>
    <row r="21" spans="1:12" x14ac:dyDescent="0.25">
      <c r="A21" s="3" t="s">
        <v>988</v>
      </c>
      <c r="B21" s="33" t="s">
        <v>217</v>
      </c>
      <c r="C21" s="34">
        <v>120472</v>
      </c>
      <c r="D21" s="11" t="str">
        <f t="shared" si="1"/>
        <v>N/A</v>
      </c>
      <c r="E21" s="34">
        <v>122965</v>
      </c>
      <c r="F21" s="11" t="str">
        <f t="shared" si="2"/>
        <v>N/A</v>
      </c>
      <c r="G21" s="34">
        <v>123618</v>
      </c>
      <c r="H21" s="11" t="str">
        <f t="shared" si="3"/>
        <v>N/A</v>
      </c>
      <c r="I21" s="12">
        <v>2.069</v>
      </c>
      <c r="J21" s="12">
        <v>0.53100000000000003</v>
      </c>
      <c r="K21" s="41" t="s">
        <v>732</v>
      </c>
      <c r="L21" s="9" t="str">
        <f t="shared" si="0"/>
        <v>Yes</v>
      </c>
    </row>
    <row r="22" spans="1:12" x14ac:dyDescent="0.25">
      <c r="A22" s="3" t="s">
        <v>989</v>
      </c>
      <c r="B22" s="33" t="s">
        <v>217</v>
      </c>
      <c r="C22" s="34">
        <v>10016</v>
      </c>
      <c r="D22" s="11" t="str">
        <f t="shared" si="1"/>
        <v>N/A</v>
      </c>
      <c r="E22" s="34">
        <v>9285</v>
      </c>
      <c r="F22" s="11" t="str">
        <f t="shared" si="2"/>
        <v>N/A</v>
      </c>
      <c r="G22" s="34">
        <v>9950</v>
      </c>
      <c r="H22" s="11" t="str">
        <f t="shared" si="3"/>
        <v>N/A</v>
      </c>
      <c r="I22" s="12">
        <v>-7.3</v>
      </c>
      <c r="J22" s="12">
        <v>7.1619999999999999</v>
      </c>
      <c r="K22" s="41" t="s">
        <v>732</v>
      </c>
      <c r="L22" s="9" t="str">
        <f t="shared" si="0"/>
        <v>Yes</v>
      </c>
    </row>
    <row r="23" spans="1:12" x14ac:dyDescent="0.25">
      <c r="A23" s="3" t="s">
        <v>990</v>
      </c>
      <c r="B23" s="33" t="s">
        <v>217</v>
      </c>
      <c r="C23" s="34">
        <v>5597</v>
      </c>
      <c r="D23" s="11" t="str">
        <f t="shared" si="1"/>
        <v>N/A</v>
      </c>
      <c r="E23" s="34">
        <v>5730</v>
      </c>
      <c r="F23" s="11" t="str">
        <f t="shared" si="2"/>
        <v>N/A</v>
      </c>
      <c r="G23" s="34">
        <v>5871</v>
      </c>
      <c r="H23" s="11" t="str">
        <f t="shared" si="3"/>
        <v>N/A</v>
      </c>
      <c r="I23" s="12">
        <v>2.3759999999999999</v>
      </c>
      <c r="J23" s="12">
        <v>2.4609999999999999</v>
      </c>
      <c r="K23" s="41" t="s">
        <v>732</v>
      </c>
      <c r="L23" s="9" t="str">
        <f t="shared" si="0"/>
        <v>Yes</v>
      </c>
    </row>
    <row r="24" spans="1:12" x14ac:dyDescent="0.25">
      <c r="A24" s="3" t="s">
        <v>991</v>
      </c>
      <c r="B24" s="33" t="s">
        <v>217</v>
      </c>
      <c r="C24" s="34">
        <v>25057</v>
      </c>
      <c r="D24" s="11" t="str">
        <f t="shared" si="1"/>
        <v>N/A</v>
      </c>
      <c r="E24" s="34">
        <v>29517</v>
      </c>
      <c r="F24" s="11" t="str">
        <f t="shared" si="2"/>
        <v>N/A</v>
      </c>
      <c r="G24" s="34">
        <v>32136</v>
      </c>
      <c r="H24" s="11" t="str">
        <f t="shared" si="3"/>
        <v>N/A</v>
      </c>
      <c r="I24" s="12">
        <v>17.8</v>
      </c>
      <c r="J24" s="12">
        <v>8.8729999999999993</v>
      </c>
      <c r="K24" s="41" t="s">
        <v>732</v>
      </c>
      <c r="L24" s="9" t="str">
        <f t="shared" si="0"/>
        <v>Yes</v>
      </c>
    </row>
    <row r="25" spans="1:12" x14ac:dyDescent="0.25">
      <c r="A25" s="3" t="s">
        <v>992</v>
      </c>
      <c r="B25" s="33" t="s">
        <v>217</v>
      </c>
      <c r="C25" s="34">
        <v>0</v>
      </c>
      <c r="D25" s="11" t="str">
        <f t="shared" si="1"/>
        <v>N/A</v>
      </c>
      <c r="E25" s="34">
        <v>0</v>
      </c>
      <c r="F25" s="11" t="str">
        <f t="shared" si="2"/>
        <v>N/A</v>
      </c>
      <c r="G25" s="34">
        <v>0</v>
      </c>
      <c r="H25" s="11" t="str">
        <f t="shared" si="3"/>
        <v>N/A</v>
      </c>
      <c r="I25" s="12" t="s">
        <v>1742</v>
      </c>
      <c r="J25" s="12" t="s">
        <v>1742</v>
      </c>
      <c r="K25" s="41" t="s">
        <v>732</v>
      </c>
      <c r="L25" s="9" t="str">
        <f t="shared" si="0"/>
        <v>N/A</v>
      </c>
    </row>
    <row r="26" spans="1:12" x14ac:dyDescent="0.25">
      <c r="A26" s="3" t="s">
        <v>104</v>
      </c>
      <c r="B26" s="33" t="s">
        <v>217</v>
      </c>
      <c r="C26" s="34">
        <v>106630</v>
      </c>
      <c r="D26" s="11" t="str">
        <f t="shared" si="1"/>
        <v>N/A</v>
      </c>
      <c r="E26" s="34">
        <v>114929</v>
      </c>
      <c r="F26" s="11" t="str">
        <f t="shared" si="2"/>
        <v>N/A</v>
      </c>
      <c r="G26" s="34">
        <v>106019</v>
      </c>
      <c r="H26" s="11" t="str">
        <f t="shared" si="3"/>
        <v>N/A</v>
      </c>
      <c r="I26" s="12">
        <v>7.7830000000000004</v>
      </c>
      <c r="J26" s="12">
        <v>-7.75</v>
      </c>
      <c r="K26" s="41" t="s">
        <v>732</v>
      </c>
      <c r="L26" s="9" t="str">
        <f t="shared" si="0"/>
        <v>Yes</v>
      </c>
    </row>
    <row r="27" spans="1:12" x14ac:dyDescent="0.25">
      <c r="A27" s="3" t="s">
        <v>993</v>
      </c>
      <c r="B27" s="33" t="s">
        <v>217</v>
      </c>
      <c r="C27" s="34">
        <v>10417</v>
      </c>
      <c r="D27" s="11" t="str">
        <f t="shared" si="1"/>
        <v>N/A</v>
      </c>
      <c r="E27" s="34">
        <v>11497</v>
      </c>
      <c r="F27" s="11" t="str">
        <f t="shared" si="2"/>
        <v>N/A</v>
      </c>
      <c r="G27" s="34">
        <v>8537</v>
      </c>
      <c r="H27" s="11" t="str">
        <f t="shared" si="3"/>
        <v>N/A</v>
      </c>
      <c r="I27" s="12">
        <v>10.37</v>
      </c>
      <c r="J27" s="12">
        <v>-25.7</v>
      </c>
      <c r="K27" s="41" t="s">
        <v>732</v>
      </c>
      <c r="L27" s="9" t="str">
        <f t="shared" si="0"/>
        <v>Yes</v>
      </c>
    </row>
    <row r="28" spans="1:12" x14ac:dyDescent="0.25">
      <c r="A28" s="3" t="s">
        <v>994</v>
      </c>
      <c r="B28" s="33" t="s">
        <v>217</v>
      </c>
      <c r="C28" s="34">
        <v>0</v>
      </c>
      <c r="D28" s="11" t="str">
        <f t="shared" si="1"/>
        <v>N/A</v>
      </c>
      <c r="E28" s="34">
        <v>0</v>
      </c>
      <c r="F28" s="11" t="str">
        <f t="shared" si="2"/>
        <v>N/A</v>
      </c>
      <c r="G28" s="34">
        <v>0</v>
      </c>
      <c r="H28" s="11" t="str">
        <f t="shared" si="3"/>
        <v>N/A</v>
      </c>
      <c r="I28" s="12" t="s">
        <v>1742</v>
      </c>
      <c r="J28" s="12" t="s">
        <v>1742</v>
      </c>
      <c r="K28" s="41" t="s">
        <v>732</v>
      </c>
      <c r="L28" s="9" t="str">
        <f t="shared" si="0"/>
        <v>N/A</v>
      </c>
    </row>
    <row r="29" spans="1:12" x14ac:dyDescent="0.25">
      <c r="A29" s="3" t="s">
        <v>995</v>
      </c>
      <c r="B29" s="33" t="s">
        <v>217</v>
      </c>
      <c r="C29" s="34">
        <v>573</v>
      </c>
      <c r="D29" s="11" t="str">
        <f t="shared" si="1"/>
        <v>N/A</v>
      </c>
      <c r="E29" s="34">
        <v>389</v>
      </c>
      <c r="F29" s="11" t="str">
        <f t="shared" si="2"/>
        <v>N/A</v>
      </c>
      <c r="G29" s="101">
        <v>381</v>
      </c>
      <c r="H29" s="11" t="str">
        <f t="shared" si="3"/>
        <v>N/A</v>
      </c>
      <c r="I29" s="12">
        <v>-32.1</v>
      </c>
      <c r="J29" s="12">
        <v>-2.06</v>
      </c>
      <c r="K29" s="41" t="s">
        <v>732</v>
      </c>
      <c r="L29" s="9" t="str">
        <f t="shared" si="0"/>
        <v>Yes</v>
      </c>
    </row>
    <row r="30" spans="1:12" x14ac:dyDescent="0.25">
      <c r="A30" s="3" t="s">
        <v>996</v>
      </c>
      <c r="B30" s="33" t="s">
        <v>217</v>
      </c>
      <c r="C30" s="34">
        <v>49212</v>
      </c>
      <c r="D30" s="11" t="str">
        <f t="shared" si="1"/>
        <v>N/A</v>
      </c>
      <c r="E30" s="34">
        <v>64542</v>
      </c>
      <c r="F30" s="11" t="str">
        <f t="shared" si="2"/>
        <v>N/A</v>
      </c>
      <c r="G30" s="34">
        <v>63507</v>
      </c>
      <c r="H30" s="11" t="str">
        <f t="shared" si="3"/>
        <v>N/A</v>
      </c>
      <c r="I30" s="12">
        <v>31.15</v>
      </c>
      <c r="J30" s="12">
        <v>-1.6</v>
      </c>
      <c r="K30" s="41" t="s">
        <v>732</v>
      </c>
      <c r="L30" s="9" t="str">
        <f t="shared" si="0"/>
        <v>Yes</v>
      </c>
    </row>
    <row r="31" spans="1:12" x14ac:dyDescent="0.25">
      <c r="A31" s="3" t="s">
        <v>997</v>
      </c>
      <c r="B31" s="33" t="s">
        <v>217</v>
      </c>
      <c r="C31" s="34">
        <v>25943</v>
      </c>
      <c r="D31" s="11" t="str">
        <f t="shared" si="1"/>
        <v>N/A</v>
      </c>
      <c r="E31" s="34">
        <v>18068</v>
      </c>
      <c r="F31" s="11" t="str">
        <f t="shared" si="2"/>
        <v>N/A</v>
      </c>
      <c r="G31" s="34">
        <v>13406</v>
      </c>
      <c r="H31" s="11" t="str">
        <f t="shared" si="3"/>
        <v>N/A</v>
      </c>
      <c r="I31" s="12">
        <v>-30.4</v>
      </c>
      <c r="J31" s="12">
        <v>-25.8</v>
      </c>
      <c r="K31" s="41" t="s">
        <v>732</v>
      </c>
      <c r="L31" s="9" t="str">
        <f t="shared" si="0"/>
        <v>Yes</v>
      </c>
    </row>
    <row r="32" spans="1:12" x14ac:dyDescent="0.25">
      <c r="A32" s="3" t="s">
        <v>998</v>
      </c>
      <c r="B32" s="33" t="s">
        <v>217</v>
      </c>
      <c r="C32" s="34">
        <v>20485</v>
      </c>
      <c r="D32" s="11" t="str">
        <f t="shared" si="1"/>
        <v>N/A</v>
      </c>
      <c r="E32" s="34">
        <v>20433</v>
      </c>
      <c r="F32" s="11" t="str">
        <f t="shared" si="2"/>
        <v>N/A</v>
      </c>
      <c r="G32" s="34">
        <v>20188</v>
      </c>
      <c r="H32" s="11" t="str">
        <f t="shared" si="3"/>
        <v>N/A</v>
      </c>
      <c r="I32" s="12">
        <v>-0.254</v>
      </c>
      <c r="J32" s="12">
        <v>-1.2</v>
      </c>
      <c r="K32" s="41" t="s">
        <v>732</v>
      </c>
      <c r="L32" s="9" t="str">
        <f t="shared" si="0"/>
        <v>Yes</v>
      </c>
    </row>
    <row r="33" spans="1:12" x14ac:dyDescent="0.25">
      <c r="A33" s="3" t="s">
        <v>999</v>
      </c>
      <c r="B33" s="33" t="s">
        <v>217</v>
      </c>
      <c r="C33" s="34">
        <v>0</v>
      </c>
      <c r="D33" s="11" t="str">
        <f t="shared" si="1"/>
        <v>N/A</v>
      </c>
      <c r="E33" s="34">
        <v>0</v>
      </c>
      <c r="F33" s="11" t="str">
        <f t="shared" si="2"/>
        <v>N/A</v>
      </c>
      <c r="G33" s="34">
        <v>0</v>
      </c>
      <c r="H33" s="11" t="str">
        <f t="shared" si="3"/>
        <v>N/A</v>
      </c>
      <c r="I33" s="12" t="s">
        <v>1742</v>
      </c>
      <c r="J33" s="12" t="s">
        <v>1742</v>
      </c>
      <c r="K33" s="41" t="s">
        <v>732</v>
      </c>
      <c r="L33" s="9" t="str">
        <f t="shared" si="0"/>
        <v>N/A</v>
      </c>
    </row>
    <row r="34" spans="1:12" x14ac:dyDescent="0.25">
      <c r="A34" s="3" t="s">
        <v>105</v>
      </c>
      <c r="B34" s="33" t="s">
        <v>217</v>
      </c>
      <c r="C34" s="34">
        <v>40593</v>
      </c>
      <c r="D34" s="11" t="str">
        <f t="shared" si="1"/>
        <v>N/A</v>
      </c>
      <c r="E34" s="34">
        <v>38950</v>
      </c>
      <c r="F34" s="11" t="str">
        <f t="shared" si="2"/>
        <v>N/A</v>
      </c>
      <c r="G34" s="34">
        <v>33597</v>
      </c>
      <c r="H34" s="11" t="str">
        <f t="shared" si="3"/>
        <v>N/A</v>
      </c>
      <c r="I34" s="12">
        <v>-4.05</v>
      </c>
      <c r="J34" s="12">
        <v>-13.7</v>
      </c>
      <c r="K34" s="41" t="s">
        <v>732</v>
      </c>
      <c r="L34" s="9" t="str">
        <f t="shared" si="0"/>
        <v>Yes</v>
      </c>
    </row>
    <row r="35" spans="1:12" x14ac:dyDescent="0.25">
      <c r="A35" s="3" t="s">
        <v>1000</v>
      </c>
      <c r="B35" s="33" t="s">
        <v>217</v>
      </c>
      <c r="C35" s="34">
        <v>8657</v>
      </c>
      <c r="D35" s="11" t="str">
        <f t="shared" si="1"/>
        <v>N/A</v>
      </c>
      <c r="E35" s="34">
        <v>8199</v>
      </c>
      <c r="F35" s="11" t="str">
        <f t="shared" si="2"/>
        <v>N/A</v>
      </c>
      <c r="G35" s="34">
        <v>6068</v>
      </c>
      <c r="H35" s="11" t="str">
        <f t="shared" si="3"/>
        <v>N/A</v>
      </c>
      <c r="I35" s="12">
        <v>-5.29</v>
      </c>
      <c r="J35" s="12">
        <v>-26</v>
      </c>
      <c r="K35" s="41" t="s">
        <v>732</v>
      </c>
      <c r="L35" s="9" t="str">
        <f t="shared" si="0"/>
        <v>Yes</v>
      </c>
    </row>
    <row r="36" spans="1:12" x14ac:dyDescent="0.25">
      <c r="A36" s="3" t="s">
        <v>1001</v>
      </c>
      <c r="B36" s="33" t="s">
        <v>217</v>
      </c>
      <c r="C36" s="34">
        <v>0</v>
      </c>
      <c r="D36" s="11" t="str">
        <f t="shared" si="1"/>
        <v>N/A</v>
      </c>
      <c r="E36" s="34">
        <v>0</v>
      </c>
      <c r="F36" s="11" t="str">
        <f t="shared" si="2"/>
        <v>N/A</v>
      </c>
      <c r="G36" s="34">
        <v>0</v>
      </c>
      <c r="H36" s="11" t="str">
        <f t="shared" si="3"/>
        <v>N/A</v>
      </c>
      <c r="I36" s="12" t="s">
        <v>1742</v>
      </c>
      <c r="J36" s="12" t="s">
        <v>1742</v>
      </c>
      <c r="K36" s="41" t="s">
        <v>732</v>
      </c>
      <c r="L36" s="9" t="str">
        <f t="shared" si="0"/>
        <v>N/A</v>
      </c>
    </row>
    <row r="37" spans="1:12" x14ac:dyDescent="0.25">
      <c r="A37" s="3" t="s">
        <v>1002</v>
      </c>
      <c r="B37" s="33" t="s">
        <v>217</v>
      </c>
      <c r="C37" s="34">
        <v>208</v>
      </c>
      <c r="D37" s="11" t="str">
        <f t="shared" si="1"/>
        <v>N/A</v>
      </c>
      <c r="E37" s="34">
        <v>130</v>
      </c>
      <c r="F37" s="11" t="str">
        <f t="shared" si="2"/>
        <v>N/A</v>
      </c>
      <c r="G37" s="34">
        <v>155</v>
      </c>
      <c r="H37" s="11" t="str">
        <f t="shared" si="3"/>
        <v>N/A</v>
      </c>
      <c r="I37" s="12">
        <v>-37.5</v>
      </c>
      <c r="J37" s="12">
        <v>19.23</v>
      </c>
      <c r="K37" s="41" t="s">
        <v>732</v>
      </c>
      <c r="L37" s="9" t="str">
        <f t="shared" si="0"/>
        <v>Yes</v>
      </c>
    </row>
    <row r="38" spans="1:12" x14ac:dyDescent="0.25">
      <c r="A38" s="3" t="s">
        <v>1003</v>
      </c>
      <c r="B38" s="33" t="s">
        <v>217</v>
      </c>
      <c r="C38" s="34">
        <v>9051</v>
      </c>
      <c r="D38" s="11" t="str">
        <f t="shared" si="1"/>
        <v>N/A</v>
      </c>
      <c r="E38" s="34">
        <v>9500</v>
      </c>
      <c r="F38" s="11" t="str">
        <f t="shared" si="2"/>
        <v>N/A</v>
      </c>
      <c r="G38" s="34">
        <v>7558</v>
      </c>
      <c r="H38" s="11" t="str">
        <f t="shared" si="3"/>
        <v>N/A</v>
      </c>
      <c r="I38" s="12">
        <v>4.9610000000000003</v>
      </c>
      <c r="J38" s="12">
        <v>-20.399999999999999</v>
      </c>
      <c r="K38" s="41" t="s">
        <v>732</v>
      </c>
      <c r="L38" s="9" t="str">
        <f t="shared" si="0"/>
        <v>Yes</v>
      </c>
    </row>
    <row r="39" spans="1:12" x14ac:dyDescent="0.25">
      <c r="A39" s="3" t="s">
        <v>1004</v>
      </c>
      <c r="B39" s="33" t="s">
        <v>217</v>
      </c>
      <c r="C39" s="34">
        <v>16251</v>
      </c>
      <c r="D39" s="11" t="str">
        <f t="shared" si="1"/>
        <v>N/A</v>
      </c>
      <c r="E39" s="34">
        <v>15148</v>
      </c>
      <c r="F39" s="11" t="str">
        <f t="shared" si="2"/>
        <v>N/A</v>
      </c>
      <c r="G39" s="34">
        <v>13141</v>
      </c>
      <c r="H39" s="11" t="str">
        <f t="shared" si="3"/>
        <v>N/A</v>
      </c>
      <c r="I39" s="12">
        <v>-6.79</v>
      </c>
      <c r="J39" s="12">
        <v>-13.2</v>
      </c>
      <c r="K39" s="41" t="s">
        <v>732</v>
      </c>
      <c r="L39" s="9" t="str">
        <f t="shared" si="0"/>
        <v>Yes</v>
      </c>
    </row>
    <row r="40" spans="1:12" x14ac:dyDescent="0.25">
      <c r="A40" s="3" t="s">
        <v>1005</v>
      </c>
      <c r="B40" s="33" t="s">
        <v>217</v>
      </c>
      <c r="C40" s="34">
        <v>6426</v>
      </c>
      <c r="D40" s="11" t="str">
        <f t="shared" si="1"/>
        <v>N/A</v>
      </c>
      <c r="E40" s="34">
        <v>5973</v>
      </c>
      <c r="F40" s="11" t="str">
        <f t="shared" si="2"/>
        <v>N/A</v>
      </c>
      <c r="G40" s="34">
        <v>6675</v>
      </c>
      <c r="H40" s="11" t="str">
        <f t="shared" si="3"/>
        <v>N/A</v>
      </c>
      <c r="I40" s="12">
        <v>-7.05</v>
      </c>
      <c r="J40" s="12">
        <v>11.75</v>
      </c>
      <c r="K40" s="41" t="s">
        <v>732</v>
      </c>
      <c r="L40" s="9" t="str">
        <f t="shared" si="0"/>
        <v>Yes</v>
      </c>
    </row>
    <row r="41" spans="1:12" x14ac:dyDescent="0.25">
      <c r="A41" s="42" t="s">
        <v>84</v>
      </c>
      <c r="B41" s="33" t="s">
        <v>217</v>
      </c>
      <c r="C41" s="43">
        <v>3307539068</v>
      </c>
      <c r="D41" s="11" t="str">
        <f t="shared" si="1"/>
        <v>N/A</v>
      </c>
      <c r="E41" s="43">
        <v>3378216902</v>
      </c>
      <c r="F41" s="11" t="str">
        <f t="shared" si="2"/>
        <v>N/A</v>
      </c>
      <c r="G41" s="43">
        <v>3524174122</v>
      </c>
      <c r="H41" s="11" t="str">
        <f t="shared" si="3"/>
        <v>N/A</v>
      </c>
      <c r="I41" s="12">
        <v>2.137</v>
      </c>
      <c r="J41" s="12">
        <v>4.3209999999999997</v>
      </c>
      <c r="K41" s="41" t="s">
        <v>732</v>
      </c>
      <c r="L41" s="9" t="str">
        <f t="shared" si="0"/>
        <v>Yes</v>
      </c>
    </row>
    <row r="42" spans="1:12" x14ac:dyDescent="0.25">
      <c r="A42" s="42" t="s">
        <v>1502</v>
      </c>
      <c r="B42" s="33" t="s">
        <v>217</v>
      </c>
      <c r="C42" s="43">
        <v>8654.1974468000008</v>
      </c>
      <c r="D42" s="11" t="str">
        <f t="shared" si="1"/>
        <v>N/A</v>
      </c>
      <c r="E42" s="43">
        <v>8524.1347776000002</v>
      </c>
      <c r="F42" s="11" t="str">
        <f t="shared" si="2"/>
        <v>N/A</v>
      </c>
      <c r="G42" s="43">
        <v>9065.5629091999999</v>
      </c>
      <c r="H42" s="11" t="str">
        <f t="shared" si="3"/>
        <v>N/A</v>
      </c>
      <c r="I42" s="12">
        <v>-1.5</v>
      </c>
      <c r="J42" s="12">
        <v>6.3520000000000003</v>
      </c>
      <c r="K42" s="41" t="s">
        <v>732</v>
      </c>
      <c r="L42" s="9" t="str">
        <f t="shared" si="0"/>
        <v>Yes</v>
      </c>
    </row>
    <row r="43" spans="1:12" x14ac:dyDescent="0.25">
      <c r="A43" s="42" t="s">
        <v>1503</v>
      </c>
      <c r="B43" s="33" t="s">
        <v>217</v>
      </c>
      <c r="C43" s="43">
        <v>10396.489181000001</v>
      </c>
      <c r="D43" s="11" t="str">
        <f t="shared" si="1"/>
        <v>N/A</v>
      </c>
      <c r="E43" s="43">
        <v>10232.586794000001</v>
      </c>
      <c r="F43" s="11" t="str">
        <f t="shared" si="2"/>
        <v>N/A</v>
      </c>
      <c r="G43" s="43">
        <v>10782.335838999999</v>
      </c>
      <c r="H43" s="11" t="str">
        <f t="shared" si="3"/>
        <v>N/A</v>
      </c>
      <c r="I43" s="12">
        <v>-1.58</v>
      </c>
      <c r="J43" s="12">
        <v>5.3730000000000002</v>
      </c>
      <c r="K43" s="41" t="s">
        <v>732</v>
      </c>
      <c r="L43" s="9" t="str">
        <f t="shared" si="0"/>
        <v>Yes</v>
      </c>
    </row>
    <row r="44" spans="1:12" x14ac:dyDescent="0.25">
      <c r="A44" s="4" t="s">
        <v>107</v>
      </c>
      <c r="B44" s="33" t="s">
        <v>217</v>
      </c>
      <c r="C44" s="43">
        <v>10910048</v>
      </c>
      <c r="D44" s="11" t="str">
        <f t="shared" si="1"/>
        <v>N/A</v>
      </c>
      <c r="E44" s="43">
        <v>9692121</v>
      </c>
      <c r="F44" s="11" t="str">
        <f t="shared" si="2"/>
        <v>N/A</v>
      </c>
      <c r="G44" s="43">
        <v>39933796</v>
      </c>
      <c r="H44" s="11" t="str">
        <f t="shared" si="3"/>
        <v>N/A</v>
      </c>
      <c r="I44" s="12">
        <v>-11.2</v>
      </c>
      <c r="J44" s="12">
        <v>312</v>
      </c>
      <c r="K44" s="41" t="s">
        <v>732</v>
      </c>
      <c r="L44" s="9" t="str">
        <f t="shared" si="0"/>
        <v>No</v>
      </c>
    </row>
    <row r="45" spans="1:12" x14ac:dyDescent="0.25">
      <c r="A45" s="42" t="s">
        <v>162</v>
      </c>
      <c r="B45" s="41" t="s">
        <v>221</v>
      </c>
      <c r="C45" s="1">
        <v>77195</v>
      </c>
      <c r="D45" s="11" t="str">
        <f>IF($B45="N/A","N/A",IF(C45&gt;0,"No",IF(C45&lt;0,"No","Yes")))</f>
        <v>No</v>
      </c>
      <c r="E45" s="1">
        <v>7237</v>
      </c>
      <c r="F45" s="11" t="str">
        <f>IF($B45="N/A","N/A",IF(E45&gt;0,"No",IF(E45&lt;0,"No","Yes")))</f>
        <v>No</v>
      </c>
      <c r="G45" s="1">
        <v>164485</v>
      </c>
      <c r="H45" s="11" t="str">
        <f>IF($B45="N/A","N/A",IF(G45&gt;0,"No",IF(G45&lt;0,"No","Yes")))</f>
        <v>No</v>
      </c>
      <c r="I45" s="12">
        <v>-90.6</v>
      </c>
      <c r="J45" s="12">
        <v>2173</v>
      </c>
      <c r="K45" s="41" t="s">
        <v>732</v>
      </c>
      <c r="L45" s="9" t="str">
        <f t="shared" si="0"/>
        <v>No</v>
      </c>
    </row>
    <row r="46" spans="1:12" x14ac:dyDescent="0.25">
      <c r="A46" s="42" t="s">
        <v>160</v>
      </c>
      <c r="B46" s="33" t="s">
        <v>217</v>
      </c>
      <c r="C46" s="43">
        <v>8831475</v>
      </c>
      <c r="D46" s="11" t="str">
        <f t="shared" ref="D46:D47" si="4">IF($B46="N/A","N/A",IF(C46&gt;10,"No",IF(C46&lt;-10,"No","Yes")))</f>
        <v>N/A</v>
      </c>
      <c r="E46" s="43">
        <v>8249181</v>
      </c>
      <c r="F46" s="11" t="str">
        <f t="shared" ref="F46:F47" si="5">IF($B46="N/A","N/A",IF(E46&gt;10,"No",IF(E46&lt;-10,"No","Yes")))</f>
        <v>N/A</v>
      </c>
      <c r="G46" s="43">
        <v>38329203</v>
      </c>
      <c r="H46" s="11" t="str">
        <f t="shared" ref="H46:H47" si="6">IF($B46="N/A","N/A",IF(G46&gt;10,"No",IF(G46&lt;-10,"No","Yes")))</f>
        <v>N/A</v>
      </c>
      <c r="I46" s="12">
        <v>-6.59</v>
      </c>
      <c r="J46" s="12">
        <v>364.6</v>
      </c>
      <c r="K46" s="41" t="s">
        <v>732</v>
      </c>
      <c r="L46" s="9" t="str">
        <f t="shared" si="0"/>
        <v>No</v>
      </c>
    </row>
    <row r="47" spans="1:12" x14ac:dyDescent="0.25">
      <c r="A47" s="42" t="s">
        <v>1289</v>
      </c>
      <c r="B47" s="33" t="s">
        <v>217</v>
      </c>
      <c r="C47" s="43">
        <v>114.40475419000001</v>
      </c>
      <c r="D47" s="11" t="str">
        <f t="shared" si="4"/>
        <v>N/A</v>
      </c>
      <c r="E47" s="43">
        <v>1139.8619593999999</v>
      </c>
      <c r="F47" s="11" t="str">
        <f t="shared" si="5"/>
        <v>N/A</v>
      </c>
      <c r="G47" s="43">
        <v>233.02552208</v>
      </c>
      <c r="H47" s="11" t="str">
        <f t="shared" si="6"/>
        <v>N/A</v>
      </c>
      <c r="I47" s="12">
        <v>896.3</v>
      </c>
      <c r="J47" s="12">
        <v>-79.599999999999994</v>
      </c>
      <c r="K47" s="41" t="s">
        <v>732</v>
      </c>
      <c r="L47" s="9" t="str">
        <f>IF(J47="Div by 0", "N/A", IF(OR(J47="N/A",K47="N/A"),"N/A", IF(J47&gt;VALUE(MID(K47,1,2)), "No", IF(J47&lt;-1*VALUE(MID(K47,1,2)), "No", "Yes"))))</f>
        <v>No</v>
      </c>
    </row>
    <row r="48" spans="1:12" x14ac:dyDescent="0.25">
      <c r="A48" s="42" t="s">
        <v>1504</v>
      </c>
      <c r="B48" s="33" t="s">
        <v>217</v>
      </c>
      <c r="C48" s="43">
        <v>13881.984394999999</v>
      </c>
      <c r="D48" s="11" t="str">
        <f t="shared" ref="D48:D74" si="7">IF($B48="N/A","N/A",IF(C48&gt;10,"No",IF(C48&lt;-10,"No","Yes")))</f>
        <v>N/A</v>
      </c>
      <c r="E48" s="43">
        <v>13599.934477000001</v>
      </c>
      <c r="F48" s="11" t="str">
        <f t="shared" ref="F48:F74" si="8">IF($B48="N/A","N/A",IF(E48&gt;10,"No",IF(E48&lt;-10,"No","Yes")))</f>
        <v>N/A</v>
      </c>
      <c r="G48" s="43">
        <v>13569.880854000001</v>
      </c>
      <c r="H48" s="11" t="str">
        <f t="shared" ref="H48:H74" si="9">IF($B48="N/A","N/A",IF(G48&gt;10,"No",IF(G48&lt;-10,"No","Yes")))</f>
        <v>N/A</v>
      </c>
      <c r="I48" s="12">
        <v>-2.0299999999999998</v>
      </c>
      <c r="J48" s="12">
        <v>-0.221</v>
      </c>
      <c r="K48" s="41" t="s">
        <v>732</v>
      </c>
      <c r="L48" s="9" t="str">
        <f t="shared" ref="L48:L74" si="10">IF(J48="Div by 0", "N/A", IF(K48="N/A","N/A", IF(J48&gt;VALUE(MID(K48,1,2)), "No", IF(J48&lt;-1*VALUE(MID(K48,1,2)), "No", "Yes"))))</f>
        <v>Yes</v>
      </c>
    </row>
    <row r="49" spans="1:12" x14ac:dyDescent="0.25">
      <c r="A49" s="42" t="s">
        <v>1505</v>
      </c>
      <c r="B49" s="33" t="s">
        <v>217</v>
      </c>
      <c r="C49" s="43">
        <v>7430.1676958999997</v>
      </c>
      <c r="D49" s="11" t="str">
        <f t="shared" si="7"/>
        <v>N/A</v>
      </c>
      <c r="E49" s="43">
        <v>7421.8445615000001</v>
      </c>
      <c r="F49" s="11" t="str">
        <f t="shared" si="8"/>
        <v>N/A</v>
      </c>
      <c r="G49" s="43">
        <v>6936.3836720999998</v>
      </c>
      <c r="H49" s="11" t="str">
        <f t="shared" si="9"/>
        <v>N/A</v>
      </c>
      <c r="I49" s="12">
        <v>-0.112</v>
      </c>
      <c r="J49" s="12">
        <v>-6.54</v>
      </c>
      <c r="K49" s="41" t="s">
        <v>732</v>
      </c>
      <c r="L49" s="9" t="str">
        <f t="shared" si="10"/>
        <v>Yes</v>
      </c>
    </row>
    <row r="50" spans="1:12" x14ac:dyDescent="0.25">
      <c r="A50" s="42" t="s">
        <v>1506</v>
      </c>
      <c r="B50" s="33" t="s">
        <v>217</v>
      </c>
      <c r="C50" s="43">
        <v>8852.4566527999996</v>
      </c>
      <c r="D50" s="11" t="str">
        <f t="shared" si="7"/>
        <v>N/A</v>
      </c>
      <c r="E50" s="43">
        <v>8164.3654821999999</v>
      </c>
      <c r="F50" s="11" t="str">
        <f t="shared" si="8"/>
        <v>N/A</v>
      </c>
      <c r="G50" s="43">
        <v>8086.6361506000003</v>
      </c>
      <c r="H50" s="11" t="str">
        <f t="shared" si="9"/>
        <v>N/A</v>
      </c>
      <c r="I50" s="12">
        <v>-7.77</v>
      </c>
      <c r="J50" s="12">
        <v>-0.95199999999999996</v>
      </c>
      <c r="K50" s="41" t="s">
        <v>732</v>
      </c>
      <c r="L50" s="9" t="str">
        <f t="shared" si="10"/>
        <v>Yes</v>
      </c>
    </row>
    <row r="51" spans="1:12" x14ac:dyDescent="0.25">
      <c r="A51" s="42" t="s">
        <v>1507</v>
      </c>
      <c r="B51" s="33" t="s">
        <v>217</v>
      </c>
      <c r="C51" s="43">
        <v>1234.5037252</v>
      </c>
      <c r="D51" s="11" t="str">
        <f t="shared" si="7"/>
        <v>N/A</v>
      </c>
      <c r="E51" s="43">
        <v>1619.4710221</v>
      </c>
      <c r="F51" s="11" t="str">
        <f t="shared" si="8"/>
        <v>N/A</v>
      </c>
      <c r="G51" s="43">
        <v>1236.3308958</v>
      </c>
      <c r="H51" s="11" t="str">
        <f t="shared" si="9"/>
        <v>N/A</v>
      </c>
      <c r="I51" s="12">
        <v>31.18</v>
      </c>
      <c r="J51" s="12">
        <v>-23.7</v>
      </c>
      <c r="K51" s="41" t="s">
        <v>732</v>
      </c>
      <c r="L51" s="9" t="str">
        <f t="shared" si="10"/>
        <v>Yes</v>
      </c>
    </row>
    <row r="52" spans="1:12" x14ac:dyDescent="0.25">
      <c r="A52" s="42" t="s">
        <v>1508</v>
      </c>
      <c r="B52" s="33" t="s">
        <v>217</v>
      </c>
      <c r="C52" s="43">
        <v>21741.532389</v>
      </c>
      <c r="D52" s="11" t="str">
        <f t="shared" si="7"/>
        <v>N/A</v>
      </c>
      <c r="E52" s="43">
        <v>21115.445537</v>
      </c>
      <c r="F52" s="11" t="str">
        <f t="shared" si="8"/>
        <v>N/A</v>
      </c>
      <c r="G52" s="43">
        <v>21526.794041000001</v>
      </c>
      <c r="H52" s="11" t="str">
        <f t="shared" si="9"/>
        <v>N/A</v>
      </c>
      <c r="I52" s="12">
        <v>-2.88</v>
      </c>
      <c r="J52" s="12">
        <v>1.948</v>
      </c>
      <c r="K52" s="41" t="s">
        <v>732</v>
      </c>
      <c r="L52" s="9" t="str">
        <f t="shared" si="10"/>
        <v>Yes</v>
      </c>
    </row>
    <row r="53" spans="1:12" x14ac:dyDescent="0.25">
      <c r="A53" s="42" t="s">
        <v>1509</v>
      </c>
      <c r="B53" s="33" t="s">
        <v>217</v>
      </c>
      <c r="C53" s="43" t="s">
        <v>1742</v>
      </c>
      <c r="D53" s="11" t="str">
        <f t="shared" si="7"/>
        <v>N/A</v>
      </c>
      <c r="E53" s="43" t="s">
        <v>1742</v>
      </c>
      <c r="F53" s="11" t="str">
        <f t="shared" si="8"/>
        <v>N/A</v>
      </c>
      <c r="G53" s="43" t="s">
        <v>1742</v>
      </c>
      <c r="H53" s="11" t="str">
        <f t="shared" si="9"/>
        <v>N/A</v>
      </c>
      <c r="I53" s="12" t="s">
        <v>1742</v>
      </c>
      <c r="J53" s="12" t="s">
        <v>1742</v>
      </c>
      <c r="K53" s="41" t="s">
        <v>732</v>
      </c>
      <c r="L53" s="9" t="str">
        <f t="shared" si="10"/>
        <v>N/A</v>
      </c>
    </row>
    <row r="54" spans="1:12" x14ac:dyDescent="0.25">
      <c r="A54" s="42" t="s">
        <v>1510</v>
      </c>
      <c r="B54" s="33" t="s">
        <v>217</v>
      </c>
      <c r="C54" s="43">
        <v>12726.164011000001</v>
      </c>
      <c r="D54" s="11" t="str">
        <f t="shared" si="7"/>
        <v>N/A</v>
      </c>
      <c r="E54" s="43">
        <v>12837.509866</v>
      </c>
      <c r="F54" s="11" t="str">
        <f t="shared" si="8"/>
        <v>N/A</v>
      </c>
      <c r="G54" s="43">
        <v>13227.941647</v>
      </c>
      <c r="H54" s="11" t="str">
        <f t="shared" si="9"/>
        <v>N/A</v>
      </c>
      <c r="I54" s="12">
        <v>0.87490000000000001</v>
      </c>
      <c r="J54" s="12">
        <v>3.0409999999999999</v>
      </c>
      <c r="K54" s="41" t="s">
        <v>732</v>
      </c>
      <c r="L54" s="9" t="str">
        <f t="shared" si="10"/>
        <v>Yes</v>
      </c>
    </row>
    <row r="55" spans="1:12" x14ac:dyDescent="0.25">
      <c r="A55" s="42" t="s">
        <v>1511</v>
      </c>
      <c r="B55" s="33" t="s">
        <v>217</v>
      </c>
      <c r="C55" s="43">
        <v>9592.3481971000001</v>
      </c>
      <c r="D55" s="11" t="str">
        <f t="shared" si="7"/>
        <v>N/A</v>
      </c>
      <c r="E55" s="43">
        <v>9277.1517586000009</v>
      </c>
      <c r="F55" s="11" t="str">
        <f t="shared" si="8"/>
        <v>N/A</v>
      </c>
      <c r="G55" s="43">
        <v>9525.8380252000006</v>
      </c>
      <c r="H55" s="11" t="str">
        <f t="shared" si="9"/>
        <v>N/A</v>
      </c>
      <c r="I55" s="12">
        <v>-3.29</v>
      </c>
      <c r="J55" s="12">
        <v>2.681</v>
      </c>
      <c r="K55" s="41" t="s">
        <v>732</v>
      </c>
      <c r="L55" s="9" t="str">
        <f t="shared" si="10"/>
        <v>Yes</v>
      </c>
    </row>
    <row r="56" spans="1:12" x14ac:dyDescent="0.25">
      <c r="A56" s="42" t="s">
        <v>1512</v>
      </c>
      <c r="B56" s="33" t="s">
        <v>217</v>
      </c>
      <c r="C56" s="43">
        <v>7391.5997404</v>
      </c>
      <c r="D56" s="11" t="str">
        <f t="shared" si="7"/>
        <v>N/A</v>
      </c>
      <c r="E56" s="43">
        <v>8128.7221325</v>
      </c>
      <c r="F56" s="11" t="str">
        <f t="shared" si="8"/>
        <v>N/A</v>
      </c>
      <c r="G56" s="43">
        <v>8757.3350754000003</v>
      </c>
      <c r="H56" s="11" t="str">
        <f t="shared" si="9"/>
        <v>N/A</v>
      </c>
      <c r="I56" s="12">
        <v>9.9719999999999995</v>
      </c>
      <c r="J56" s="12">
        <v>7.7329999999999997</v>
      </c>
      <c r="K56" s="41" t="s">
        <v>732</v>
      </c>
      <c r="L56" s="9" t="str">
        <f t="shared" si="10"/>
        <v>Yes</v>
      </c>
    </row>
    <row r="57" spans="1:12" x14ac:dyDescent="0.25">
      <c r="A57" s="42" t="s">
        <v>1513</v>
      </c>
      <c r="B57" s="33" t="s">
        <v>217</v>
      </c>
      <c r="C57" s="43">
        <v>3456.7632659999999</v>
      </c>
      <c r="D57" s="11" t="str">
        <f t="shared" si="7"/>
        <v>N/A</v>
      </c>
      <c r="E57" s="43">
        <v>3518.7862129</v>
      </c>
      <c r="F57" s="11" t="str">
        <f t="shared" si="8"/>
        <v>N/A</v>
      </c>
      <c r="G57" s="43">
        <v>4255.0766479000004</v>
      </c>
      <c r="H57" s="11" t="str">
        <f t="shared" si="9"/>
        <v>N/A</v>
      </c>
      <c r="I57" s="12">
        <v>1.794</v>
      </c>
      <c r="J57" s="12">
        <v>20.92</v>
      </c>
      <c r="K57" s="41" t="s">
        <v>732</v>
      </c>
      <c r="L57" s="9" t="str">
        <f t="shared" si="10"/>
        <v>Yes</v>
      </c>
    </row>
    <row r="58" spans="1:12" x14ac:dyDescent="0.25">
      <c r="A58" s="42" t="s">
        <v>1514</v>
      </c>
      <c r="B58" s="33" t="s">
        <v>217</v>
      </c>
      <c r="C58" s="43">
        <v>31996.183980999998</v>
      </c>
      <c r="D58" s="11" t="str">
        <f t="shared" si="7"/>
        <v>N/A</v>
      </c>
      <c r="E58" s="43">
        <v>30959.839888999999</v>
      </c>
      <c r="F58" s="11" t="str">
        <f t="shared" si="8"/>
        <v>N/A</v>
      </c>
      <c r="G58" s="43">
        <v>30492.345158</v>
      </c>
      <c r="H58" s="11" t="str">
        <f t="shared" si="9"/>
        <v>N/A</v>
      </c>
      <c r="I58" s="12">
        <v>-3.24</v>
      </c>
      <c r="J58" s="12">
        <v>-1.51</v>
      </c>
      <c r="K58" s="41" t="s">
        <v>732</v>
      </c>
      <c r="L58" s="9" t="str">
        <f t="shared" si="10"/>
        <v>Yes</v>
      </c>
    </row>
    <row r="59" spans="1:12" x14ac:dyDescent="0.25">
      <c r="A59" s="42" t="s">
        <v>1515</v>
      </c>
      <c r="B59" s="33" t="s">
        <v>217</v>
      </c>
      <c r="C59" s="43" t="s">
        <v>1742</v>
      </c>
      <c r="D59" s="11" t="str">
        <f t="shared" si="7"/>
        <v>N/A</v>
      </c>
      <c r="E59" s="43" t="s">
        <v>1742</v>
      </c>
      <c r="F59" s="11" t="str">
        <f t="shared" si="8"/>
        <v>N/A</v>
      </c>
      <c r="G59" s="43" t="s">
        <v>1742</v>
      </c>
      <c r="H59" s="11" t="str">
        <f t="shared" si="9"/>
        <v>N/A</v>
      </c>
      <c r="I59" s="12" t="s">
        <v>1742</v>
      </c>
      <c r="J59" s="12" t="s">
        <v>1742</v>
      </c>
      <c r="K59" s="41" t="s">
        <v>732</v>
      </c>
      <c r="L59" s="9" t="str">
        <f t="shared" si="10"/>
        <v>N/A</v>
      </c>
    </row>
    <row r="60" spans="1:12" x14ac:dyDescent="0.25">
      <c r="A60" s="42" t="s">
        <v>1516</v>
      </c>
      <c r="B60" s="33" t="s">
        <v>217</v>
      </c>
      <c r="C60" s="43">
        <v>1402.3365750999999</v>
      </c>
      <c r="D60" s="11" t="str">
        <f t="shared" si="7"/>
        <v>N/A</v>
      </c>
      <c r="E60" s="43">
        <v>1163.3906238</v>
      </c>
      <c r="F60" s="11" t="str">
        <f t="shared" si="8"/>
        <v>N/A</v>
      </c>
      <c r="G60" s="43">
        <v>1228.8154859000001</v>
      </c>
      <c r="H60" s="11" t="str">
        <f t="shared" si="9"/>
        <v>N/A</v>
      </c>
      <c r="I60" s="12">
        <v>-17</v>
      </c>
      <c r="J60" s="12">
        <v>5.6239999999999997</v>
      </c>
      <c r="K60" s="41" t="s">
        <v>732</v>
      </c>
      <c r="L60" s="9" t="str">
        <f t="shared" si="10"/>
        <v>Yes</v>
      </c>
    </row>
    <row r="61" spans="1:12" x14ac:dyDescent="0.25">
      <c r="A61" s="42" t="s">
        <v>1517</v>
      </c>
      <c r="B61" s="33" t="s">
        <v>217</v>
      </c>
      <c r="C61" s="43">
        <v>1130.4076990000001</v>
      </c>
      <c r="D61" s="11" t="str">
        <f t="shared" si="7"/>
        <v>N/A</v>
      </c>
      <c r="E61" s="43">
        <v>1099.2434548000001</v>
      </c>
      <c r="F61" s="11" t="str">
        <f t="shared" si="8"/>
        <v>N/A</v>
      </c>
      <c r="G61" s="43">
        <v>1016.5062668</v>
      </c>
      <c r="H61" s="11" t="str">
        <f t="shared" si="9"/>
        <v>N/A</v>
      </c>
      <c r="I61" s="12">
        <v>-2.76</v>
      </c>
      <c r="J61" s="12">
        <v>-7.53</v>
      </c>
      <c r="K61" s="41" t="s">
        <v>732</v>
      </c>
      <c r="L61" s="9" t="str">
        <f t="shared" si="10"/>
        <v>Yes</v>
      </c>
    </row>
    <row r="62" spans="1:12" x14ac:dyDescent="0.25">
      <c r="A62" s="42" t="s">
        <v>1518</v>
      </c>
      <c r="B62" s="33" t="s">
        <v>217</v>
      </c>
      <c r="C62" s="43" t="s">
        <v>1742</v>
      </c>
      <c r="D62" s="11" t="str">
        <f t="shared" si="7"/>
        <v>N/A</v>
      </c>
      <c r="E62" s="43" t="s">
        <v>1742</v>
      </c>
      <c r="F62" s="11" t="str">
        <f t="shared" si="8"/>
        <v>N/A</v>
      </c>
      <c r="G62" s="43" t="s">
        <v>1742</v>
      </c>
      <c r="H62" s="11" t="str">
        <f t="shared" si="9"/>
        <v>N/A</v>
      </c>
      <c r="I62" s="12" t="s">
        <v>1742</v>
      </c>
      <c r="J62" s="12" t="s">
        <v>1742</v>
      </c>
      <c r="K62" s="41" t="s">
        <v>732</v>
      </c>
      <c r="L62" s="9" t="str">
        <f t="shared" si="10"/>
        <v>N/A</v>
      </c>
    </row>
    <row r="63" spans="1:12" ht="25" x14ac:dyDescent="0.25">
      <c r="A63" s="42" t="s">
        <v>1519</v>
      </c>
      <c r="B63" s="33" t="s">
        <v>217</v>
      </c>
      <c r="C63" s="43">
        <v>2136.7539267000002</v>
      </c>
      <c r="D63" s="11" t="str">
        <f t="shared" si="7"/>
        <v>N/A</v>
      </c>
      <c r="E63" s="43">
        <v>2620.1953727999999</v>
      </c>
      <c r="F63" s="11" t="str">
        <f t="shared" si="8"/>
        <v>N/A</v>
      </c>
      <c r="G63" s="43">
        <v>2196.2073491000001</v>
      </c>
      <c r="H63" s="11" t="str">
        <f t="shared" si="9"/>
        <v>N/A</v>
      </c>
      <c r="I63" s="12">
        <v>22.63</v>
      </c>
      <c r="J63" s="12">
        <v>-16.2</v>
      </c>
      <c r="K63" s="41" t="s">
        <v>732</v>
      </c>
      <c r="L63" s="9" t="str">
        <f t="shared" si="10"/>
        <v>Yes</v>
      </c>
    </row>
    <row r="64" spans="1:12" x14ac:dyDescent="0.25">
      <c r="A64" s="42" t="s">
        <v>1520</v>
      </c>
      <c r="B64" s="33" t="s">
        <v>217</v>
      </c>
      <c r="C64" s="43">
        <v>683.35853043999998</v>
      </c>
      <c r="D64" s="11" t="str">
        <f t="shared" si="7"/>
        <v>N/A</v>
      </c>
      <c r="E64" s="43">
        <v>644.70399120000002</v>
      </c>
      <c r="F64" s="11" t="str">
        <f t="shared" si="8"/>
        <v>N/A</v>
      </c>
      <c r="G64" s="43">
        <v>674.87858030999996</v>
      </c>
      <c r="H64" s="11" t="str">
        <f t="shared" si="9"/>
        <v>N/A</v>
      </c>
      <c r="I64" s="12">
        <v>-5.66</v>
      </c>
      <c r="J64" s="12">
        <v>4.68</v>
      </c>
      <c r="K64" s="41" t="s">
        <v>732</v>
      </c>
      <c r="L64" s="9" t="str">
        <f t="shared" si="10"/>
        <v>Yes</v>
      </c>
    </row>
    <row r="65" spans="1:12" x14ac:dyDescent="0.25">
      <c r="A65" s="42" t="s">
        <v>1521</v>
      </c>
      <c r="B65" s="33" t="s">
        <v>217</v>
      </c>
      <c r="C65" s="43">
        <v>1373.4376132</v>
      </c>
      <c r="D65" s="11" t="str">
        <f t="shared" si="7"/>
        <v>N/A</v>
      </c>
      <c r="E65" s="43">
        <v>1109.4418309</v>
      </c>
      <c r="F65" s="11" t="str">
        <f t="shared" si="8"/>
        <v>N/A</v>
      </c>
      <c r="G65" s="43">
        <v>1215.3197822</v>
      </c>
      <c r="H65" s="11" t="str">
        <f t="shared" si="9"/>
        <v>N/A</v>
      </c>
      <c r="I65" s="12">
        <v>-19.2</v>
      </c>
      <c r="J65" s="12">
        <v>9.5429999999999993</v>
      </c>
      <c r="K65" s="41" t="s">
        <v>732</v>
      </c>
      <c r="L65" s="9" t="str">
        <f t="shared" si="10"/>
        <v>Yes</v>
      </c>
    </row>
    <row r="66" spans="1:12" x14ac:dyDescent="0.25">
      <c r="A66" s="42" t="s">
        <v>1522</v>
      </c>
      <c r="B66" s="33" t="s">
        <v>217</v>
      </c>
      <c r="C66" s="43">
        <v>3283.9052965999999</v>
      </c>
      <c r="D66" s="11" t="str">
        <f t="shared" si="7"/>
        <v>N/A</v>
      </c>
      <c r="E66" s="43">
        <v>2857.8369794</v>
      </c>
      <c r="F66" s="11" t="str">
        <f t="shared" si="8"/>
        <v>N/A</v>
      </c>
      <c r="G66" s="43">
        <v>3051.8639291</v>
      </c>
      <c r="H66" s="11" t="str">
        <f t="shared" si="9"/>
        <v>N/A</v>
      </c>
      <c r="I66" s="12">
        <v>-13</v>
      </c>
      <c r="J66" s="12">
        <v>6.7889999999999997</v>
      </c>
      <c r="K66" s="41" t="s">
        <v>732</v>
      </c>
      <c r="L66" s="9" t="str">
        <f t="shared" si="10"/>
        <v>Yes</v>
      </c>
    </row>
    <row r="67" spans="1:12" x14ac:dyDescent="0.25">
      <c r="A67" s="42" t="s">
        <v>1523</v>
      </c>
      <c r="B67" s="33" t="s">
        <v>217</v>
      </c>
      <c r="C67" s="43" t="s">
        <v>1742</v>
      </c>
      <c r="D67" s="11" t="str">
        <f t="shared" si="7"/>
        <v>N/A</v>
      </c>
      <c r="E67" s="43" t="s">
        <v>1742</v>
      </c>
      <c r="F67" s="11" t="str">
        <f t="shared" si="8"/>
        <v>N/A</v>
      </c>
      <c r="G67" s="43" t="s">
        <v>1742</v>
      </c>
      <c r="H67" s="11" t="str">
        <f t="shared" si="9"/>
        <v>N/A</v>
      </c>
      <c r="I67" s="12" t="s">
        <v>1742</v>
      </c>
      <c r="J67" s="12" t="s">
        <v>1742</v>
      </c>
      <c r="K67" s="41" t="s">
        <v>732</v>
      </c>
      <c r="L67" s="9" t="str">
        <f t="shared" si="10"/>
        <v>N/A</v>
      </c>
    </row>
    <row r="68" spans="1:12" x14ac:dyDescent="0.25">
      <c r="A68" s="42" t="s">
        <v>1524</v>
      </c>
      <c r="B68" s="33" t="s">
        <v>217</v>
      </c>
      <c r="C68" s="43">
        <v>2031.5025251</v>
      </c>
      <c r="D68" s="11" t="str">
        <f t="shared" si="7"/>
        <v>N/A</v>
      </c>
      <c r="E68" s="43">
        <v>1929.1527856</v>
      </c>
      <c r="F68" s="11" t="str">
        <f t="shared" si="8"/>
        <v>N/A</v>
      </c>
      <c r="G68" s="43">
        <v>2141.2877638</v>
      </c>
      <c r="H68" s="11" t="str">
        <f t="shared" si="9"/>
        <v>N/A</v>
      </c>
      <c r="I68" s="12">
        <v>-5.04</v>
      </c>
      <c r="J68" s="12">
        <v>11</v>
      </c>
      <c r="K68" s="41" t="s">
        <v>732</v>
      </c>
      <c r="L68" s="9" t="str">
        <f t="shared" si="10"/>
        <v>Yes</v>
      </c>
    </row>
    <row r="69" spans="1:12" x14ac:dyDescent="0.25">
      <c r="A69" s="42" t="s">
        <v>1525</v>
      </c>
      <c r="B69" s="33" t="s">
        <v>217</v>
      </c>
      <c r="C69" s="43">
        <v>2690.4003696</v>
      </c>
      <c r="D69" s="11" t="str">
        <f t="shared" si="7"/>
        <v>N/A</v>
      </c>
      <c r="E69" s="43">
        <v>2414.1868521000001</v>
      </c>
      <c r="F69" s="11" t="str">
        <f t="shared" si="8"/>
        <v>N/A</v>
      </c>
      <c r="G69" s="43">
        <v>2446.7771917999999</v>
      </c>
      <c r="H69" s="11" t="str">
        <f t="shared" si="9"/>
        <v>N/A</v>
      </c>
      <c r="I69" s="12">
        <v>-10.3</v>
      </c>
      <c r="J69" s="12">
        <v>1.35</v>
      </c>
      <c r="K69" s="41" t="s">
        <v>732</v>
      </c>
      <c r="L69" s="9" t="str">
        <f t="shared" si="10"/>
        <v>Yes</v>
      </c>
    </row>
    <row r="70" spans="1:12" x14ac:dyDescent="0.25">
      <c r="A70" s="42" t="s">
        <v>1526</v>
      </c>
      <c r="B70" s="33" t="s">
        <v>217</v>
      </c>
      <c r="C70" s="43" t="s">
        <v>1742</v>
      </c>
      <c r="D70" s="11" t="str">
        <f t="shared" si="7"/>
        <v>N/A</v>
      </c>
      <c r="E70" s="43" t="s">
        <v>1742</v>
      </c>
      <c r="F70" s="11" t="str">
        <f t="shared" si="8"/>
        <v>N/A</v>
      </c>
      <c r="G70" s="43" t="s">
        <v>1742</v>
      </c>
      <c r="H70" s="11" t="str">
        <f t="shared" si="9"/>
        <v>N/A</v>
      </c>
      <c r="I70" s="12" t="s">
        <v>1742</v>
      </c>
      <c r="J70" s="12" t="s">
        <v>1742</v>
      </c>
      <c r="K70" s="41" t="s">
        <v>732</v>
      </c>
      <c r="L70" s="9" t="str">
        <f t="shared" si="10"/>
        <v>N/A</v>
      </c>
    </row>
    <row r="71" spans="1:12" ht="25" x14ac:dyDescent="0.25">
      <c r="A71" s="42" t="s">
        <v>1527</v>
      </c>
      <c r="B71" s="33" t="s">
        <v>217</v>
      </c>
      <c r="C71" s="43">
        <v>3354.1009614999998</v>
      </c>
      <c r="D71" s="11" t="str">
        <f t="shared" si="7"/>
        <v>N/A</v>
      </c>
      <c r="E71" s="43">
        <v>1997.1538462000001</v>
      </c>
      <c r="F71" s="11" t="str">
        <f t="shared" si="8"/>
        <v>N/A</v>
      </c>
      <c r="G71" s="43">
        <v>3077.4064515999999</v>
      </c>
      <c r="H71" s="11" t="str">
        <f t="shared" si="9"/>
        <v>N/A</v>
      </c>
      <c r="I71" s="12">
        <v>-40.5</v>
      </c>
      <c r="J71" s="12">
        <v>54.09</v>
      </c>
      <c r="K71" s="41" t="s">
        <v>732</v>
      </c>
      <c r="L71" s="9" t="str">
        <f t="shared" si="10"/>
        <v>No</v>
      </c>
    </row>
    <row r="72" spans="1:12" x14ac:dyDescent="0.25">
      <c r="A72" s="42" t="s">
        <v>1528</v>
      </c>
      <c r="B72" s="33" t="s">
        <v>217</v>
      </c>
      <c r="C72" s="43">
        <v>1460.9267484</v>
      </c>
      <c r="D72" s="11" t="str">
        <f t="shared" si="7"/>
        <v>N/A</v>
      </c>
      <c r="E72" s="43">
        <v>1388.1325263000001</v>
      </c>
      <c r="F72" s="11" t="str">
        <f t="shared" si="8"/>
        <v>N/A</v>
      </c>
      <c r="G72" s="43">
        <v>1708.9519714</v>
      </c>
      <c r="H72" s="11" t="str">
        <f t="shared" si="9"/>
        <v>N/A</v>
      </c>
      <c r="I72" s="12">
        <v>-4.9800000000000004</v>
      </c>
      <c r="J72" s="12">
        <v>23.11</v>
      </c>
      <c r="K72" s="41" t="s">
        <v>732</v>
      </c>
      <c r="L72" s="9" t="str">
        <f t="shared" si="10"/>
        <v>Yes</v>
      </c>
    </row>
    <row r="73" spans="1:12" x14ac:dyDescent="0.25">
      <c r="A73" s="42" t="s">
        <v>1529</v>
      </c>
      <c r="B73" s="33" t="s">
        <v>217</v>
      </c>
      <c r="C73" s="43">
        <v>1725.105532</v>
      </c>
      <c r="D73" s="11" t="str">
        <f t="shared" si="7"/>
        <v>N/A</v>
      </c>
      <c r="E73" s="43">
        <v>1785.137972</v>
      </c>
      <c r="F73" s="11" t="str">
        <f t="shared" si="8"/>
        <v>N/A</v>
      </c>
      <c r="G73" s="43">
        <v>1977.1536412999999</v>
      </c>
      <c r="H73" s="11" t="str">
        <f t="shared" si="9"/>
        <v>N/A</v>
      </c>
      <c r="I73" s="12">
        <v>3.48</v>
      </c>
      <c r="J73" s="12">
        <v>10.76</v>
      </c>
      <c r="K73" s="41" t="s">
        <v>732</v>
      </c>
      <c r="L73" s="9" t="str">
        <f t="shared" si="10"/>
        <v>Yes</v>
      </c>
    </row>
    <row r="74" spans="1:12" x14ac:dyDescent="0.25">
      <c r="A74" s="42" t="s">
        <v>1530</v>
      </c>
      <c r="B74" s="33" t="s">
        <v>217</v>
      </c>
      <c r="C74" s="43">
        <v>2679.5510426000001</v>
      </c>
      <c r="D74" s="11" t="str">
        <f t="shared" si="7"/>
        <v>N/A</v>
      </c>
      <c r="E74" s="43">
        <v>2487.5981919000001</v>
      </c>
      <c r="F74" s="11" t="str">
        <f t="shared" si="8"/>
        <v>N/A</v>
      </c>
      <c r="G74" s="43">
        <v>2654.4970787000002</v>
      </c>
      <c r="H74" s="11" t="str">
        <f t="shared" si="9"/>
        <v>N/A</v>
      </c>
      <c r="I74" s="12">
        <v>-7.16</v>
      </c>
      <c r="J74" s="12">
        <v>6.7089999999999996</v>
      </c>
      <c r="K74" s="41" t="s">
        <v>732</v>
      </c>
      <c r="L74" s="9" t="str">
        <f t="shared" si="10"/>
        <v>Yes</v>
      </c>
    </row>
    <row r="75" spans="1:12" x14ac:dyDescent="0.25">
      <c r="A75" s="42" t="s">
        <v>1612</v>
      </c>
      <c r="B75" s="33" t="s">
        <v>217</v>
      </c>
      <c r="C75" s="43">
        <v>489660012</v>
      </c>
      <c r="D75" s="11" t="str">
        <f t="shared" ref="D75:D144" si="11">IF($B75="N/A","N/A",IF(C75&gt;10,"No",IF(C75&lt;-10,"No","Yes")))</f>
        <v>N/A</v>
      </c>
      <c r="E75" s="43">
        <v>464635270</v>
      </c>
      <c r="F75" s="11" t="str">
        <f t="shared" ref="F75:F144" si="12">IF($B75="N/A","N/A",IF(E75&gt;10,"No",IF(E75&lt;-10,"No","Yes")))</f>
        <v>N/A</v>
      </c>
      <c r="G75" s="43">
        <v>470290628</v>
      </c>
      <c r="H75" s="11" t="str">
        <f t="shared" ref="H75:H144" si="13">IF($B75="N/A","N/A",IF(G75&gt;10,"No",IF(G75&lt;-10,"No","Yes")))</f>
        <v>N/A</v>
      </c>
      <c r="I75" s="12">
        <v>-5.1100000000000003</v>
      </c>
      <c r="J75" s="12">
        <v>1.2170000000000001</v>
      </c>
      <c r="K75" s="41" t="s">
        <v>732</v>
      </c>
      <c r="L75" s="9" t="str">
        <f t="shared" ref="L75:L135" si="14">IF(J75="Div by 0", "N/A", IF(K75="N/A","N/A", IF(J75&gt;VALUE(MID(K75,1,2)), "No", IF(J75&lt;-1*VALUE(MID(K75,1,2)), "No", "Yes"))))</f>
        <v>Yes</v>
      </c>
    </row>
    <row r="76" spans="1:12" x14ac:dyDescent="0.25">
      <c r="A76" s="42" t="s">
        <v>598</v>
      </c>
      <c r="B76" s="33" t="s">
        <v>217</v>
      </c>
      <c r="C76" s="34">
        <v>36298</v>
      </c>
      <c r="D76" s="11" t="str">
        <f t="shared" si="11"/>
        <v>N/A</v>
      </c>
      <c r="E76" s="34">
        <v>35387</v>
      </c>
      <c r="F76" s="11" t="str">
        <f t="shared" si="12"/>
        <v>N/A</v>
      </c>
      <c r="G76" s="34">
        <v>38385</v>
      </c>
      <c r="H76" s="11" t="str">
        <f t="shared" si="13"/>
        <v>N/A</v>
      </c>
      <c r="I76" s="12">
        <v>-2.5099999999999998</v>
      </c>
      <c r="J76" s="12">
        <v>8.4719999999999995</v>
      </c>
      <c r="K76" s="41" t="s">
        <v>732</v>
      </c>
      <c r="L76" s="9" t="str">
        <f t="shared" si="14"/>
        <v>Yes</v>
      </c>
    </row>
    <row r="77" spans="1:12" x14ac:dyDescent="0.25">
      <c r="A77" s="42" t="s">
        <v>1439</v>
      </c>
      <c r="B77" s="33" t="s">
        <v>217</v>
      </c>
      <c r="C77" s="43">
        <v>13489.99978</v>
      </c>
      <c r="D77" s="11" t="str">
        <f t="shared" si="11"/>
        <v>N/A</v>
      </c>
      <c r="E77" s="43">
        <v>13130.111906</v>
      </c>
      <c r="F77" s="11" t="str">
        <f t="shared" si="12"/>
        <v>N/A</v>
      </c>
      <c r="G77" s="43">
        <v>12251.937684</v>
      </c>
      <c r="H77" s="11" t="str">
        <f t="shared" si="13"/>
        <v>N/A</v>
      </c>
      <c r="I77" s="12">
        <v>-2.67</v>
      </c>
      <c r="J77" s="12">
        <v>-6.69</v>
      </c>
      <c r="K77" s="41" t="s">
        <v>732</v>
      </c>
      <c r="L77" s="9" t="str">
        <f t="shared" si="14"/>
        <v>Yes</v>
      </c>
    </row>
    <row r="78" spans="1:12" x14ac:dyDescent="0.25">
      <c r="A78" s="42" t="s">
        <v>1440</v>
      </c>
      <c r="B78" s="33" t="s">
        <v>217</v>
      </c>
      <c r="C78" s="34">
        <v>6.6544988705000003</v>
      </c>
      <c r="D78" s="11" t="str">
        <f t="shared" si="11"/>
        <v>N/A</v>
      </c>
      <c r="E78" s="34">
        <v>6.2411054906999999</v>
      </c>
      <c r="F78" s="11" t="str">
        <f t="shared" si="12"/>
        <v>N/A</v>
      </c>
      <c r="G78" s="34">
        <v>5.5911163215000004</v>
      </c>
      <c r="H78" s="11" t="str">
        <f t="shared" si="13"/>
        <v>N/A</v>
      </c>
      <c r="I78" s="12">
        <v>-6.21</v>
      </c>
      <c r="J78" s="12">
        <v>-10.4</v>
      </c>
      <c r="K78" s="41" t="s">
        <v>732</v>
      </c>
      <c r="L78" s="9" t="str">
        <f t="shared" si="14"/>
        <v>Yes</v>
      </c>
    </row>
    <row r="79" spans="1:12" x14ac:dyDescent="0.25">
      <c r="A79" s="42" t="s">
        <v>599</v>
      </c>
      <c r="B79" s="33" t="s">
        <v>217</v>
      </c>
      <c r="C79" s="43">
        <v>1098660</v>
      </c>
      <c r="D79" s="11" t="str">
        <f t="shared" si="11"/>
        <v>N/A</v>
      </c>
      <c r="E79" s="43">
        <v>7088065</v>
      </c>
      <c r="F79" s="11" t="str">
        <f t="shared" si="12"/>
        <v>N/A</v>
      </c>
      <c r="G79" s="43">
        <v>15145723</v>
      </c>
      <c r="H79" s="11" t="str">
        <f t="shared" si="13"/>
        <v>N/A</v>
      </c>
      <c r="I79" s="12">
        <v>545.20000000000005</v>
      </c>
      <c r="J79" s="12">
        <v>113.7</v>
      </c>
      <c r="K79" s="41" t="s">
        <v>732</v>
      </c>
      <c r="L79" s="9" t="str">
        <f t="shared" si="14"/>
        <v>No</v>
      </c>
    </row>
    <row r="80" spans="1:12" x14ac:dyDescent="0.25">
      <c r="A80" s="42" t="s">
        <v>600</v>
      </c>
      <c r="B80" s="33" t="s">
        <v>217</v>
      </c>
      <c r="C80" s="34">
        <v>381</v>
      </c>
      <c r="D80" s="11" t="str">
        <f t="shared" si="11"/>
        <v>N/A</v>
      </c>
      <c r="E80" s="34">
        <v>1071</v>
      </c>
      <c r="F80" s="11" t="str">
        <f t="shared" si="12"/>
        <v>N/A</v>
      </c>
      <c r="G80" s="34">
        <v>1840</v>
      </c>
      <c r="H80" s="11" t="str">
        <f t="shared" si="13"/>
        <v>N/A</v>
      </c>
      <c r="I80" s="12">
        <v>181.1</v>
      </c>
      <c r="J80" s="12">
        <v>71.8</v>
      </c>
      <c r="K80" s="41" t="s">
        <v>732</v>
      </c>
      <c r="L80" s="9" t="str">
        <f t="shared" si="14"/>
        <v>No</v>
      </c>
    </row>
    <row r="81" spans="1:12" x14ac:dyDescent="0.25">
      <c r="A81" s="42" t="s">
        <v>1441</v>
      </c>
      <c r="B81" s="33" t="s">
        <v>217</v>
      </c>
      <c r="C81" s="43">
        <v>2883.6220472</v>
      </c>
      <c r="D81" s="11" t="str">
        <f t="shared" si="11"/>
        <v>N/A</v>
      </c>
      <c r="E81" s="43">
        <v>6618.1746032000001</v>
      </c>
      <c r="F81" s="11" t="str">
        <f t="shared" si="12"/>
        <v>N/A</v>
      </c>
      <c r="G81" s="43">
        <v>8231.3711956999996</v>
      </c>
      <c r="H81" s="11" t="str">
        <f t="shared" si="13"/>
        <v>N/A</v>
      </c>
      <c r="I81" s="12">
        <v>129.5</v>
      </c>
      <c r="J81" s="12">
        <v>24.38</v>
      </c>
      <c r="K81" s="41" t="s">
        <v>732</v>
      </c>
      <c r="L81" s="9" t="str">
        <f t="shared" si="14"/>
        <v>Yes</v>
      </c>
    </row>
    <row r="82" spans="1:12" ht="25" x14ac:dyDescent="0.25">
      <c r="A82" s="42" t="s">
        <v>601</v>
      </c>
      <c r="B82" s="33" t="s">
        <v>217</v>
      </c>
      <c r="C82" s="43">
        <v>0</v>
      </c>
      <c r="D82" s="11" t="str">
        <f t="shared" si="11"/>
        <v>N/A</v>
      </c>
      <c r="E82" s="43">
        <v>2204218</v>
      </c>
      <c r="F82" s="11" t="str">
        <f t="shared" si="12"/>
        <v>N/A</v>
      </c>
      <c r="G82" s="43">
        <v>5722694</v>
      </c>
      <c r="H82" s="11" t="str">
        <f t="shared" si="13"/>
        <v>N/A</v>
      </c>
      <c r="I82" s="12" t="s">
        <v>1742</v>
      </c>
      <c r="J82" s="12">
        <v>159.6</v>
      </c>
      <c r="K82" s="41" t="s">
        <v>732</v>
      </c>
      <c r="L82" s="9" t="str">
        <f t="shared" si="14"/>
        <v>No</v>
      </c>
    </row>
    <row r="83" spans="1:12" x14ac:dyDescent="0.25">
      <c r="A83" s="42" t="s">
        <v>602</v>
      </c>
      <c r="B83" s="33" t="s">
        <v>217</v>
      </c>
      <c r="C83" s="34">
        <v>0</v>
      </c>
      <c r="D83" s="11" t="str">
        <f t="shared" si="11"/>
        <v>N/A</v>
      </c>
      <c r="E83" s="34">
        <v>184</v>
      </c>
      <c r="F83" s="11" t="str">
        <f t="shared" si="12"/>
        <v>N/A</v>
      </c>
      <c r="G83" s="34">
        <v>368</v>
      </c>
      <c r="H83" s="11" t="str">
        <f t="shared" si="13"/>
        <v>N/A</v>
      </c>
      <c r="I83" s="12" t="s">
        <v>1742</v>
      </c>
      <c r="J83" s="12">
        <v>100</v>
      </c>
      <c r="K83" s="41" t="s">
        <v>732</v>
      </c>
      <c r="L83" s="9" t="str">
        <f t="shared" si="14"/>
        <v>No</v>
      </c>
    </row>
    <row r="84" spans="1:12" ht="25" x14ac:dyDescent="0.25">
      <c r="A84" s="4" t="s">
        <v>1442</v>
      </c>
      <c r="B84" s="33" t="s">
        <v>217</v>
      </c>
      <c r="C84" s="43" t="s">
        <v>1742</v>
      </c>
      <c r="D84" s="11" t="str">
        <f t="shared" si="11"/>
        <v>N/A</v>
      </c>
      <c r="E84" s="43">
        <v>11979.445652</v>
      </c>
      <c r="F84" s="11" t="str">
        <f t="shared" si="12"/>
        <v>N/A</v>
      </c>
      <c r="G84" s="43">
        <v>15550.798913000001</v>
      </c>
      <c r="H84" s="11" t="str">
        <f t="shared" si="13"/>
        <v>N/A</v>
      </c>
      <c r="I84" s="12" t="s">
        <v>1742</v>
      </c>
      <c r="J84" s="12">
        <v>29.81</v>
      </c>
      <c r="K84" s="41" t="s">
        <v>732</v>
      </c>
      <c r="L84" s="9" t="str">
        <f t="shared" si="14"/>
        <v>Yes</v>
      </c>
    </row>
    <row r="85" spans="1:12" x14ac:dyDescent="0.25">
      <c r="A85" s="4" t="s">
        <v>603</v>
      </c>
      <c r="B85" s="33" t="s">
        <v>217</v>
      </c>
      <c r="C85" s="43">
        <v>4592095</v>
      </c>
      <c r="D85" s="11" t="str">
        <f t="shared" si="11"/>
        <v>N/A</v>
      </c>
      <c r="E85" s="43">
        <v>4429534</v>
      </c>
      <c r="F85" s="11" t="str">
        <f t="shared" si="12"/>
        <v>N/A</v>
      </c>
      <c r="G85" s="43">
        <v>5156136</v>
      </c>
      <c r="H85" s="11" t="str">
        <f t="shared" si="13"/>
        <v>N/A</v>
      </c>
      <c r="I85" s="12">
        <v>-3.54</v>
      </c>
      <c r="J85" s="12">
        <v>16.399999999999999</v>
      </c>
      <c r="K85" s="41" t="s">
        <v>732</v>
      </c>
      <c r="L85" s="9" t="str">
        <f t="shared" si="14"/>
        <v>Yes</v>
      </c>
    </row>
    <row r="86" spans="1:12" x14ac:dyDescent="0.25">
      <c r="A86" s="4" t="s">
        <v>604</v>
      </c>
      <c r="B86" s="33" t="s">
        <v>217</v>
      </c>
      <c r="C86" s="34">
        <v>59</v>
      </c>
      <c r="D86" s="11" t="str">
        <f t="shared" si="11"/>
        <v>N/A</v>
      </c>
      <c r="E86" s="34">
        <v>59</v>
      </c>
      <c r="F86" s="11" t="str">
        <f t="shared" si="12"/>
        <v>N/A</v>
      </c>
      <c r="G86" s="34">
        <v>60</v>
      </c>
      <c r="H86" s="11" t="str">
        <f t="shared" si="13"/>
        <v>N/A</v>
      </c>
      <c r="I86" s="12">
        <v>0</v>
      </c>
      <c r="J86" s="12">
        <v>1.6950000000000001</v>
      </c>
      <c r="K86" s="41" t="s">
        <v>732</v>
      </c>
      <c r="L86" s="9" t="str">
        <f t="shared" si="14"/>
        <v>Yes</v>
      </c>
    </row>
    <row r="87" spans="1:12" x14ac:dyDescent="0.25">
      <c r="A87" s="4" t="s">
        <v>1443</v>
      </c>
      <c r="B87" s="33" t="s">
        <v>217</v>
      </c>
      <c r="C87" s="43">
        <v>77832.118644000002</v>
      </c>
      <c r="D87" s="11" t="str">
        <f t="shared" si="11"/>
        <v>N/A</v>
      </c>
      <c r="E87" s="43">
        <v>75076.847458000004</v>
      </c>
      <c r="F87" s="11" t="str">
        <f t="shared" si="12"/>
        <v>N/A</v>
      </c>
      <c r="G87" s="43">
        <v>85935.6</v>
      </c>
      <c r="H87" s="11" t="str">
        <f t="shared" si="13"/>
        <v>N/A</v>
      </c>
      <c r="I87" s="12">
        <v>-3.54</v>
      </c>
      <c r="J87" s="12">
        <v>14.46</v>
      </c>
      <c r="K87" s="41" t="s">
        <v>732</v>
      </c>
      <c r="L87" s="9" t="str">
        <f t="shared" si="14"/>
        <v>Yes</v>
      </c>
    </row>
    <row r="88" spans="1:12" x14ac:dyDescent="0.25">
      <c r="A88" s="42" t="s">
        <v>605</v>
      </c>
      <c r="B88" s="33" t="s">
        <v>217</v>
      </c>
      <c r="C88" s="43">
        <v>524365419</v>
      </c>
      <c r="D88" s="11" t="str">
        <f t="shared" si="11"/>
        <v>N/A</v>
      </c>
      <c r="E88" s="43">
        <v>472278573</v>
      </c>
      <c r="F88" s="11" t="str">
        <f t="shared" si="12"/>
        <v>N/A</v>
      </c>
      <c r="G88" s="43">
        <v>521412303</v>
      </c>
      <c r="H88" s="11" t="str">
        <f t="shared" si="13"/>
        <v>N/A</v>
      </c>
      <c r="I88" s="12">
        <v>-9.93</v>
      </c>
      <c r="J88" s="12">
        <v>10.4</v>
      </c>
      <c r="K88" s="41" t="s">
        <v>732</v>
      </c>
      <c r="L88" s="9" t="str">
        <f t="shared" si="14"/>
        <v>Yes</v>
      </c>
    </row>
    <row r="89" spans="1:12" x14ac:dyDescent="0.25">
      <c r="A89" s="44" t="s">
        <v>606</v>
      </c>
      <c r="B89" s="34" t="s">
        <v>217</v>
      </c>
      <c r="C89" s="34">
        <v>18440</v>
      </c>
      <c r="D89" s="11" t="str">
        <f t="shared" si="11"/>
        <v>N/A</v>
      </c>
      <c r="E89" s="34">
        <v>18255</v>
      </c>
      <c r="F89" s="11" t="str">
        <f t="shared" si="12"/>
        <v>N/A</v>
      </c>
      <c r="G89" s="34">
        <v>18421</v>
      </c>
      <c r="H89" s="11" t="str">
        <f t="shared" si="13"/>
        <v>N/A</v>
      </c>
      <c r="I89" s="12">
        <v>-1</v>
      </c>
      <c r="J89" s="12">
        <v>0.9093</v>
      </c>
      <c r="K89" s="1" t="s">
        <v>732</v>
      </c>
      <c r="L89" s="9" t="str">
        <f t="shared" si="14"/>
        <v>Yes</v>
      </c>
    </row>
    <row r="90" spans="1:12" x14ac:dyDescent="0.25">
      <c r="A90" s="42" t="s">
        <v>1444</v>
      </c>
      <c r="B90" s="33" t="s">
        <v>217</v>
      </c>
      <c r="C90" s="43">
        <v>28436.302549</v>
      </c>
      <c r="D90" s="11" t="str">
        <f t="shared" si="11"/>
        <v>N/A</v>
      </c>
      <c r="E90" s="43">
        <v>25871.189975000001</v>
      </c>
      <c r="F90" s="11" t="str">
        <f t="shared" si="12"/>
        <v>N/A</v>
      </c>
      <c r="G90" s="43">
        <v>28305.320178000002</v>
      </c>
      <c r="H90" s="11" t="str">
        <f t="shared" si="13"/>
        <v>N/A</v>
      </c>
      <c r="I90" s="12">
        <v>-9.02</v>
      </c>
      <c r="J90" s="12">
        <v>9.4090000000000007</v>
      </c>
      <c r="K90" s="41" t="s">
        <v>732</v>
      </c>
      <c r="L90" s="9" t="str">
        <f t="shared" si="14"/>
        <v>Yes</v>
      </c>
    </row>
    <row r="91" spans="1:12" x14ac:dyDescent="0.25">
      <c r="A91" s="42" t="s">
        <v>607</v>
      </c>
      <c r="B91" s="33" t="s">
        <v>217</v>
      </c>
      <c r="C91" s="43">
        <v>133333609</v>
      </c>
      <c r="D91" s="11" t="str">
        <f t="shared" si="11"/>
        <v>N/A</v>
      </c>
      <c r="E91" s="43">
        <v>138038608</v>
      </c>
      <c r="F91" s="11" t="str">
        <f t="shared" si="12"/>
        <v>N/A</v>
      </c>
      <c r="G91" s="43">
        <v>159737969</v>
      </c>
      <c r="H91" s="11" t="str">
        <f t="shared" si="13"/>
        <v>N/A</v>
      </c>
      <c r="I91" s="12">
        <v>3.5289999999999999</v>
      </c>
      <c r="J91" s="12">
        <v>15.72</v>
      </c>
      <c r="K91" s="41" t="s">
        <v>732</v>
      </c>
      <c r="L91" s="9" t="str">
        <f t="shared" si="14"/>
        <v>Yes</v>
      </c>
    </row>
    <row r="92" spans="1:12" x14ac:dyDescent="0.25">
      <c r="A92" s="42" t="s">
        <v>608</v>
      </c>
      <c r="B92" s="33" t="s">
        <v>217</v>
      </c>
      <c r="C92" s="34">
        <v>235523</v>
      </c>
      <c r="D92" s="11" t="str">
        <f t="shared" si="11"/>
        <v>N/A</v>
      </c>
      <c r="E92" s="34">
        <v>239278</v>
      </c>
      <c r="F92" s="11" t="str">
        <f t="shared" si="12"/>
        <v>N/A</v>
      </c>
      <c r="G92" s="34">
        <v>229808</v>
      </c>
      <c r="H92" s="11" t="str">
        <f t="shared" si="13"/>
        <v>N/A</v>
      </c>
      <c r="I92" s="12">
        <v>1.5940000000000001</v>
      </c>
      <c r="J92" s="12">
        <v>-3.96</v>
      </c>
      <c r="K92" s="41" t="s">
        <v>732</v>
      </c>
      <c r="L92" s="9" t="str">
        <f t="shared" si="14"/>
        <v>Yes</v>
      </c>
    </row>
    <row r="93" spans="1:12" x14ac:dyDescent="0.25">
      <c r="A93" s="42" t="s">
        <v>1445</v>
      </c>
      <c r="B93" s="33" t="s">
        <v>217</v>
      </c>
      <c r="C93" s="43">
        <v>566.11714778999999</v>
      </c>
      <c r="D93" s="11" t="str">
        <f t="shared" si="11"/>
        <v>N/A</v>
      </c>
      <c r="E93" s="43">
        <v>576.89636323000002</v>
      </c>
      <c r="F93" s="11" t="str">
        <f t="shared" si="12"/>
        <v>N/A</v>
      </c>
      <c r="G93" s="43">
        <v>695.09316037999997</v>
      </c>
      <c r="H93" s="11" t="str">
        <f t="shared" si="13"/>
        <v>N/A</v>
      </c>
      <c r="I93" s="12">
        <v>1.9039999999999999</v>
      </c>
      <c r="J93" s="12">
        <v>20.49</v>
      </c>
      <c r="K93" s="41" t="s">
        <v>732</v>
      </c>
      <c r="L93" s="9" t="str">
        <f t="shared" si="14"/>
        <v>Yes</v>
      </c>
    </row>
    <row r="94" spans="1:12" x14ac:dyDescent="0.25">
      <c r="A94" s="42" t="s">
        <v>609</v>
      </c>
      <c r="B94" s="33" t="s">
        <v>217</v>
      </c>
      <c r="C94" s="43">
        <v>33663837</v>
      </c>
      <c r="D94" s="11" t="str">
        <f t="shared" si="11"/>
        <v>N/A</v>
      </c>
      <c r="E94" s="43">
        <v>31950817</v>
      </c>
      <c r="F94" s="11" t="str">
        <f t="shared" si="12"/>
        <v>N/A</v>
      </c>
      <c r="G94" s="43">
        <v>41092393</v>
      </c>
      <c r="H94" s="11" t="str">
        <f t="shared" si="13"/>
        <v>N/A</v>
      </c>
      <c r="I94" s="12">
        <v>-5.09</v>
      </c>
      <c r="J94" s="12">
        <v>28.61</v>
      </c>
      <c r="K94" s="41" t="s">
        <v>732</v>
      </c>
      <c r="L94" s="9" t="str">
        <f t="shared" si="14"/>
        <v>Yes</v>
      </c>
    </row>
    <row r="95" spans="1:12" x14ac:dyDescent="0.25">
      <c r="A95" s="42" t="s">
        <v>610</v>
      </c>
      <c r="B95" s="33" t="s">
        <v>217</v>
      </c>
      <c r="C95" s="34">
        <v>99953</v>
      </c>
      <c r="D95" s="11" t="str">
        <f t="shared" si="11"/>
        <v>N/A</v>
      </c>
      <c r="E95" s="34">
        <v>104525</v>
      </c>
      <c r="F95" s="11" t="str">
        <f t="shared" si="12"/>
        <v>N/A</v>
      </c>
      <c r="G95" s="34">
        <v>108352</v>
      </c>
      <c r="H95" s="11" t="str">
        <f t="shared" si="13"/>
        <v>N/A</v>
      </c>
      <c r="I95" s="12">
        <v>4.5739999999999998</v>
      </c>
      <c r="J95" s="12">
        <v>3.661</v>
      </c>
      <c r="K95" s="41" t="s">
        <v>732</v>
      </c>
      <c r="L95" s="9" t="str">
        <f t="shared" si="14"/>
        <v>Yes</v>
      </c>
    </row>
    <row r="96" spans="1:12" x14ac:dyDescent="0.25">
      <c r="A96" s="42" t="s">
        <v>1446</v>
      </c>
      <c r="B96" s="33" t="s">
        <v>217</v>
      </c>
      <c r="C96" s="43">
        <v>336.79666443000002</v>
      </c>
      <c r="D96" s="11" t="str">
        <f t="shared" si="11"/>
        <v>N/A</v>
      </c>
      <c r="E96" s="43">
        <v>305.67631667000001</v>
      </c>
      <c r="F96" s="11" t="str">
        <f t="shared" si="12"/>
        <v>N/A</v>
      </c>
      <c r="G96" s="43">
        <v>379.24904938999998</v>
      </c>
      <c r="H96" s="11" t="str">
        <f t="shared" si="13"/>
        <v>N/A</v>
      </c>
      <c r="I96" s="12">
        <v>-9.24</v>
      </c>
      <c r="J96" s="12">
        <v>24.07</v>
      </c>
      <c r="K96" s="41" t="s">
        <v>732</v>
      </c>
      <c r="L96" s="9" t="str">
        <f t="shared" si="14"/>
        <v>Yes</v>
      </c>
    </row>
    <row r="97" spans="1:12" ht="25" x14ac:dyDescent="0.25">
      <c r="A97" s="42" t="s">
        <v>611</v>
      </c>
      <c r="B97" s="33" t="s">
        <v>217</v>
      </c>
      <c r="C97" s="43">
        <v>8375137</v>
      </c>
      <c r="D97" s="11" t="str">
        <f t="shared" si="11"/>
        <v>N/A</v>
      </c>
      <c r="E97" s="43">
        <v>17242594</v>
      </c>
      <c r="F97" s="11" t="str">
        <f t="shared" si="12"/>
        <v>N/A</v>
      </c>
      <c r="G97" s="43">
        <v>33839223</v>
      </c>
      <c r="H97" s="11" t="str">
        <f t="shared" si="13"/>
        <v>N/A</v>
      </c>
      <c r="I97" s="12">
        <v>105.9</v>
      </c>
      <c r="J97" s="12">
        <v>96.25</v>
      </c>
      <c r="K97" s="41" t="s">
        <v>732</v>
      </c>
      <c r="L97" s="9" t="str">
        <f t="shared" si="14"/>
        <v>No</v>
      </c>
    </row>
    <row r="98" spans="1:12" x14ac:dyDescent="0.25">
      <c r="A98" s="42" t="s">
        <v>612</v>
      </c>
      <c r="B98" s="33" t="s">
        <v>217</v>
      </c>
      <c r="C98" s="34">
        <v>71735</v>
      </c>
      <c r="D98" s="11" t="str">
        <f t="shared" si="11"/>
        <v>N/A</v>
      </c>
      <c r="E98" s="34">
        <v>111194</v>
      </c>
      <c r="F98" s="11" t="str">
        <f t="shared" si="12"/>
        <v>N/A</v>
      </c>
      <c r="G98" s="34">
        <v>139341</v>
      </c>
      <c r="H98" s="11" t="str">
        <f t="shared" si="13"/>
        <v>N/A</v>
      </c>
      <c r="I98" s="12">
        <v>55.01</v>
      </c>
      <c r="J98" s="12">
        <v>25.31</v>
      </c>
      <c r="K98" s="41" t="s">
        <v>732</v>
      </c>
      <c r="L98" s="9" t="str">
        <f t="shared" si="14"/>
        <v>Yes</v>
      </c>
    </row>
    <row r="99" spans="1:12" ht="25" x14ac:dyDescent="0.25">
      <c r="A99" s="42" t="s">
        <v>1447</v>
      </c>
      <c r="B99" s="33" t="s">
        <v>217</v>
      </c>
      <c r="C99" s="43">
        <v>116.75105597</v>
      </c>
      <c r="D99" s="11" t="str">
        <f t="shared" si="11"/>
        <v>N/A</v>
      </c>
      <c r="E99" s="43">
        <v>155.06766551999999</v>
      </c>
      <c r="F99" s="11" t="str">
        <f t="shared" si="12"/>
        <v>N/A</v>
      </c>
      <c r="G99" s="43">
        <v>242.85187418000001</v>
      </c>
      <c r="H99" s="11" t="str">
        <f t="shared" si="13"/>
        <v>N/A</v>
      </c>
      <c r="I99" s="12">
        <v>32.82</v>
      </c>
      <c r="J99" s="12">
        <v>56.61</v>
      </c>
      <c r="K99" s="41" t="s">
        <v>732</v>
      </c>
      <c r="L99" s="9" t="str">
        <f t="shared" si="14"/>
        <v>No</v>
      </c>
    </row>
    <row r="100" spans="1:12" ht="25" x14ac:dyDescent="0.25">
      <c r="A100" s="42" t="s">
        <v>613</v>
      </c>
      <c r="B100" s="33" t="s">
        <v>217</v>
      </c>
      <c r="C100" s="43">
        <v>128870028</v>
      </c>
      <c r="D100" s="11" t="str">
        <f t="shared" si="11"/>
        <v>N/A</v>
      </c>
      <c r="E100" s="43">
        <v>129939756</v>
      </c>
      <c r="F100" s="11" t="str">
        <f t="shared" si="12"/>
        <v>N/A</v>
      </c>
      <c r="G100" s="43">
        <v>121340605</v>
      </c>
      <c r="H100" s="11" t="str">
        <f t="shared" si="13"/>
        <v>N/A</v>
      </c>
      <c r="I100" s="12">
        <v>0.83009999999999995</v>
      </c>
      <c r="J100" s="12">
        <v>-6.62</v>
      </c>
      <c r="K100" s="41" t="s">
        <v>732</v>
      </c>
      <c r="L100" s="9" t="str">
        <f t="shared" si="14"/>
        <v>Yes</v>
      </c>
    </row>
    <row r="101" spans="1:12" x14ac:dyDescent="0.25">
      <c r="A101" s="42" t="s">
        <v>614</v>
      </c>
      <c r="B101" s="33" t="s">
        <v>217</v>
      </c>
      <c r="C101" s="34">
        <v>155008</v>
      </c>
      <c r="D101" s="11" t="str">
        <f t="shared" si="11"/>
        <v>N/A</v>
      </c>
      <c r="E101" s="34">
        <v>153723</v>
      </c>
      <c r="F101" s="11" t="str">
        <f t="shared" si="12"/>
        <v>N/A</v>
      </c>
      <c r="G101" s="34">
        <v>97129</v>
      </c>
      <c r="H101" s="11" t="str">
        <f t="shared" si="13"/>
        <v>N/A</v>
      </c>
      <c r="I101" s="12">
        <v>-0.82899999999999996</v>
      </c>
      <c r="J101" s="12">
        <v>-36.799999999999997</v>
      </c>
      <c r="K101" s="41" t="s">
        <v>732</v>
      </c>
      <c r="L101" s="9" t="str">
        <f t="shared" si="14"/>
        <v>No</v>
      </c>
    </row>
    <row r="102" spans="1:12" x14ac:dyDescent="0.25">
      <c r="A102" s="42" t="s">
        <v>1448</v>
      </c>
      <c r="B102" s="33" t="s">
        <v>217</v>
      </c>
      <c r="C102" s="43">
        <v>831.37662571999999</v>
      </c>
      <c r="D102" s="11" t="str">
        <f t="shared" si="11"/>
        <v>N/A</v>
      </c>
      <c r="E102" s="43">
        <v>845.28506469000001</v>
      </c>
      <c r="F102" s="11" t="str">
        <f t="shared" si="12"/>
        <v>N/A</v>
      </c>
      <c r="G102" s="43">
        <v>1249.2726683000001</v>
      </c>
      <c r="H102" s="11" t="str">
        <f t="shared" si="13"/>
        <v>N/A</v>
      </c>
      <c r="I102" s="12">
        <v>1.673</v>
      </c>
      <c r="J102" s="12">
        <v>47.79</v>
      </c>
      <c r="K102" s="41" t="s">
        <v>732</v>
      </c>
      <c r="L102" s="9" t="str">
        <f t="shared" si="14"/>
        <v>No</v>
      </c>
    </row>
    <row r="103" spans="1:12" x14ac:dyDescent="0.25">
      <c r="A103" s="42" t="s">
        <v>615</v>
      </c>
      <c r="B103" s="33" t="s">
        <v>217</v>
      </c>
      <c r="C103" s="43">
        <v>27006341</v>
      </c>
      <c r="D103" s="11" t="str">
        <f t="shared" si="11"/>
        <v>N/A</v>
      </c>
      <c r="E103" s="43">
        <v>28743860</v>
      </c>
      <c r="F103" s="11" t="str">
        <f t="shared" si="12"/>
        <v>N/A</v>
      </c>
      <c r="G103" s="43">
        <v>40072499</v>
      </c>
      <c r="H103" s="11" t="str">
        <f t="shared" si="13"/>
        <v>N/A</v>
      </c>
      <c r="I103" s="12">
        <v>6.4340000000000002</v>
      </c>
      <c r="J103" s="12">
        <v>39.409999999999997</v>
      </c>
      <c r="K103" s="41" t="s">
        <v>732</v>
      </c>
      <c r="L103" s="9" t="str">
        <f t="shared" si="14"/>
        <v>No</v>
      </c>
    </row>
    <row r="104" spans="1:12" x14ac:dyDescent="0.25">
      <c r="A104" s="42" t="s">
        <v>616</v>
      </c>
      <c r="B104" s="33" t="s">
        <v>217</v>
      </c>
      <c r="C104" s="34">
        <v>42403</v>
      </c>
      <c r="D104" s="11" t="str">
        <f t="shared" si="11"/>
        <v>N/A</v>
      </c>
      <c r="E104" s="34">
        <v>47925</v>
      </c>
      <c r="F104" s="11" t="str">
        <f t="shared" si="12"/>
        <v>N/A</v>
      </c>
      <c r="G104" s="34">
        <v>39001</v>
      </c>
      <c r="H104" s="11" t="str">
        <f t="shared" si="13"/>
        <v>N/A</v>
      </c>
      <c r="I104" s="12">
        <v>13.02</v>
      </c>
      <c r="J104" s="12">
        <v>-18.600000000000001</v>
      </c>
      <c r="K104" s="41" t="s">
        <v>732</v>
      </c>
      <c r="L104" s="9" t="str">
        <f t="shared" si="14"/>
        <v>Yes</v>
      </c>
    </row>
    <row r="105" spans="1:12" x14ac:dyDescent="0.25">
      <c r="A105" s="42" t="s">
        <v>1449</v>
      </c>
      <c r="B105" s="33" t="s">
        <v>217</v>
      </c>
      <c r="C105" s="43">
        <v>636.89694125000005</v>
      </c>
      <c r="D105" s="11" t="str">
        <f t="shared" si="11"/>
        <v>N/A</v>
      </c>
      <c r="E105" s="43">
        <v>599.76755347000005</v>
      </c>
      <c r="F105" s="11" t="str">
        <f t="shared" si="12"/>
        <v>N/A</v>
      </c>
      <c r="G105" s="43">
        <v>1027.4736289</v>
      </c>
      <c r="H105" s="11" t="str">
        <f t="shared" si="13"/>
        <v>N/A</v>
      </c>
      <c r="I105" s="12">
        <v>-5.83</v>
      </c>
      <c r="J105" s="12">
        <v>71.31</v>
      </c>
      <c r="K105" s="41" t="s">
        <v>732</v>
      </c>
      <c r="L105" s="9" t="str">
        <f t="shared" si="14"/>
        <v>No</v>
      </c>
    </row>
    <row r="106" spans="1:12" ht="25" x14ac:dyDescent="0.25">
      <c r="A106" s="42" t="s">
        <v>617</v>
      </c>
      <c r="B106" s="33" t="s">
        <v>217</v>
      </c>
      <c r="C106" s="43">
        <v>0</v>
      </c>
      <c r="D106" s="11" t="str">
        <f t="shared" si="11"/>
        <v>N/A</v>
      </c>
      <c r="E106" s="43">
        <v>1660356</v>
      </c>
      <c r="F106" s="11" t="str">
        <f t="shared" si="12"/>
        <v>N/A</v>
      </c>
      <c r="G106" s="43">
        <v>5829281</v>
      </c>
      <c r="H106" s="11" t="str">
        <f t="shared" si="13"/>
        <v>N/A</v>
      </c>
      <c r="I106" s="12" t="s">
        <v>1742</v>
      </c>
      <c r="J106" s="12">
        <v>251.1</v>
      </c>
      <c r="K106" s="41" t="s">
        <v>732</v>
      </c>
      <c r="L106" s="9" t="str">
        <f t="shared" si="14"/>
        <v>No</v>
      </c>
    </row>
    <row r="107" spans="1:12" x14ac:dyDescent="0.25">
      <c r="A107" s="42" t="s">
        <v>618</v>
      </c>
      <c r="B107" s="33" t="s">
        <v>217</v>
      </c>
      <c r="C107" s="34">
        <v>0</v>
      </c>
      <c r="D107" s="11" t="str">
        <f t="shared" si="11"/>
        <v>N/A</v>
      </c>
      <c r="E107" s="34">
        <v>1574</v>
      </c>
      <c r="F107" s="11" t="str">
        <f t="shared" si="12"/>
        <v>N/A</v>
      </c>
      <c r="G107" s="34">
        <v>2843</v>
      </c>
      <c r="H107" s="11" t="str">
        <f t="shared" si="13"/>
        <v>N/A</v>
      </c>
      <c r="I107" s="12" t="s">
        <v>1742</v>
      </c>
      <c r="J107" s="12">
        <v>80.62</v>
      </c>
      <c r="K107" s="41" t="s">
        <v>732</v>
      </c>
      <c r="L107" s="9" t="str">
        <f t="shared" si="14"/>
        <v>No</v>
      </c>
    </row>
    <row r="108" spans="1:12" x14ac:dyDescent="0.25">
      <c r="A108" s="42" t="s">
        <v>1450</v>
      </c>
      <c r="B108" s="33" t="s">
        <v>217</v>
      </c>
      <c r="C108" s="43" t="s">
        <v>1742</v>
      </c>
      <c r="D108" s="11" t="str">
        <f t="shared" si="11"/>
        <v>N/A</v>
      </c>
      <c r="E108" s="43">
        <v>1054.8640407</v>
      </c>
      <c r="F108" s="11" t="str">
        <f t="shared" si="12"/>
        <v>N/A</v>
      </c>
      <c r="G108" s="43">
        <v>2050.3978192</v>
      </c>
      <c r="H108" s="11" t="str">
        <f t="shared" si="13"/>
        <v>N/A</v>
      </c>
      <c r="I108" s="12" t="s">
        <v>1742</v>
      </c>
      <c r="J108" s="12">
        <v>94.38</v>
      </c>
      <c r="K108" s="41" t="s">
        <v>732</v>
      </c>
      <c r="L108" s="9" t="str">
        <f t="shared" si="14"/>
        <v>No</v>
      </c>
    </row>
    <row r="109" spans="1:12" x14ac:dyDescent="0.25">
      <c r="A109" s="42" t="s">
        <v>619</v>
      </c>
      <c r="B109" s="33" t="s">
        <v>217</v>
      </c>
      <c r="C109" s="43">
        <v>75889983</v>
      </c>
      <c r="D109" s="11" t="str">
        <f t="shared" si="11"/>
        <v>N/A</v>
      </c>
      <c r="E109" s="43">
        <v>78069641</v>
      </c>
      <c r="F109" s="11" t="str">
        <f t="shared" si="12"/>
        <v>N/A</v>
      </c>
      <c r="G109" s="43">
        <v>79266072</v>
      </c>
      <c r="H109" s="11" t="str">
        <f t="shared" si="13"/>
        <v>N/A</v>
      </c>
      <c r="I109" s="12">
        <v>2.8719999999999999</v>
      </c>
      <c r="J109" s="12">
        <v>1.5329999999999999</v>
      </c>
      <c r="K109" s="41" t="s">
        <v>732</v>
      </c>
      <c r="L109" s="9" t="str">
        <f t="shared" si="14"/>
        <v>Yes</v>
      </c>
    </row>
    <row r="110" spans="1:12" x14ac:dyDescent="0.25">
      <c r="A110" s="42" t="s">
        <v>620</v>
      </c>
      <c r="B110" s="33" t="s">
        <v>217</v>
      </c>
      <c r="C110" s="34">
        <v>136505</v>
      </c>
      <c r="D110" s="11" t="str">
        <f t="shared" si="11"/>
        <v>N/A</v>
      </c>
      <c r="E110" s="34">
        <v>144869</v>
      </c>
      <c r="F110" s="11" t="str">
        <f t="shared" si="12"/>
        <v>N/A</v>
      </c>
      <c r="G110" s="34">
        <v>153977</v>
      </c>
      <c r="H110" s="11" t="str">
        <f t="shared" si="13"/>
        <v>N/A</v>
      </c>
      <c r="I110" s="12">
        <v>6.1269999999999998</v>
      </c>
      <c r="J110" s="12">
        <v>6.2869999999999999</v>
      </c>
      <c r="K110" s="41" t="s">
        <v>732</v>
      </c>
      <c r="L110" s="9" t="str">
        <f t="shared" si="14"/>
        <v>Yes</v>
      </c>
    </row>
    <row r="111" spans="1:12" x14ac:dyDescent="0.25">
      <c r="A111" s="42" t="s">
        <v>1451</v>
      </c>
      <c r="B111" s="33" t="s">
        <v>217</v>
      </c>
      <c r="C111" s="43">
        <v>555.95020695000005</v>
      </c>
      <c r="D111" s="11" t="str">
        <f t="shared" si="11"/>
        <v>N/A</v>
      </c>
      <c r="E111" s="43">
        <v>538.89818388000003</v>
      </c>
      <c r="F111" s="11" t="str">
        <f t="shared" si="12"/>
        <v>N/A</v>
      </c>
      <c r="G111" s="43">
        <v>514.79163771000003</v>
      </c>
      <c r="H111" s="11" t="str">
        <f t="shared" si="13"/>
        <v>N/A</v>
      </c>
      <c r="I111" s="12">
        <v>-3.07</v>
      </c>
      <c r="J111" s="12">
        <v>-4.47</v>
      </c>
      <c r="K111" s="41" t="s">
        <v>732</v>
      </c>
      <c r="L111" s="9" t="str">
        <f t="shared" si="14"/>
        <v>Yes</v>
      </c>
    </row>
    <row r="112" spans="1:12" x14ac:dyDescent="0.25">
      <c r="A112" s="42" t="s">
        <v>621</v>
      </c>
      <c r="B112" s="33" t="s">
        <v>217</v>
      </c>
      <c r="C112" s="43">
        <v>404775067</v>
      </c>
      <c r="D112" s="11" t="str">
        <f t="shared" si="11"/>
        <v>N/A</v>
      </c>
      <c r="E112" s="43">
        <v>356058033</v>
      </c>
      <c r="F112" s="11" t="str">
        <f t="shared" si="12"/>
        <v>N/A</v>
      </c>
      <c r="G112" s="43">
        <v>351485062</v>
      </c>
      <c r="H112" s="11" t="str">
        <f t="shared" si="13"/>
        <v>N/A</v>
      </c>
      <c r="I112" s="12">
        <v>-12</v>
      </c>
      <c r="J112" s="12">
        <v>-1.28</v>
      </c>
      <c r="K112" s="41" t="s">
        <v>732</v>
      </c>
      <c r="L112" s="9" t="str">
        <f t="shared" si="14"/>
        <v>Yes</v>
      </c>
    </row>
    <row r="113" spans="1:12" x14ac:dyDescent="0.25">
      <c r="A113" s="42" t="s">
        <v>622</v>
      </c>
      <c r="B113" s="33" t="s">
        <v>217</v>
      </c>
      <c r="C113" s="34">
        <v>262769</v>
      </c>
      <c r="D113" s="11" t="str">
        <f t="shared" si="11"/>
        <v>N/A</v>
      </c>
      <c r="E113" s="34">
        <v>263614</v>
      </c>
      <c r="F113" s="11" t="str">
        <f t="shared" si="12"/>
        <v>N/A</v>
      </c>
      <c r="G113" s="34">
        <v>263393</v>
      </c>
      <c r="H113" s="11" t="str">
        <f t="shared" si="13"/>
        <v>N/A</v>
      </c>
      <c r="I113" s="12">
        <v>0.3216</v>
      </c>
      <c r="J113" s="12">
        <v>-8.4000000000000005E-2</v>
      </c>
      <c r="K113" s="41" t="s">
        <v>732</v>
      </c>
      <c r="L113" s="9" t="str">
        <f t="shared" si="14"/>
        <v>Yes</v>
      </c>
    </row>
    <row r="114" spans="1:12" x14ac:dyDescent="0.25">
      <c r="A114" s="42" t="s">
        <v>1452</v>
      </c>
      <c r="B114" s="33" t="s">
        <v>217</v>
      </c>
      <c r="C114" s="43">
        <v>1540.4216898</v>
      </c>
      <c r="D114" s="11" t="str">
        <f t="shared" si="11"/>
        <v>N/A</v>
      </c>
      <c r="E114" s="43">
        <v>1350.6795276</v>
      </c>
      <c r="F114" s="11" t="str">
        <f t="shared" si="12"/>
        <v>N/A</v>
      </c>
      <c r="G114" s="43">
        <v>1334.451037</v>
      </c>
      <c r="H114" s="11" t="str">
        <f t="shared" si="13"/>
        <v>N/A</v>
      </c>
      <c r="I114" s="12">
        <v>-12.3</v>
      </c>
      <c r="J114" s="12">
        <v>-1.2</v>
      </c>
      <c r="K114" s="41" t="s">
        <v>732</v>
      </c>
      <c r="L114" s="9" t="str">
        <f t="shared" si="14"/>
        <v>Yes</v>
      </c>
    </row>
    <row r="115" spans="1:12" ht="25" x14ac:dyDescent="0.25">
      <c r="A115" s="42" t="s">
        <v>623</v>
      </c>
      <c r="B115" s="33" t="s">
        <v>217</v>
      </c>
      <c r="C115" s="43">
        <v>132057378</v>
      </c>
      <c r="D115" s="11" t="str">
        <f t="shared" si="11"/>
        <v>N/A</v>
      </c>
      <c r="E115" s="43">
        <v>175950831</v>
      </c>
      <c r="F115" s="11" t="str">
        <f t="shared" si="12"/>
        <v>N/A</v>
      </c>
      <c r="G115" s="43">
        <v>199792798</v>
      </c>
      <c r="H115" s="11" t="str">
        <f t="shared" si="13"/>
        <v>N/A</v>
      </c>
      <c r="I115" s="12">
        <v>33.24</v>
      </c>
      <c r="J115" s="12">
        <v>13.55</v>
      </c>
      <c r="K115" s="41" t="s">
        <v>732</v>
      </c>
      <c r="L115" s="9" t="str">
        <f t="shared" si="14"/>
        <v>Yes</v>
      </c>
    </row>
    <row r="116" spans="1:12" x14ac:dyDescent="0.25">
      <c r="A116" s="44" t="s">
        <v>624</v>
      </c>
      <c r="B116" s="34" t="s">
        <v>217</v>
      </c>
      <c r="C116" s="34">
        <v>82672</v>
      </c>
      <c r="D116" s="11" t="str">
        <f t="shared" si="11"/>
        <v>N/A</v>
      </c>
      <c r="E116" s="34">
        <v>84059</v>
      </c>
      <c r="F116" s="11" t="str">
        <f t="shared" si="12"/>
        <v>N/A</v>
      </c>
      <c r="G116" s="34">
        <v>55216</v>
      </c>
      <c r="H116" s="11" t="str">
        <f t="shared" si="13"/>
        <v>N/A</v>
      </c>
      <c r="I116" s="12">
        <v>1.6779999999999999</v>
      </c>
      <c r="J116" s="12">
        <v>-34.299999999999997</v>
      </c>
      <c r="K116" s="1" t="s">
        <v>732</v>
      </c>
      <c r="L116" s="9" t="str">
        <f t="shared" si="14"/>
        <v>No</v>
      </c>
    </row>
    <row r="117" spans="1:12" x14ac:dyDescent="0.25">
      <c r="A117" s="42" t="s">
        <v>1453</v>
      </c>
      <c r="B117" s="33" t="s">
        <v>217</v>
      </c>
      <c r="C117" s="43">
        <v>1597.3652264</v>
      </c>
      <c r="D117" s="11" t="str">
        <f t="shared" si="11"/>
        <v>N/A</v>
      </c>
      <c r="E117" s="43">
        <v>2093.1825385000002</v>
      </c>
      <c r="F117" s="11" t="str">
        <f t="shared" si="12"/>
        <v>N/A</v>
      </c>
      <c r="G117" s="43">
        <v>3618.3859388999999</v>
      </c>
      <c r="H117" s="11" t="str">
        <f t="shared" si="13"/>
        <v>N/A</v>
      </c>
      <c r="I117" s="12">
        <v>31.04</v>
      </c>
      <c r="J117" s="12">
        <v>72.87</v>
      </c>
      <c r="K117" s="41" t="s">
        <v>732</v>
      </c>
      <c r="L117" s="9" t="str">
        <f t="shared" si="14"/>
        <v>No</v>
      </c>
    </row>
    <row r="118" spans="1:12" ht="25" x14ac:dyDescent="0.25">
      <c r="A118" s="42" t="s">
        <v>625</v>
      </c>
      <c r="B118" s="33" t="s">
        <v>217</v>
      </c>
      <c r="C118" s="43">
        <v>12301193</v>
      </c>
      <c r="D118" s="11" t="str">
        <f t="shared" si="11"/>
        <v>N/A</v>
      </c>
      <c r="E118" s="43">
        <v>6689196</v>
      </c>
      <c r="F118" s="11" t="str">
        <f t="shared" si="12"/>
        <v>N/A</v>
      </c>
      <c r="G118" s="43">
        <v>124226</v>
      </c>
      <c r="H118" s="11" t="str">
        <f t="shared" si="13"/>
        <v>N/A</v>
      </c>
      <c r="I118" s="12">
        <v>-45.6</v>
      </c>
      <c r="J118" s="12">
        <v>-98.1</v>
      </c>
      <c r="K118" s="41" t="s">
        <v>732</v>
      </c>
      <c r="L118" s="9" t="str">
        <f t="shared" si="14"/>
        <v>No</v>
      </c>
    </row>
    <row r="119" spans="1:12" x14ac:dyDescent="0.25">
      <c r="A119" s="42" t="s">
        <v>626</v>
      </c>
      <c r="B119" s="33" t="s">
        <v>217</v>
      </c>
      <c r="C119" s="34">
        <v>30246</v>
      </c>
      <c r="D119" s="11" t="str">
        <f t="shared" si="11"/>
        <v>N/A</v>
      </c>
      <c r="E119" s="34">
        <v>22175</v>
      </c>
      <c r="F119" s="11" t="str">
        <f t="shared" si="12"/>
        <v>N/A</v>
      </c>
      <c r="G119" s="34">
        <v>1092</v>
      </c>
      <c r="H119" s="11" t="str">
        <f t="shared" si="13"/>
        <v>N/A</v>
      </c>
      <c r="I119" s="12">
        <v>-26.7</v>
      </c>
      <c r="J119" s="12">
        <v>-95.1</v>
      </c>
      <c r="K119" s="41" t="s">
        <v>732</v>
      </c>
      <c r="L119" s="9" t="str">
        <f t="shared" si="14"/>
        <v>No</v>
      </c>
    </row>
    <row r="120" spans="1:12" x14ac:dyDescent="0.25">
      <c r="A120" s="42" t="s">
        <v>1454</v>
      </c>
      <c r="B120" s="33" t="s">
        <v>217</v>
      </c>
      <c r="C120" s="43">
        <v>406.70478740999999</v>
      </c>
      <c r="D120" s="11" t="str">
        <f t="shared" si="11"/>
        <v>N/A</v>
      </c>
      <c r="E120" s="43">
        <v>301.65483653000001</v>
      </c>
      <c r="F120" s="11" t="str">
        <f t="shared" si="12"/>
        <v>N/A</v>
      </c>
      <c r="G120" s="43">
        <v>113.76007326</v>
      </c>
      <c r="H120" s="11" t="str">
        <f t="shared" si="13"/>
        <v>N/A</v>
      </c>
      <c r="I120" s="12">
        <v>-25.8</v>
      </c>
      <c r="J120" s="12">
        <v>-62.3</v>
      </c>
      <c r="K120" s="41" t="s">
        <v>732</v>
      </c>
      <c r="L120" s="9" t="str">
        <f t="shared" si="14"/>
        <v>No</v>
      </c>
    </row>
    <row r="121" spans="1:12" ht="25" x14ac:dyDescent="0.25">
      <c r="A121" s="42" t="s">
        <v>627</v>
      </c>
      <c r="B121" s="33" t="s">
        <v>217</v>
      </c>
      <c r="C121" s="43">
        <v>302894071</v>
      </c>
      <c r="D121" s="11" t="str">
        <f t="shared" si="11"/>
        <v>N/A</v>
      </c>
      <c r="E121" s="43">
        <v>353382400</v>
      </c>
      <c r="F121" s="11" t="str">
        <f t="shared" si="12"/>
        <v>N/A</v>
      </c>
      <c r="G121" s="43">
        <v>355780904</v>
      </c>
      <c r="H121" s="11" t="str">
        <f t="shared" si="13"/>
        <v>N/A</v>
      </c>
      <c r="I121" s="12">
        <v>16.670000000000002</v>
      </c>
      <c r="J121" s="12">
        <v>0.67869999999999997</v>
      </c>
      <c r="K121" s="41" t="s">
        <v>732</v>
      </c>
      <c r="L121" s="9" t="str">
        <f t="shared" si="14"/>
        <v>Yes</v>
      </c>
    </row>
    <row r="122" spans="1:12" x14ac:dyDescent="0.25">
      <c r="A122" s="42" t="s">
        <v>628</v>
      </c>
      <c r="B122" s="33" t="s">
        <v>217</v>
      </c>
      <c r="C122" s="34">
        <v>22754</v>
      </c>
      <c r="D122" s="11" t="str">
        <f t="shared" si="11"/>
        <v>N/A</v>
      </c>
      <c r="E122" s="34">
        <v>26896</v>
      </c>
      <c r="F122" s="11" t="str">
        <f t="shared" si="12"/>
        <v>N/A</v>
      </c>
      <c r="G122" s="34">
        <v>26648</v>
      </c>
      <c r="H122" s="11" t="str">
        <f t="shared" si="13"/>
        <v>N/A</v>
      </c>
      <c r="I122" s="12">
        <v>18.2</v>
      </c>
      <c r="J122" s="12">
        <v>-0.92200000000000004</v>
      </c>
      <c r="K122" s="41" t="s">
        <v>732</v>
      </c>
      <c r="L122" s="9" t="str">
        <f t="shared" si="14"/>
        <v>Yes</v>
      </c>
    </row>
    <row r="123" spans="1:12" ht="25" x14ac:dyDescent="0.25">
      <c r="A123" s="42" t="s">
        <v>1455</v>
      </c>
      <c r="B123" s="33" t="s">
        <v>217</v>
      </c>
      <c r="C123" s="43">
        <v>13311.684583</v>
      </c>
      <c r="D123" s="11" t="str">
        <f t="shared" si="11"/>
        <v>N/A</v>
      </c>
      <c r="E123" s="43">
        <v>13138.845925</v>
      </c>
      <c r="F123" s="11" t="str">
        <f t="shared" si="12"/>
        <v>N/A</v>
      </c>
      <c r="G123" s="43">
        <v>13351.129691</v>
      </c>
      <c r="H123" s="11" t="str">
        <f t="shared" si="13"/>
        <v>N/A</v>
      </c>
      <c r="I123" s="12">
        <v>-1.3</v>
      </c>
      <c r="J123" s="12">
        <v>1.6160000000000001</v>
      </c>
      <c r="K123" s="41" t="s">
        <v>732</v>
      </c>
      <c r="L123" s="9" t="str">
        <f t="shared" si="14"/>
        <v>Yes</v>
      </c>
    </row>
    <row r="124" spans="1:12" ht="25" x14ac:dyDescent="0.25">
      <c r="A124" s="42" t="s">
        <v>629</v>
      </c>
      <c r="B124" s="33" t="s">
        <v>217</v>
      </c>
      <c r="C124" s="43">
        <v>258165</v>
      </c>
      <c r="D124" s="11" t="str">
        <f t="shared" si="11"/>
        <v>N/A</v>
      </c>
      <c r="E124" s="43">
        <v>365692</v>
      </c>
      <c r="F124" s="11" t="str">
        <f t="shared" si="12"/>
        <v>N/A</v>
      </c>
      <c r="G124" s="43">
        <v>854941</v>
      </c>
      <c r="H124" s="11" t="str">
        <f t="shared" si="13"/>
        <v>N/A</v>
      </c>
      <c r="I124" s="12">
        <v>41.65</v>
      </c>
      <c r="J124" s="12">
        <v>133.80000000000001</v>
      </c>
      <c r="K124" s="41" t="s">
        <v>732</v>
      </c>
      <c r="L124" s="9" t="str">
        <f t="shared" si="14"/>
        <v>No</v>
      </c>
    </row>
    <row r="125" spans="1:12" x14ac:dyDescent="0.25">
      <c r="A125" s="42" t="s">
        <v>630</v>
      </c>
      <c r="B125" s="33" t="s">
        <v>217</v>
      </c>
      <c r="C125" s="34">
        <v>1240</v>
      </c>
      <c r="D125" s="11" t="str">
        <f t="shared" si="11"/>
        <v>N/A</v>
      </c>
      <c r="E125" s="34">
        <v>848</v>
      </c>
      <c r="F125" s="11" t="str">
        <f t="shared" si="12"/>
        <v>N/A</v>
      </c>
      <c r="G125" s="34">
        <v>1648</v>
      </c>
      <c r="H125" s="11" t="str">
        <f t="shared" si="13"/>
        <v>N/A</v>
      </c>
      <c r="I125" s="12">
        <v>-31.6</v>
      </c>
      <c r="J125" s="12">
        <v>94.34</v>
      </c>
      <c r="K125" s="41" t="s">
        <v>732</v>
      </c>
      <c r="L125" s="9" t="str">
        <f t="shared" si="14"/>
        <v>No</v>
      </c>
    </row>
    <row r="126" spans="1:12" ht="25" x14ac:dyDescent="0.25">
      <c r="A126" s="42" t="s">
        <v>1456</v>
      </c>
      <c r="B126" s="33" t="s">
        <v>217</v>
      </c>
      <c r="C126" s="43">
        <v>208.19758064999999</v>
      </c>
      <c r="D126" s="11" t="str">
        <f t="shared" si="11"/>
        <v>N/A</v>
      </c>
      <c r="E126" s="43">
        <v>431.24056603999998</v>
      </c>
      <c r="F126" s="11" t="str">
        <f t="shared" si="12"/>
        <v>N/A</v>
      </c>
      <c r="G126" s="43">
        <v>518.77487864</v>
      </c>
      <c r="H126" s="11" t="str">
        <f t="shared" si="13"/>
        <v>N/A</v>
      </c>
      <c r="I126" s="12">
        <v>107.1</v>
      </c>
      <c r="J126" s="12">
        <v>20.3</v>
      </c>
      <c r="K126" s="41" t="s">
        <v>732</v>
      </c>
      <c r="L126" s="9" t="str">
        <f t="shared" si="14"/>
        <v>Yes</v>
      </c>
    </row>
    <row r="127" spans="1:12" ht="25" x14ac:dyDescent="0.25">
      <c r="A127" s="42" t="s">
        <v>631</v>
      </c>
      <c r="B127" s="33" t="s">
        <v>217</v>
      </c>
      <c r="C127" s="43">
        <v>9425411</v>
      </c>
      <c r="D127" s="11" t="str">
        <f t="shared" si="11"/>
        <v>N/A</v>
      </c>
      <c r="E127" s="43">
        <v>28151484</v>
      </c>
      <c r="F127" s="11" t="str">
        <f t="shared" si="12"/>
        <v>N/A</v>
      </c>
      <c r="G127" s="43">
        <v>29330670</v>
      </c>
      <c r="H127" s="11" t="str">
        <f t="shared" si="13"/>
        <v>N/A</v>
      </c>
      <c r="I127" s="12">
        <v>198.7</v>
      </c>
      <c r="J127" s="12">
        <v>4.1890000000000001</v>
      </c>
      <c r="K127" s="41" t="s">
        <v>732</v>
      </c>
      <c r="L127" s="9" t="str">
        <f t="shared" si="14"/>
        <v>Yes</v>
      </c>
    </row>
    <row r="128" spans="1:12" x14ac:dyDescent="0.25">
      <c r="A128" s="42" t="s">
        <v>632</v>
      </c>
      <c r="B128" s="33" t="s">
        <v>217</v>
      </c>
      <c r="C128" s="34">
        <v>4479</v>
      </c>
      <c r="D128" s="11" t="str">
        <f t="shared" si="11"/>
        <v>N/A</v>
      </c>
      <c r="E128" s="34">
        <v>3969</v>
      </c>
      <c r="F128" s="11" t="str">
        <f t="shared" si="12"/>
        <v>N/A</v>
      </c>
      <c r="G128" s="34">
        <v>10367</v>
      </c>
      <c r="H128" s="11" t="str">
        <f t="shared" si="13"/>
        <v>N/A</v>
      </c>
      <c r="I128" s="12">
        <v>-11.4</v>
      </c>
      <c r="J128" s="12">
        <v>161.19999999999999</v>
      </c>
      <c r="K128" s="41" t="s">
        <v>732</v>
      </c>
      <c r="L128" s="9" t="str">
        <f t="shared" si="14"/>
        <v>No</v>
      </c>
    </row>
    <row r="129" spans="1:12" ht="25" x14ac:dyDescent="0.25">
      <c r="A129" s="42" t="s">
        <v>1457</v>
      </c>
      <c r="B129" s="33" t="s">
        <v>217</v>
      </c>
      <c r="C129" s="43">
        <v>2104.3561063000002</v>
      </c>
      <c r="D129" s="11" t="str">
        <f t="shared" si="11"/>
        <v>N/A</v>
      </c>
      <c r="E129" s="43">
        <v>7092.8405140000004</v>
      </c>
      <c r="F129" s="11" t="str">
        <f t="shared" si="12"/>
        <v>N/A</v>
      </c>
      <c r="G129" s="43">
        <v>2829.2341081999998</v>
      </c>
      <c r="H129" s="11" t="str">
        <f t="shared" si="13"/>
        <v>N/A</v>
      </c>
      <c r="I129" s="12">
        <v>237.1</v>
      </c>
      <c r="J129" s="12">
        <v>-60.1</v>
      </c>
      <c r="K129" s="41" t="s">
        <v>732</v>
      </c>
      <c r="L129" s="9" t="str">
        <f t="shared" si="14"/>
        <v>No</v>
      </c>
    </row>
    <row r="130" spans="1:12" ht="25" x14ac:dyDescent="0.25">
      <c r="A130" s="42" t="s">
        <v>633</v>
      </c>
      <c r="B130" s="33" t="s">
        <v>217</v>
      </c>
      <c r="C130" s="43">
        <v>5497103</v>
      </c>
      <c r="D130" s="11" t="str">
        <f t="shared" si="11"/>
        <v>N/A</v>
      </c>
      <c r="E130" s="43">
        <v>4694815</v>
      </c>
      <c r="F130" s="11" t="str">
        <f t="shared" si="12"/>
        <v>N/A</v>
      </c>
      <c r="G130" s="43">
        <v>4217417</v>
      </c>
      <c r="H130" s="11" t="str">
        <f t="shared" si="13"/>
        <v>N/A</v>
      </c>
      <c r="I130" s="12">
        <v>-14.6</v>
      </c>
      <c r="J130" s="12">
        <v>-10.199999999999999</v>
      </c>
      <c r="K130" s="41" t="s">
        <v>732</v>
      </c>
      <c r="L130" s="9" t="str">
        <f t="shared" si="14"/>
        <v>Yes</v>
      </c>
    </row>
    <row r="131" spans="1:12" x14ac:dyDescent="0.25">
      <c r="A131" s="42" t="s">
        <v>634</v>
      </c>
      <c r="B131" s="33" t="s">
        <v>217</v>
      </c>
      <c r="C131" s="34">
        <v>12810</v>
      </c>
      <c r="D131" s="11" t="str">
        <f t="shared" si="11"/>
        <v>N/A</v>
      </c>
      <c r="E131" s="34">
        <v>11002</v>
      </c>
      <c r="F131" s="11" t="str">
        <f t="shared" si="12"/>
        <v>N/A</v>
      </c>
      <c r="G131" s="34">
        <v>7938</v>
      </c>
      <c r="H131" s="11" t="str">
        <f t="shared" si="13"/>
        <v>N/A</v>
      </c>
      <c r="I131" s="12">
        <v>-14.1</v>
      </c>
      <c r="J131" s="12">
        <v>-27.8</v>
      </c>
      <c r="K131" s="41" t="s">
        <v>732</v>
      </c>
      <c r="L131" s="9" t="str">
        <f t="shared" si="14"/>
        <v>Yes</v>
      </c>
    </row>
    <row r="132" spans="1:12" ht="25" x14ac:dyDescent="0.25">
      <c r="A132" s="42" t="s">
        <v>1458</v>
      </c>
      <c r="B132" s="33" t="s">
        <v>217</v>
      </c>
      <c r="C132" s="43">
        <v>429.12591724999999</v>
      </c>
      <c r="D132" s="11" t="str">
        <f t="shared" si="11"/>
        <v>N/A</v>
      </c>
      <c r="E132" s="43">
        <v>426.72377749999998</v>
      </c>
      <c r="F132" s="11" t="str">
        <f t="shared" si="12"/>
        <v>N/A</v>
      </c>
      <c r="G132" s="43">
        <v>531.29465860000005</v>
      </c>
      <c r="H132" s="11" t="str">
        <f t="shared" si="13"/>
        <v>N/A</v>
      </c>
      <c r="I132" s="12">
        <v>-0.56000000000000005</v>
      </c>
      <c r="J132" s="12">
        <v>24.51</v>
      </c>
      <c r="K132" s="41" t="s">
        <v>732</v>
      </c>
      <c r="L132" s="9" t="str">
        <f t="shared" si="14"/>
        <v>Yes</v>
      </c>
    </row>
    <row r="133" spans="1:12" x14ac:dyDescent="0.25">
      <c r="A133" s="42" t="s">
        <v>635</v>
      </c>
      <c r="B133" s="33" t="s">
        <v>217</v>
      </c>
      <c r="C133" s="43">
        <v>23209050</v>
      </c>
      <c r="D133" s="11" t="str">
        <f t="shared" si="11"/>
        <v>N/A</v>
      </c>
      <c r="E133" s="43">
        <v>11306649</v>
      </c>
      <c r="F133" s="11" t="str">
        <f t="shared" si="12"/>
        <v>N/A</v>
      </c>
      <c r="G133" s="43">
        <v>3670</v>
      </c>
      <c r="H133" s="11" t="str">
        <f t="shared" si="13"/>
        <v>N/A</v>
      </c>
      <c r="I133" s="12">
        <v>-51.3</v>
      </c>
      <c r="J133" s="12">
        <v>-100</v>
      </c>
      <c r="K133" s="41" t="s">
        <v>732</v>
      </c>
      <c r="L133" s="9" t="str">
        <f t="shared" si="14"/>
        <v>No</v>
      </c>
    </row>
    <row r="134" spans="1:12" x14ac:dyDescent="0.25">
      <c r="A134" s="42" t="s">
        <v>636</v>
      </c>
      <c r="B134" s="33" t="s">
        <v>217</v>
      </c>
      <c r="C134" s="34">
        <v>2516</v>
      </c>
      <c r="D134" s="11" t="str">
        <f t="shared" si="11"/>
        <v>N/A</v>
      </c>
      <c r="E134" s="34">
        <v>1537</v>
      </c>
      <c r="F134" s="11" t="str">
        <f t="shared" si="12"/>
        <v>N/A</v>
      </c>
      <c r="G134" s="34">
        <v>16</v>
      </c>
      <c r="H134" s="11" t="str">
        <f t="shared" si="13"/>
        <v>N/A</v>
      </c>
      <c r="I134" s="12">
        <v>-38.9</v>
      </c>
      <c r="J134" s="12">
        <v>-99</v>
      </c>
      <c r="K134" s="41" t="s">
        <v>732</v>
      </c>
      <c r="L134" s="9" t="str">
        <f t="shared" si="14"/>
        <v>No</v>
      </c>
    </row>
    <row r="135" spans="1:12" x14ac:dyDescent="0.25">
      <c r="A135" s="42" t="s">
        <v>1459</v>
      </c>
      <c r="B135" s="33" t="s">
        <v>217</v>
      </c>
      <c r="C135" s="43">
        <v>9224.5826708999994</v>
      </c>
      <c r="D135" s="11" t="str">
        <f t="shared" si="11"/>
        <v>N/A</v>
      </c>
      <c r="E135" s="43">
        <v>7356.3103448000002</v>
      </c>
      <c r="F135" s="11" t="str">
        <f t="shared" si="12"/>
        <v>N/A</v>
      </c>
      <c r="G135" s="43">
        <v>229.375</v>
      </c>
      <c r="H135" s="11" t="str">
        <f t="shared" si="13"/>
        <v>N/A</v>
      </c>
      <c r="I135" s="12">
        <v>-20.3</v>
      </c>
      <c r="J135" s="12">
        <v>-96.9</v>
      </c>
      <c r="K135" s="41" t="s">
        <v>732</v>
      </c>
      <c r="L135" s="9" t="str">
        <f t="shared" si="14"/>
        <v>No</v>
      </c>
    </row>
    <row r="136" spans="1:12" ht="25" x14ac:dyDescent="0.25">
      <c r="A136" s="42" t="s">
        <v>637</v>
      </c>
      <c r="B136" s="33" t="s">
        <v>217</v>
      </c>
      <c r="C136" s="43">
        <v>1337650</v>
      </c>
      <c r="D136" s="11" t="str">
        <f t="shared" si="11"/>
        <v>N/A</v>
      </c>
      <c r="E136" s="43">
        <v>635983</v>
      </c>
      <c r="F136" s="11" t="str">
        <f t="shared" si="12"/>
        <v>N/A</v>
      </c>
      <c r="G136" s="43">
        <v>2924327</v>
      </c>
      <c r="H136" s="11" t="str">
        <f t="shared" si="13"/>
        <v>N/A</v>
      </c>
      <c r="I136" s="12">
        <v>-52.5</v>
      </c>
      <c r="J136" s="12">
        <v>359.8</v>
      </c>
      <c r="K136" s="41" t="s">
        <v>732</v>
      </c>
      <c r="L136" s="9" t="str">
        <f>IF(J136="Div by 0", "N/A", IF(OR(J136="N/A",K136="N/A"),"N/A", IF(J136&gt;VALUE(MID(K136,1,2)), "No", IF(J136&lt;-1*VALUE(MID(K136,1,2)), "No", "Yes"))))</f>
        <v>No</v>
      </c>
    </row>
    <row r="137" spans="1:12" x14ac:dyDescent="0.25">
      <c r="A137" s="42" t="s">
        <v>638</v>
      </c>
      <c r="B137" s="33" t="s">
        <v>217</v>
      </c>
      <c r="C137" s="34">
        <v>8162</v>
      </c>
      <c r="D137" s="11" t="str">
        <f t="shared" si="11"/>
        <v>N/A</v>
      </c>
      <c r="E137" s="34">
        <v>5437</v>
      </c>
      <c r="F137" s="11" t="str">
        <f t="shared" si="12"/>
        <v>N/A</v>
      </c>
      <c r="G137" s="34">
        <v>14709</v>
      </c>
      <c r="H137" s="11" t="str">
        <f t="shared" si="13"/>
        <v>N/A</v>
      </c>
      <c r="I137" s="12">
        <v>-33.4</v>
      </c>
      <c r="J137" s="12">
        <v>170.5</v>
      </c>
      <c r="K137" s="41" t="s">
        <v>732</v>
      </c>
      <c r="L137" s="9" t="str">
        <f t="shared" ref="L137:L141" si="15">IF(J137="Div by 0", "N/A", IF(OR(J137="N/A",K137="N/A"),"N/A", IF(J137&gt;VALUE(MID(K137,1,2)), "No", IF(J137&lt;-1*VALUE(MID(K137,1,2)), "No", "Yes"))))</f>
        <v>No</v>
      </c>
    </row>
    <row r="138" spans="1:12" ht="25" x14ac:dyDescent="0.25">
      <c r="A138" s="42" t="s">
        <v>1460</v>
      </c>
      <c r="B138" s="33" t="s">
        <v>217</v>
      </c>
      <c r="C138" s="43">
        <v>163.88752757</v>
      </c>
      <c r="D138" s="11" t="str">
        <f t="shared" si="11"/>
        <v>N/A</v>
      </c>
      <c r="E138" s="43">
        <v>116.97314695999999</v>
      </c>
      <c r="F138" s="11" t="str">
        <f t="shared" si="12"/>
        <v>N/A</v>
      </c>
      <c r="G138" s="43">
        <v>198.81208784</v>
      </c>
      <c r="H138" s="11" t="str">
        <f t="shared" si="13"/>
        <v>N/A</v>
      </c>
      <c r="I138" s="12">
        <v>-28.6</v>
      </c>
      <c r="J138" s="12">
        <v>69.959999999999994</v>
      </c>
      <c r="K138" s="41" t="s">
        <v>732</v>
      </c>
      <c r="L138" s="9" t="str">
        <f t="shared" si="15"/>
        <v>No</v>
      </c>
    </row>
    <row r="139" spans="1:12" ht="25" x14ac:dyDescent="0.25">
      <c r="A139" s="42" t="s">
        <v>639</v>
      </c>
      <c r="B139" s="33" t="s">
        <v>217</v>
      </c>
      <c r="C139" s="43">
        <v>28325276</v>
      </c>
      <c r="D139" s="11" t="str">
        <f t="shared" si="11"/>
        <v>N/A</v>
      </c>
      <c r="E139" s="43">
        <v>24777438</v>
      </c>
      <c r="F139" s="11" t="str">
        <f t="shared" si="12"/>
        <v>N/A</v>
      </c>
      <c r="G139" s="43">
        <v>13532696</v>
      </c>
      <c r="H139" s="11" t="str">
        <f t="shared" si="13"/>
        <v>N/A</v>
      </c>
      <c r="I139" s="12">
        <v>-12.5</v>
      </c>
      <c r="J139" s="12">
        <v>-45.4</v>
      </c>
      <c r="K139" s="41" t="s">
        <v>732</v>
      </c>
      <c r="L139" s="9" t="str">
        <f t="shared" si="15"/>
        <v>No</v>
      </c>
    </row>
    <row r="140" spans="1:12" x14ac:dyDescent="0.25">
      <c r="A140" s="42" t="s">
        <v>640</v>
      </c>
      <c r="B140" s="33" t="s">
        <v>217</v>
      </c>
      <c r="C140" s="34">
        <v>320</v>
      </c>
      <c r="D140" s="11" t="str">
        <f t="shared" si="11"/>
        <v>N/A</v>
      </c>
      <c r="E140" s="34">
        <v>302</v>
      </c>
      <c r="F140" s="11" t="str">
        <f t="shared" si="12"/>
        <v>N/A</v>
      </c>
      <c r="G140" s="34">
        <v>97</v>
      </c>
      <c r="H140" s="11" t="str">
        <f t="shared" si="13"/>
        <v>N/A</v>
      </c>
      <c r="I140" s="12">
        <v>-5.63</v>
      </c>
      <c r="J140" s="12">
        <v>-67.900000000000006</v>
      </c>
      <c r="K140" s="41" t="s">
        <v>732</v>
      </c>
      <c r="L140" s="9" t="str">
        <f t="shared" si="15"/>
        <v>No</v>
      </c>
    </row>
    <row r="141" spans="1:12" ht="25" x14ac:dyDescent="0.25">
      <c r="A141" s="42" t="s">
        <v>1461</v>
      </c>
      <c r="B141" s="33" t="s">
        <v>217</v>
      </c>
      <c r="C141" s="43">
        <v>88516.487500000003</v>
      </c>
      <c r="D141" s="11" t="str">
        <f t="shared" si="11"/>
        <v>N/A</v>
      </c>
      <c r="E141" s="43">
        <v>82044.496689000007</v>
      </c>
      <c r="F141" s="11" t="str">
        <f t="shared" si="12"/>
        <v>N/A</v>
      </c>
      <c r="G141" s="43">
        <v>139512.32990000001</v>
      </c>
      <c r="H141" s="11" t="str">
        <f t="shared" si="13"/>
        <v>N/A</v>
      </c>
      <c r="I141" s="12">
        <v>-7.31</v>
      </c>
      <c r="J141" s="12">
        <v>70.040000000000006</v>
      </c>
      <c r="K141" s="41" t="s">
        <v>732</v>
      </c>
      <c r="L141" s="9" t="str">
        <f t="shared" si="15"/>
        <v>No</v>
      </c>
    </row>
    <row r="142" spans="1:12" ht="25" x14ac:dyDescent="0.25">
      <c r="A142" s="42" t="s">
        <v>641</v>
      </c>
      <c r="B142" s="33" t="s">
        <v>217</v>
      </c>
      <c r="C142" s="43">
        <v>115829660</v>
      </c>
      <c r="D142" s="11" t="str">
        <f t="shared" si="11"/>
        <v>N/A</v>
      </c>
      <c r="E142" s="43">
        <v>106314720</v>
      </c>
      <c r="F142" s="11" t="str">
        <f t="shared" si="12"/>
        <v>N/A</v>
      </c>
      <c r="G142" s="43">
        <v>100427686</v>
      </c>
      <c r="H142" s="11" t="str">
        <f t="shared" si="13"/>
        <v>N/A</v>
      </c>
      <c r="I142" s="12">
        <v>-8.2100000000000009</v>
      </c>
      <c r="J142" s="12">
        <v>-5.54</v>
      </c>
      <c r="K142" s="41" t="s">
        <v>732</v>
      </c>
      <c r="L142" s="9" t="str">
        <f t="shared" ref="L142:L153" si="16">IF(J142="Div by 0", "N/A", IF(K142="N/A","N/A", IF(J142&gt;VALUE(MID(K142,1,2)), "No", IF(J142&lt;-1*VALUE(MID(K142,1,2)), "No", "Yes"))))</f>
        <v>Yes</v>
      </c>
    </row>
    <row r="143" spans="1:12" x14ac:dyDescent="0.25">
      <c r="A143" s="42" t="s">
        <v>642</v>
      </c>
      <c r="B143" s="33" t="s">
        <v>217</v>
      </c>
      <c r="C143" s="34">
        <v>120083</v>
      </c>
      <c r="D143" s="11" t="str">
        <f t="shared" si="11"/>
        <v>N/A</v>
      </c>
      <c r="E143" s="34">
        <v>137303</v>
      </c>
      <c r="F143" s="11" t="str">
        <f t="shared" si="12"/>
        <v>N/A</v>
      </c>
      <c r="G143" s="34">
        <v>126130</v>
      </c>
      <c r="H143" s="11" t="str">
        <f t="shared" si="13"/>
        <v>N/A</v>
      </c>
      <c r="I143" s="12">
        <v>14.34</v>
      </c>
      <c r="J143" s="12">
        <v>-8.14</v>
      </c>
      <c r="K143" s="41" t="s">
        <v>732</v>
      </c>
      <c r="L143" s="9" t="str">
        <f t="shared" si="16"/>
        <v>Yes</v>
      </c>
    </row>
    <row r="144" spans="1:12" ht="25" x14ac:dyDescent="0.25">
      <c r="A144" s="42" t="s">
        <v>1462</v>
      </c>
      <c r="B144" s="33" t="s">
        <v>217</v>
      </c>
      <c r="C144" s="43">
        <v>964.57999883000002</v>
      </c>
      <c r="D144" s="11" t="str">
        <f t="shared" si="11"/>
        <v>N/A</v>
      </c>
      <c r="E144" s="43">
        <v>774.30733486999998</v>
      </c>
      <c r="F144" s="11" t="str">
        <f t="shared" si="12"/>
        <v>N/A</v>
      </c>
      <c r="G144" s="43">
        <v>796.22362641999996</v>
      </c>
      <c r="H144" s="11" t="str">
        <f t="shared" si="13"/>
        <v>N/A</v>
      </c>
      <c r="I144" s="12">
        <v>-19.7</v>
      </c>
      <c r="J144" s="12">
        <v>2.83</v>
      </c>
      <c r="K144" s="41" t="s">
        <v>732</v>
      </c>
      <c r="L144" s="9" t="str">
        <f t="shared" si="16"/>
        <v>Yes</v>
      </c>
    </row>
    <row r="145" spans="1:12" ht="25" x14ac:dyDescent="0.25">
      <c r="A145" s="42" t="s">
        <v>643</v>
      </c>
      <c r="B145" s="33" t="s">
        <v>217</v>
      </c>
      <c r="C145" s="43">
        <v>733282430</v>
      </c>
      <c r="D145" s="11" t="str">
        <f t="shared" ref="D145:D153" si="17">IF($B145="N/A","N/A",IF(C145&gt;10,"No",IF(C145&lt;-10,"No","Yes")))</f>
        <v>N/A</v>
      </c>
      <c r="E145" s="43">
        <v>848609756</v>
      </c>
      <c r="F145" s="11" t="str">
        <f t="shared" ref="F145:F153" si="18">IF($B145="N/A","N/A",IF(E145&gt;10,"No",IF(E145&lt;-10,"No","Yes")))</f>
        <v>N/A</v>
      </c>
      <c r="G145" s="43">
        <v>900739975</v>
      </c>
      <c r="H145" s="11" t="str">
        <f t="shared" ref="H145:H153" si="19">IF($B145="N/A","N/A",IF(G145&gt;10,"No",IF(G145&lt;-10,"No","Yes")))</f>
        <v>N/A</v>
      </c>
      <c r="I145" s="12">
        <v>15.73</v>
      </c>
      <c r="J145" s="12">
        <v>6.1429999999999998</v>
      </c>
      <c r="K145" s="41" t="s">
        <v>732</v>
      </c>
      <c r="L145" s="9" t="str">
        <f t="shared" si="16"/>
        <v>Yes</v>
      </c>
    </row>
    <row r="146" spans="1:12" x14ac:dyDescent="0.25">
      <c r="A146" s="42" t="s">
        <v>644</v>
      </c>
      <c r="B146" s="33" t="s">
        <v>217</v>
      </c>
      <c r="C146" s="34">
        <v>36885</v>
      </c>
      <c r="D146" s="11" t="str">
        <f t="shared" si="17"/>
        <v>N/A</v>
      </c>
      <c r="E146" s="34">
        <v>38894</v>
      </c>
      <c r="F146" s="11" t="str">
        <f t="shared" si="18"/>
        <v>N/A</v>
      </c>
      <c r="G146" s="34">
        <v>40524</v>
      </c>
      <c r="H146" s="11" t="str">
        <f t="shared" si="19"/>
        <v>N/A</v>
      </c>
      <c r="I146" s="12">
        <v>5.4470000000000001</v>
      </c>
      <c r="J146" s="12">
        <v>4.1909999999999998</v>
      </c>
      <c r="K146" s="41" t="s">
        <v>732</v>
      </c>
      <c r="L146" s="9" t="str">
        <f t="shared" si="16"/>
        <v>Yes</v>
      </c>
    </row>
    <row r="147" spans="1:12" ht="25" x14ac:dyDescent="0.25">
      <c r="A147" s="42" t="s">
        <v>1463</v>
      </c>
      <c r="B147" s="33" t="s">
        <v>217</v>
      </c>
      <c r="C147" s="43">
        <v>19880.233970000001</v>
      </c>
      <c r="D147" s="11" t="str">
        <f t="shared" si="17"/>
        <v>N/A</v>
      </c>
      <c r="E147" s="43">
        <v>21818.526148000001</v>
      </c>
      <c r="F147" s="11" t="str">
        <f t="shared" si="18"/>
        <v>N/A</v>
      </c>
      <c r="G147" s="43">
        <v>22227.321464000001</v>
      </c>
      <c r="H147" s="11" t="str">
        <f t="shared" si="19"/>
        <v>N/A</v>
      </c>
      <c r="I147" s="12">
        <v>9.75</v>
      </c>
      <c r="J147" s="12">
        <v>1.8740000000000001</v>
      </c>
      <c r="K147" s="41" t="s">
        <v>732</v>
      </c>
      <c r="L147" s="9" t="str">
        <f t="shared" si="16"/>
        <v>Yes</v>
      </c>
    </row>
    <row r="148" spans="1:12" ht="25" x14ac:dyDescent="0.25">
      <c r="A148" s="42" t="s">
        <v>645</v>
      </c>
      <c r="B148" s="33" t="s">
        <v>217</v>
      </c>
      <c r="C148" s="43">
        <v>81937564</v>
      </c>
      <c r="D148" s="11" t="str">
        <f t="shared" si="17"/>
        <v>N/A</v>
      </c>
      <c r="E148" s="43">
        <v>55537720</v>
      </c>
      <c r="F148" s="11" t="str">
        <f t="shared" si="18"/>
        <v>N/A</v>
      </c>
      <c r="G148" s="43">
        <v>33066003</v>
      </c>
      <c r="H148" s="11" t="str">
        <f t="shared" si="19"/>
        <v>N/A</v>
      </c>
      <c r="I148" s="12">
        <v>-32.200000000000003</v>
      </c>
      <c r="J148" s="12">
        <v>-40.5</v>
      </c>
      <c r="K148" s="41" t="s">
        <v>732</v>
      </c>
      <c r="L148" s="9" t="str">
        <f t="shared" si="16"/>
        <v>No</v>
      </c>
    </row>
    <row r="149" spans="1:12" x14ac:dyDescent="0.25">
      <c r="A149" s="42" t="s">
        <v>646</v>
      </c>
      <c r="B149" s="33" t="s">
        <v>217</v>
      </c>
      <c r="C149" s="34">
        <v>45005</v>
      </c>
      <c r="D149" s="11" t="str">
        <f t="shared" si="17"/>
        <v>N/A</v>
      </c>
      <c r="E149" s="34">
        <v>51324</v>
      </c>
      <c r="F149" s="11" t="str">
        <f t="shared" si="18"/>
        <v>N/A</v>
      </c>
      <c r="G149" s="34">
        <v>32390</v>
      </c>
      <c r="H149" s="11" t="str">
        <f t="shared" si="19"/>
        <v>N/A</v>
      </c>
      <c r="I149" s="12">
        <v>14.04</v>
      </c>
      <c r="J149" s="12">
        <v>-36.9</v>
      </c>
      <c r="K149" s="41" t="s">
        <v>732</v>
      </c>
      <c r="L149" s="9" t="str">
        <f t="shared" si="16"/>
        <v>No</v>
      </c>
    </row>
    <row r="150" spans="1:12" ht="25" x14ac:dyDescent="0.25">
      <c r="A150" s="42" t="s">
        <v>1464</v>
      </c>
      <c r="B150" s="33" t="s">
        <v>217</v>
      </c>
      <c r="C150" s="43">
        <v>1820.6324631</v>
      </c>
      <c r="D150" s="11" t="str">
        <f t="shared" si="17"/>
        <v>N/A</v>
      </c>
      <c r="E150" s="43">
        <v>1082.1003819</v>
      </c>
      <c r="F150" s="11" t="str">
        <f t="shared" si="18"/>
        <v>N/A</v>
      </c>
      <c r="G150" s="43">
        <v>1020.8707317</v>
      </c>
      <c r="H150" s="11" t="str">
        <f t="shared" si="19"/>
        <v>N/A</v>
      </c>
      <c r="I150" s="12">
        <v>-40.6</v>
      </c>
      <c r="J150" s="12">
        <v>-5.66</v>
      </c>
      <c r="K150" s="41" t="s">
        <v>732</v>
      </c>
      <c r="L150" s="9" t="str">
        <f t="shared" si="16"/>
        <v>Yes</v>
      </c>
    </row>
    <row r="151" spans="1:12" ht="25" x14ac:dyDescent="0.25">
      <c r="A151" s="42" t="s">
        <v>647</v>
      </c>
      <c r="B151" s="33" t="s">
        <v>217</v>
      </c>
      <c r="C151" s="43">
        <v>28878250</v>
      </c>
      <c r="D151" s="11" t="str">
        <f t="shared" si="17"/>
        <v>N/A</v>
      </c>
      <c r="E151" s="43">
        <v>27535089</v>
      </c>
      <c r="F151" s="11" t="str">
        <f t="shared" si="18"/>
        <v>N/A</v>
      </c>
      <c r="G151" s="43">
        <v>29387628</v>
      </c>
      <c r="H151" s="11" t="str">
        <f t="shared" si="19"/>
        <v>N/A</v>
      </c>
      <c r="I151" s="12">
        <v>-4.6500000000000004</v>
      </c>
      <c r="J151" s="12">
        <v>6.7279999999999998</v>
      </c>
      <c r="K151" s="41" t="s">
        <v>732</v>
      </c>
      <c r="L151" s="9" t="str">
        <f t="shared" si="16"/>
        <v>Yes</v>
      </c>
    </row>
    <row r="152" spans="1:12" x14ac:dyDescent="0.25">
      <c r="A152" s="42" t="s">
        <v>648</v>
      </c>
      <c r="B152" s="33" t="s">
        <v>217</v>
      </c>
      <c r="C152" s="34">
        <v>3451</v>
      </c>
      <c r="D152" s="11" t="str">
        <f t="shared" si="17"/>
        <v>N/A</v>
      </c>
      <c r="E152" s="34">
        <v>3232</v>
      </c>
      <c r="F152" s="11" t="str">
        <f t="shared" si="18"/>
        <v>N/A</v>
      </c>
      <c r="G152" s="34">
        <v>2612</v>
      </c>
      <c r="H152" s="11" t="str">
        <f t="shared" si="19"/>
        <v>N/A</v>
      </c>
      <c r="I152" s="12">
        <v>-6.35</v>
      </c>
      <c r="J152" s="12">
        <v>-19.2</v>
      </c>
      <c r="K152" s="41" t="s">
        <v>732</v>
      </c>
      <c r="L152" s="9" t="str">
        <f t="shared" si="16"/>
        <v>Yes</v>
      </c>
    </row>
    <row r="153" spans="1:12" ht="25" x14ac:dyDescent="0.25">
      <c r="A153" s="42" t="s">
        <v>1465</v>
      </c>
      <c r="B153" s="33" t="s">
        <v>217</v>
      </c>
      <c r="C153" s="43">
        <v>8368.0817153999997</v>
      </c>
      <c r="D153" s="11" t="str">
        <f t="shared" si="17"/>
        <v>N/A</v>
      </c>
      <c r="E153" s="43">
        <v>8519.5201113999992</v>
      </c>
      <c r="F153" s="11" t="str">
        <f t="shared" si="18"/>
        <v>N/A</v>
      </c>
      <c r="G153" s="43">
        <v>11251.006126</v>
      </c>
      <c r="H153" s="11" t="str">
        <f t="shared" si="19"/>
        <v>N/A</v>
      </c>
      <c r="I153" s="12">
        <v>1.81</v>
      </c>
      <c r="J153" s="12">
        <v>32.06</v>
      </c>
      <c r="K153" s="41" t="s">
        <v>732</v>
      </c>
      <c r="L153" s="9" t="str">
        <f t="shared" si="16"/>
        <v>No</v>
      </c>
    </row>
    <row r="154" spans="1:12" x14ac:dyDescent="0.25">
      <c r="A154" s="42" t="s">
        <v>1531</v>
      </c>
      <c r="B154" s="33" t="s">
        <v>217</v>
      </c>
      <c r="C154" s="43">
        <v>1281.1986007</v>
      </c>
      <c r="D154" s="11" t="str">
        <f t="shared" ref="D154:D173" si="20">IF($B154="N/A","N/A",IF(C154&gt;10,"No",IF(C154&lt;-10,"No","Yes")))</f>
        <v>N/A</v>
      </c>
      <c r="E154" s="43">
        <v>1172.3976815999999</v>
      </c>
      <c r="F154" s="11" t="str">
        <f t="shared" ref="F154:F173" si="21">IF($B154="N/A","N/A",IF(E154&gt;10,"No",IF(E154&lt;-10,"No","Yes")))</f>
        <v>N/A</v>
      </c>
      <c r="G154" s="43">
        <v>1209.7725952999999</v>
      </c>
      <c r="H154" s="11" t="str">
        <f t="shared" ref="H154:H173" si="22">IF($B154="N/A","N/A",IF(G154&gt;10,"No",IF(G154&lt;-10,"No","Yes")))</f>
        <v>N/A</v>
      </c>
      <c r="I154" s="12">
        <v>-8.49</v>
      </c>
      <c r="J154" s="12">
        <v>3.1880000000000002</v>
      </c>
      <c r="K154" s="41" t="s">
        <v>732</v>
      </c>
      <c r="L154" s="9" t="str">
        <f t="shared" ref="L154:L173" si="23">IF(J154="Div by 0", "N/A", IF(K154="N/A","N/A", IF(J154&gt;VALUE(MID(K154,1,2)), "No", IF(J154&lt;-1*VALUE(MID(K154,1,2)), "No", "Yes"))))</f>
        <v>Yes</v>
      </c>
    </row>
    <row r="155" spans="1:12" x14ac:dyDescent="0.25">
      <c r="A155" s="45" t="s">
        <v>1532</v>
      </c>
      <c r="B155" s="33" t="s">
        <v>217</v>
      </c>
      <c r="C155" s="43">
        <v>411.12126138000002</v>
      </c>
      <c r="D155" s="11" t="str">
        <f t="shared" si="20"/>
        <v>N/A</v>
      </c>
      <c r="E155" s="43">
        <v>322.45497490999998</v>
      </c>
      <c r="F155" s="11" t="str">
        <f t="shared" si="21"/>
        <v>N/A</v>
      </c>
      <c r="G155" s="43">
        <v>256.78085671999997</v>
      </c>
      <c r="H155" s="11" t="str">
        <f t="shared" si="22"/>
        <v>N/A</v>
      </c>
      <c r="I155" s="12">
        <v>-21.6</v>
      </c>
      <c r="J155" s="12">
        <v>-20.399999999999999</v>
      </c>
      <c r="K155" s="41" t="s">
        <v>732</v>
      </c>
      <c r="L155" s="9" t="str">
        <f t="shared" si="23"/>
        <v>Yes</v>
      </c>
    </row>
    <row r="156" spans="1:12" x14ac:dyDescent="0.25">
      <c r="A156" s="45" t="s">
        <v>1533</v>
      </c>
      <c r="B156" s="33" t="s">
        <v>217</v>
      </c>
      <c r="C156" s="43">
        <v>2406.9045624</v>
      </c>
      <c r="D156" s="11" t="str">
        <f t="shared" si="20"/>
        <v>N/A</v>
      </c>
      <c r="E156" s="43">
        <v>2305.1644746000002</v>
      </c>
      <c r="F156" s="11" t="str">
        <f t="shared" si="21"/>
        <v>N/A</v>
      </c>
      <c r="G156" s="43">
        <v>2344.3402302</v>
      </c>
      <c r="H156" s="11" t="str">
        <f t="shared" si="22"/>
        <v>N/A</v>
      </c>
      <c r="I156" s="12">
        <v>-4.2300000000000004</v>
      </c>
      <c r="J156" s="12">
        <v>1.6990000000000001</v>
      </c>
      <c r="K156" s="41" t="s">
        <v>732</v>
      </c>
      <c r="L156" s="9" t="str">
        <f t="shared" si="23"/>
        <v>Yes</v>
      </c>
    </row>
    <row r="157" spans="1:12" x14ac:dyDescent="0.25">
      <c r="A157" s="45" t="s">
        <v>1534</v>
      </c>
      <c r="B157" s="33" t="s">
        <v>217</v>
      </c>
      <c r="C157" s="43">
        <v>358.81092562999999</v>
      </c>
      <c r="D157" s="11" t="str">
        <f t="shared" si="20"/>
        <v>N/A</v>
      </c>
      <c r="E157" s="43">
        <v>235.63471361000001</v>
      </c>
      <c r="F157" s="11" t="str">
        <f t="shared" si="21"/>
        <v>N/A</v>
      </c>
      <c r="G157" s="43">
        <v>225.93112554999999</v>
      </c>
      <c r="H157" s="11" t="str">
        <f t="shared" si="22"/>
        <v>N/A</v>
      </c>
      <c r="I157" s="12">
        <v>-34.299999999999997</v>
      </c>
      <c r="J157" s="12">
        <v>-4.12</v>
      </c>
      <c r="K157" s="41" t="s">
        <v>732</v>
      </c>
      <c r="L157" s="9" t="str">
        <f t="shared" si="23"/>
        <v>Yes</v>
      </c>
    </row>
    <row r="158" spans="1:12" x14ac:dyDescent="0.25">
      <c r="A158" s="45" t="s">
        <v>1535</v>
      </c>
      <c r="B158" s="33" t="s">
        <v>217</v>
      </c>
      <c r="C158" s="43">
        <v>817.77577414999996</v>
      </c>
      <c r="D158" s="11" t="str">
        <f t="shared" si="20"/>
        <v>N/A</v>
      </c>
      <c r="E158" s="43">
        <v>700.44641849000004</v>
      </c>
      <c r="F158" s="11" t="str">
        <f t="shared" si="21"/>
        <v>N/A</v>
      </c>
      <c r="G158" s="43">
        <v>720.11167664000004</v>
      </c>
      <c r="H158" s="11" t="str">
        <f t="shared" si="22"/>
        <v>N/A</v>
      </c>
      <c r="I158" s="12">
        <v>-14.3</v>
      </c>
      <c r="J158" s="12">
        <v>2.8079999999999998</v>
      </c>
      <c r="K158" s="41" t="s">
        <v>732</v>
      </c>
      <c r="L158" s="9" t="str">
        <f t="shared" si="23"/>
        <v>Yes</v>
      </c>
    </row>
    <row r="159" spans="1:12" x14ac:dyDescent="0.25">
      <c r="A159" s="42" t="s">
        <v>1536</v>
      </c>
      <c r="B159" s="33" t="s">
        <v>217</v>
      </c>
      <c r="C159" s="43">
        <v>1386.8954209000001</v>
      </c>
      <c r="D159" s="11" t="str">
        <f t="shared" si="20"/>
        <v>N/A</v>
      </c>
      <c r="E159" s="43">
        <v>1226.3075303999999</v>
      </c>
      <c r="F159" s="11" t="str">
        <f t="shared" si="21"/>
        <v>N/A</v>
      </c>
      <c r="G159" s="43">
        <v>1408.2230574</v>
      </c>
      <c r="H159" s="11" t="str">
        <f t="shared" si="22"/>
        <v>N/A</v>
      </c>
      <c r="I159" s="12">
        <v>-11.6</v>
      </c>
      <c r="J159" s="12">
        <v>14.83</v>
      </c>
      <c r="K159" s="41" t="s">
        <v>732</v>
      </c>
      <c r="L159" s="9" t="str">
        <f t="shared" si="23"/>
        <v>Yes</v>
      </c>
    </row>
    <row r="160" spans="1:12" x14ac:dyDescent="0.25">
      <c r="A160" s="45" t="s">
        <v>1537</v>
      </c>
      <c r="B160" s="33" t="s">
        <v>217</v>
      </c>
      <c r="C160" s="43">
        <v>5718.0967030000002</v>
      </c>
      <c r="D160" s="11" t="str">
        <f t="shared" si="20"/>
        <v>N/A</v>
      </c>
      <c r="E160" s="43">
        <v>5016.9936478999998</v>
      </c>
      <c r="F160" s="11" t="str">
        <f t="shared" si="21"/>
        <v>N/A</v>
      </c>
      <c r="G160" s="43">
        <v>5381.9434314999999</v>
      </c>
      <c r="H160" s="11" t="str">
        <f t="shared" si="22"/>
        <v>N/A</v>
      </c>
      <c r="I160" s="12">
        <v>-12.3</v>
      </c>
      <c r="J160" s="12">
        <v>7.274</v>
      </c>
      <c r="K160" s="41" t="s">
        <v>732</v>
      </c>
      <c r="L160" s="9" t="str">
        <f t="shared" si="23"/>
        <v>Yes</v>
      </c>
    </row>
    <row r="161" spans="1:12" x14ac:dyDescent="0.25">
      <c r="A161" s="45" t="s">
        <v>1538</v>
      </c>
      <c r="B161" s="33" t="s">
        <v>217</v>
      </c>
      <c r="C161" s="43">
        <v>668.94219383999996</v>
      </c>
      <c r="D161" s="11" t="str">
        <f t="shared" si="20"/>
        <v>N/A</v>
      </c>
      <c r="E161" s="43">
        <v>649.56382501999997</v>
      </c>
      <c r="F161" s="11" t="str">
        <f t="shared" si="21"/>
        <v>N/A</v>
      </c>
      <c r="G161" s="43">
        <v>743.51470202999997</v>
      </c>
      <c r="H161" s="11" t="str">
        <f t="shared" si="22"/>
        <v>N/A</v>
      </c>
      <c r="I161" s="12">
        <v>-2.9</v>
      </c>
      <c r="J161" s="12">
        <v>14.46</v>
      </c>
      <c r="K161" s="41" t="s">
        <v>732</v>
      </c>
      <c r="L161" s="9" t="str">
        <f t="shared" si="23"/>
        <v>Yes</v>
      </c>
    </row>
    <row r="162" spans="1:12" x14ac:dyDescent="0.25">
      <c r="A162" s="45" t="s">
        <v>1539</v>
      </c>
      <c r="B162" s="33" t="s">
        <v>217</v>
      </c>
      <c r="C162" s="43">
        <v>0.56718559499999999</v>
      </c>
      <c r="D162" s="11" t="str">
        <f t="shared" si="20"/>
        <v>N/A</v>
      </c>
      <c r="E162" s="43">
        <v>9.3067023989000006</v>
      </c>
      <c r="F162" s="11" t="str">
        <f t="shared" si="21"/>
        <v>N/A</v>
      </c>
      <c r="G162" s="43">
        <v>20.473981079000001</v>
      </c>
      <c r="H162" s="11" t="str">
        <f t="shared" si="22"/>
        <v>N/A</v>
      </c>
      <c r="I162" s="12">
        <v>1541</v>
      </c>
      <c r="J162" s="12">
        <v>120</v>
      </c>
      <c r="K162" s="41" t="s">
        <v>732</v>
      </c>
      <c r="L162" s="9" t="str">
        <f t="shared" si="23"/>
        <v>No</v>
      </c>
    </row>
    <row r="163" spans="1:12" x14ac:dyDescent="0.25">
      <c r="A163" s="45" t="s">
        <v>1540</v>
      </c>
      <c r="B163" s="33" t="s">
        <v>217</v>
      </c>
      <c r="C163" s="43">
        <v>1.6811026532</v>
      </c>
      <c r="D163" s="11" t="str">
        <f t="shared" si="20"/>
        <v>N/A</v>
      </c>
      <c r="E163" s="43">
        <v>4.5533247754000001</v>
      </c>
      <c r="F163" s="11" t="str">
        <f t="shared" si="21"/>
        <v>N/A</v>
      </c>
      <c r="G163" s="43">
        <v>9.4417061046999997</v>
      </c>
      <c r="H163" s="11" t="str">
        <f t="shared" si="22"/>
        <v>N/A</v>
      </c>
      <c r="I163" s="12">
        <v>170.9</v>
      </c>
      <c r="J163" s="12">
        <v>107.4</v>
      </c>
      <c r="K163" s="41" t="s">
        <v>732</v>
      </c>
      <c r="L163" s="9" t="str">
        <f t="shared" si="23"/>
        <v>No</v>
      </c>
    </row>
    <row r="164" spans="1:12" x14ac:dyDescent="0.25">
      <c r="A164" s="42" t="s">
        <v>1541</v>
      </c>
      <c r="B164" s="33" t="s">
        <v>217</v>
      </c>
      <c r="C164" s="43">
        <v>1059.096591</v>
      </c>
      <c r="D164" s="11" t="str">
        <f t="shared" si="20"/>
        <v>N/A</v>
      </c>
      <c r="E164" s="43">
        <v>898.42859413999997</v>
      </c>
      <c r="F164" s="11" t="str">
        <f t="shared" si="21"/>
        <v>N/A</v>
      </c>
      <c r="G164" s="43">
        <v>904.15791923999996</v>
      </c>
      <c r="H164" s="11" t="str">
        <f t="shared" si="22"/>
        <v>N/A</v>
      </c>
      <c r="I164" s="12">
        <v>-15.2</v>
      </c>
      <c r="J164" s="12">
        <v>0.63770000000000004</v>
      </c>
      <c r="K164" s="41" t="s">
        <v>732</v>
      </c>
      <c r="L164" s="9" t="str">
        <f t="shared" si="23"/>
        <v>Yes</v>
      </c>
    </row>
    <row r="165" spans="1:12" x14ac:dyDescent="0.25">
      <c r="A165" s="45" t="s">
        <v>1542</v>
      </c>
      <c r="B165" s="33" t="s">
        <v>217</v>
      </c>
      <c r="C165" s="43">
        <v>423.93357173999999</v>
      </c>
      <c r="D165" s="11" t="str">
        <f t="shared" si="20"/>
        <v>N/A</v>
      </c>
      <c r="E165" s="43">
        <v>297.36162859000001</v>
      </c>
      <c r="F165" s="11" t="str">
        <f t="shared" si="21"/>
        <v>N/A</v>
      </c>
      <c r="G165" s="43">
        <v>195.47196719999999</v>
      </c>
      <c r="H165" s="11" t="str">
        <f t="shared" si="22"/>
        <v>N/A</v>
      </c>
      <c r="I165" s="12">
        <v>-29.9</v>
      </c>
      <c r="J165" s="12">
        <v>-34.299999999999997</v>
      </c>
      <c r="K165" s="41" t="s">
        <v>732</v>
      </c>
      <c r="L165" s="9" t="str">
        <f t="shared" si="23"/>
        <v>No</v>
      </c>
    </row>
    <row r="166" spans="1:12" x14ac:dyDescent="0.25">
      <c r="A166" s="45" t="s">
        <v>1543</v>
      </c>
      <c r="B166" s="33" t="s">
        <v>217</v>
      </c>
      <c r="C166" s="43">
        <v>2155.2065259000001</v>
      </c>
      <c r="D166" s="11" t="str">
        <f t="shared" si="20"/>
        <v>N/A</v>
      </c>
      <c r="E166" s="43">
        <v>1852.6307813999999</v>
      </c>
      <c r="F166" s="11" t="str">
        <f t="shared" si="21"/>
        <v>N/A</v>
      </c>
      <c r="G166" s="43">
        <v>1833.8609996</v>
      </c>
      <c r="H166" s="11" t="str">
        <f t="shared" si="22"/>
        <v>N/A</v>
      </c>
      <c r="I166" s="12">
        <v>-14</v>
      </c>
      <c r="J166" s="12">
        <v>-1.01</v>
      </c>
      <c r="K166" s="41" t="s">
        <v>732</v>
      </c>
      <c r="L166" s="9" t="str">
        <f t="shared" si="23"/>
        <v>Yes</v>
      </c>
    </row>
    <row r="167" spans="1:12" x14ac:dyDescent="0.25">
      <c r="A167" s="45" t="s">
        <v>1544</v>
      </c>
      <c r="B167" s="33" t="s">
        <v>217</v>
      </c>
      <c r="C167" s="43">
        <v>184.42311731999999</v>
      </c>
      <c r="D167" s="11" t="str">
        <f t="shared" si="20"/>
        <v>N/A</v>
      </c>
      <c r="E167" s="43">
        <v>156.14628162</v>
      </c>
      <c r="F167" s="11" t="str">
        <f t="shared" si="21"/>
        <v>N/A</v>
      </c>
      <c r="G167" s="43">
        <v>163.91929748000001</v>
      </c>
      <c r="H167" s="11" t="str">
        <f t="shared" si="22"/>
        <v>N/A</v>
      </c>
      <c r="I167" s="12">
        <v>-15.3</v>
      </c>
      <c r="J167" s="12">
        <v>4.9779999999999998</v>
      </c>
      <c r="K167" s="41" t="s">
        <v>732</v>
      </c>
      <c r="L167" s="9" t="str">
        <f t="shared" si="23"/>
        <v>Yes</v>
      </c>
    </row>
    <row r="168" spans="1:12" x14ac:dyDescent="0.25">
      <c r="A168" s="45" t="s">
        <v>1545</v>
      </c>
      <c r="B168" s="33" t="s">
        <v>217</v>
      </c>
      <c r="C168" s="43">
        <v>160.60079324</v>
      </c>
      <c r="D168" s="11" t="str">
        <f t="shared" si="20"/>
        <v>N/A</v>
      </c>
      <c r="E168" s="43">
        <v>141.69725288999999</v>
      </c>
      <c r="F168" s="11" t="str">
        <f t="shared" si="21"/>
        <v>N/A</v>
      </c>
      <c r="G168" s="43">
        <v>128.06378545999999</v>
      </c>
      <c r="H168" s="11" t="str">
        <f t="shared" si="22"/>
        <v>N/A</v>
      </c>
      <c r="I168" s="12">
        <v>-11.8</v>
      </c>
      <c r="J168" s="12">
        <v>-9.6199999999999992</v>
      </c>
      <c r="K168" s="41" t="s">
        <v>732</v>
      </c>
      <c r="L168" s="9" t="str">
        <f t="shared" si="23"/>
        <v>Yes</v>
      </c>
    </row>
    <row r="169" spans="1:12" x14ac:dyDescent="0.25">
      <c r="A169" s="42" t="s">
        <v>1546</v>
      </c>
      <c r="B169" s="33" t="s">
        <v>217</v>
      </c>
      <c r="C169" s="43">
        <v>4927.0068343000003</v>
      </c>
      <c r="D169" s="11" t="str">
        <f t="shared" si="20"/>
        <v>N/A</v>
      </c>
      <c r="E169" s="43">
        <v>5227.0009714999997</v>
      </c>
      <c r="F169" s="11" t="str">
        <f t="shared" si="21"/>
        <v>N/A</v>
      </c>
      <c r="G169" s="43">
        <v>5543.4093372999996</v>
      </c>
      <c r="H169" s="11" t="str">
        <f t="shared" si="22"/>
        <v>N/A</v>
      </c>
      <c r="I169" s="12">
        <v>6.0890000000000004</v>
      </c>
      <c r="J169" s="12">
        <v>6.0529999999999999</v>
      </c>
      <c r="K169" s="41" t="s">
        <v>732</v>
      </c>
      <c r="L169" s="9" t="str">
        <f t="shared" si="23"/>
        <v>Yes</v>
      </c>
    </row>
    <row r="170" spans="1:12" x14ac:dyDescent="0.25">
      <c r="A170" s="45" t="s">
        <v>1547</v>
      </c>
      <c r="B170" s="33" t="s">
        <v>217</v>
      </c>
      <c r="C170" s="43">
        <v>7328.8328591999998</v>
      </c>
      <c r="D170" s="11" t="str">
        <f t="shared" si="20"/>
        <v>N/A</v>
      </c>
      <c r="E170" s="43">
        <v>7963.1242259999999</v>
      </c>
      <c r="F170" s="11" t="str">
        <f t="shared" si="21"/>
        <v>N/A</v>
      </c>
      <c r="G170" s="43">
        <v>7735.6845986999997</v>
      </c>
      <c r="H170" s="11" t="str">
        <f t="shared" si="22"/>
        <v>N/A</v>
      </c>
      <c r="I170" s="12">
        <v>8.6549999999999994</v>
      </c>
      <c r="J170" s="12">
        <v>-2.86</v>
      </c>
      <c r="K170" s="41" t="s">
        <v>732</v>
      </c>
      <c r="L170" s="9" t="str">
        <f t="shared" si="23"/>
        <v>Yes</v>
      </c>
    </row>
    <row r="171" spans="1:12" x14ac:dyDescent="0.25">
      <c r="A171" s="45" t="s">
        <v>1548</v>
      </c>
      <c r="B171" s="33" t="s">
        <v>217</v>
      </c>
      <c r="C171" s="43">
        <v>7495.1107284</v>
      </c>
      <c r="D171" s="11" t="str">
        <f t="shared" si="20"/>
        <v>N/A</v>
      </c>
      <c r="E171" s="43">
        <v>8030.1507848000001</v>
      </c>
      <c r="F171" s="11" t="str">
        <f t="shared" si="21"/>
        <v>N/A</v>
      </c>
      <c r="G171" s="43">
        <v>8306.2257147</v>
      </c>
      <c r="H171" s="11" t="str">
        <f t="shared" si="22"/>
        <v>N/A</v>
      </c>
      <c r="I171" s="12">
        <v>7.1390000000000002</v>
      </c>
      <c r="J171" s="12">
        <v>3.4380000000000002</v>
      </c>
      <c r="K171" s="41" t="s">
        <v>732</v>
      </c>
      <c r="L171" s="9" t="str">
        <f t="shared" si="23"/>
        <v>Yes</v>
      </c>
    </row>
    <row r="172" spans="1:12" x14ac:dyDescent="0.25">
      <c r="A172" s="45" t="s">
        <v>1549</v>
      </c>
      <c r="B172" s="33" t="s">
        <v>217</v>
      </c>
      <c r="C172" s="43">
        <v>858.53534652999997</v>
      </c>
      <c r="D172" s="11" t="str">
        <f t="shared" si="20"/>
        <v>N/A</v>
      </c>
      <c r="E172" s="43">
        <v>762.30292614999996</v>
      </c>
      <c r="F172" s="11" t="str">
        <f t="shared" si="21"/>
        <v>N/A</v>
      </c>
      <c r="G172" s="43">
        <v>818.49108178999995</v>
      </c>
      <c r="H172" s="11" t="str">
        <f t="shared" si="22"/>
        <v>N/A</v>
      </c>
      <c r="I172" s="12">
        <v>-11.2</v>
      </c>
      <c r="J172" s="12">
        <v>7.3710000000000004</v>
      </c>
      <c r="K172" s="41" t="s">
        <v>732</v>
      </c>
      <c r="L172" s="9" t="str">
        <f t="shared" si="23"/>
        <v>Yes</v>
      </c>
    </row>
    <row r="173" spans="1:12" x14ac:dyDescent="0.25">
      <c r="A173" s="45" t="s">
        <v>1550</v>
      </c>
      <c r="B173" s="33" t="s">
        <v>217</v>
      </c>
      <c r="C173" s="43">
        <v>1051.444855</v>
      </c>
      <c r="D173" s="11" t="str">
        <f t="shared" si="20"/>
        <v>N/A</v>
      </c>
      <c r="E173" s="43">
        <v>1082.4557895</v>
      </c>
      <c r="F173" s="11" t="str">
        <f t="shared" si="21"/>
        <v>N/A</v>
      </c>
      <c r="G173" s="43">
        <v>1283.6705956000001</v>
      </c>
      <c r="H173" s="11" t="str">
        <f t="shared" si="22"/>
        <v>N/A</v>
      </c>
      <c r="I173" s="12">
        <v>2.9489999999999998</v>
      </c>
      <c r="J173" s="12">
        <v>18.59</v>
      </c>
      <c r="K173" s="41" t="s">
        <v>732</v>
      </c>
      <c r="L173" s="9" t="str">
        <f t="shared" si="23"/>
        <v>Yes</v>
      </c>
    </row>
    <row r="174" spans="1:12" x14ac:dyDescent="0.25">
      <c r="A174" s="42" t="s">
        <v>372</v>
      </c>
      <c r="B174" s="33" t="s">
        <v>217</v>
      </c>
      <c r="C174" s="8">
        <v>9.4973952678</v>
      </c>
      <c r="D174" s="11" t="str">
        <f t="shared" ref="D174:D203" si="24">IF($B174="N/A","N/A",IF(C174&gt;10,"No",IF(C174&lt;-10,"No","Yes")))</f>
        <v>N/A</v>
      </c>
      <c r="E174" s="8">
        <v>8.9290760814999999</v>
      </c>
      <c r="F174" s="11" t="str">
        <f t="shared" ref="F174:F203" si="25">IF($B174="N/A","N/A",IF(E174&gt;10,"No",IF(E174&lt;-10,"No","Yes")))</f>
        <v>N/A</v>
      </c>
      <c r="G174" s="8">
        <v>9.8741327818000002</v>
      </c>
      <c r="H174" s="11" t="str">
        <f t="shared" ref="H174:H203" si="26">IF($B174="N/A","N/A",IF(G174&gt;10,"No",IF(G174&lt;-10,"No","Yes")))</f>
        <v>N/A</v>
      </c>
      <c r="I174" s="12">
        <v>-5.98</v>
      </c>
      <c r="J174" s="12">
        <v>10.58</v>
      </c>
      <c r="K174" s="41" t="s">
        <v>732</v>
      </c>
      <c r="L174" s="9" t="str">
        <f t="shared" ref="L174:L203" si="27">IF(J174="Div by 0", "N/A", IF(K174="N/A","N/A", IF(J174&gt;VALUE(MID(K174,1,2)), "No", IF(J174&lt;-1*VALUE(MID(K174,1,2)), "No", "Yes"))))</f>
        <v>Yes</v>
      </c>
    </row>
    <row r="175" spans="1:12" x14ac:dyDescent="0.25">
      <c r="A175" s="45" t="s">
        <v>483</v>
      </c>
      <c r="B175" s="33" t="s">
        <v>217</v>
      </c>
      <c r="C175" s="8">
        <v>11.062798006</v>
      </c>
      <c r="D175" s="11" t="str">
        <f t="shared" si="24"/>
        <v>N/A</v>
      </c>
      <c r="E175" s="8">
        <v>10.198035657</v>
      </c>
      <c r="F175" s="11" t="str">
        <f t="shared" si="25"/>
        <v>N/A</v>
      </c>
      <c r="G175" s="8">
        <v>11.864297504</v>
      </c>
      <c r="H175" s="11" t="str">
        <f t="shared" si="26"/>
        <v>N/A</v>
      </c>
      <c r="I175" s="12">
        <v>-7.82</v>
      </c>
      <c r="J175" s="12">
        <v>16.34</v>
      </c>
      <c r="K175" s="41" t="s">
        <v>732</v>
      </c>
      <c r="L175" s="9" t="str">
        <f t="shared" si="27"/>
        <v>Yes</v>
      </c>
    </row>
    <row r="176" spans="1:12" x14ac:dyDescent="0.25">
      <c r="A176" s="45" t="s">
        <v>484</v>
      </c>
      <c r="B176" s="33" t="s">
        <v>217</v>
      </c>
      <c r="C176" s="8">
        <v>13.104590981999999</v>
      </c>
      <c r="D176" s="11" t="str">
        <f t="shared" si="24"/>
        <v>N/A</v>
      </c>
      <c r="E176" s="8">
        <v>12.693361672</v>
      </c>
      <c r="F176" s="11" t="str">
        <f t="shared" si="25"/>
        <v>N/A</v>
      </c>
      <c r="G176" s="8">
        <v>13.514206615000001</v>
      </c>
      <c r="H176" s="11" t="str">
        <f t="shared" si="26"/>
        <v>N/A</v>
      </c>
      <c r="I176" s="12">
        <v>-3.14</v>
      </c>
      <c r="J176" s="12">
        <v>6.4669999999999996</v>
      </c>
      <c r="K176" s="41" t="s">
        <v>732</v>
      </c>
      <c r="L176" s="9" t="str">
        <f t="shared" si="27"/>
        <v>Yes</v>
      </c>
    </row>
    <row r="177" spans="1:12" x14ac:dyDescent="0.25">
      <c r="A177" s="45" t="s">
        <v>485</v>
      </c>
      <c r="B177" s="33" t="s">
        <v>217</v>
      </c>
      <c r="C177" s="8">
        <v>1.9487948982000001</v>
      </c>
      <c r="D177" s="11" t="str">
        <f t="shared" si="24"/>
        <v>N/A</v>
      </c>
      <c r="E177" s="8">
        <v>1.8045924005</v>
      </c>
      <c r="F177" s="11" t="str">
        <f t="shared" si="25"/>
        <v>N/A</v>
      </c>
      <c r="G177" s="8">
        <v>2.0015280280000001</v>
      </c>
      <c r="H177" s="11" t="str">
        <f t="shared" si="26"/>
        <v>N/A</v>
      </c>
      <c r="I177" s="12">
        <v>-7.4</v>
      </c>
      <c r="J177" s="12">
        <v>10.91</v>
      </c>
      <c r="K177" s="41" t="s">
        <v>732</v>
      </c>
      <c r="L177" s="9" t="str">
        <f t="shared" si="27"/>
        <v>Yes</v>
      </c>
    </row>
    <row r="178" spans="1:12" x14ac:dyDescent="0.25">
      <c r="A178" s="45" t="s">
        <v>486</v>
      </c>
      <c r="B178" s="33" t="s">
        <v>217</v>
      </c>
      <c r="C178" s="8">
        <v>12.159731973</v>
      </c>
      <c r="D178" s="11" t="str">
        <f t="shared" si="24"/>
        <v>N/A</v>
      </c>
      <c r="E178" s="8">
        <v>11.322207959</v>
      </c>
      <c r="F178" s="11" t="str">
        <f t="shared" si="25"/>
        <v>N/A</v>
      </c>
      <c r="G178" s="8">
        <v>11.533767896000001</v>
      </c>
      <c r="H178" s="11" t="str">
        <f t="shared" si="26"/>
        <v>N/A</v>
      </c>
      <c r="I178" s="12">
        <v>-6.89</v>
      </c>
      <c r="J178" s="12">
        <v>1.869</v>
      </c>
      <c r="K178" s="41" t="s">
        <v>732</v>
      </c>
      <c r="L178" s="9" t="str">
        <f t="shared" si="27"/>
        <v>Yes</v>
      </c>
    </row>
    <row r="179" spans="1:12" x14ac:dyDescent="0.25">
      <c r="A179" s="42" t="s">
        <v>1551</v>
      </c>
      <c r="B179" s="33" t="s">
        <v>217</v>
      </c>
      <c r="C179" s="8">
        <v>4.9323763896999999</v>
      </c>
      <c r="D179" s="11" t="str">
        <f t="shared" si="24"/>
        <v>N/A</v>
      </c>
      <c r="E179" s="8">
        <v>4.9259169542999999</v>
      </c>
      <c r="F179" s="11" t="str">
        <f t="shared" si="25"/>
        <v>N/A</v>
      </c>
      <c r="G179" s="8">
        <v>5.3006742243999998</v>
      </c>
      <c r="H179" s="11" t="str">
        <f t="shared" si="26"/>
        <v>N/A</v>
      </c>
      <c r="I179" s="12">
        <v>-0.13100000000000001</v>
      </c>
      <c r="J179" s="12">
        <v>7.6079999999999997</v>
      </c>
      <c r="K179" s="41" t="s">
        <v>732</v>
      </c>
      <c r="L179" s="9" t="str">
        <f t="shared" si="27"/>
        <v>Yes</v>
      </c>
    </row>
    <row r="180" spans="1:12" x14ac:dyDescent="0.25">
      <c r="A180" s="45" t="s">
        <v>1552</v>
      </c>
      <c r="B180" s="33" t="s">
        <v>217</v>
      </c>
      <c r="C180" s="8">
        <v>19.531588642999999</v>
      </c>
      <c r="D180" s="11" t="str">
        <f t="shared" si="24"/>
        <v>N/A</v>
      </c>
      <c r="E180" s="8">
        <v>18.707964129</v>
      </c>
      <c r="F180" s="11" t="str">
        <f t="shared" si="25"/>
        <v>N/A</v>
      </c>
      <c r="G180" s="8">
        <v>18.223901382000001</v>
      </c>
      <c r="H180" s="11" t="str">
        <f t="shared" si="26"/>
        <v>N/A</v>
      </c>
      <c r="I180" s="12">
        <v>-4.22</v>
      </c>
      <c r="J180" s="12">
        <v>-2.59</v>
      </c>
      <c r="K180" s="41" t="s">
        <v>732</v>
      </c>
      <c r="L180" s="9" t="str">
        <f t="shared" si="27"/>
        <v>Yes</v>
      </c>
    </row>
    <row r="181" spans="1:12" x14ac:dyDescent="0.25">
      <c r="A181" s="45" t="s">
        <v>1553</v>
      </c>
      <c r="B181" s="33" t="s">
        <v>217</v>
      </c>
      <c r="C181" s="8">
        <v>2.7416812501000001</v>
      </c>
      <c r="D181" s="11" t="str">
        <f t="shared" si="24"/>
        <v>N/A</v>
      </c>
      <c r="E181" s="8">
        <v>3.2167740318</v>
      </c>
      <c r="F181" s="11" t="str">
        <f t="shared" si="25"/>
        <v>N/A</v>
      </c>
      <c r="G181" s="8">
        <v>3.6596240711000001</v>
      </c>
      <c r="H181" s="11" t="str">
        <f t="shared" si="26"/>
        <v>N/A</v>
      </c>
      <c r="I181" s="12">
        <v>17.329999999999998</v>
      </c>
      <c r="J181" s="12">
        <v>13.77</v>
      </c>
      <c r="K181" s="41" t="s">
        <v>732</v>
      </c>
      <c r="L181" s="9" t="str">
        <f t="shared" si="27"/>
        <v>Yes</v>
      </c>
    </row>
    <row r="182" spans="1:12" x14ac:dyDescent="0.25">
      <c r="A182" s="45" t="s">
        <v>1554</v>
      </c>
      <c r="B182" s="33" t="s">
        <v>217</v>
      </c>
      <c r="C182" s="8">
        <v>9.3782239999999997E-4</v>
      </c>
      <c r="D182" s="11" t="str">
        <f t="shared" si="24"/>
        <v>N/A</v>
      </c>
      <c r="E182" s="8">
        <v>6.7867988099999998E-2</v>
      </c>
      <c r="F182" s="11" t="str">
        <f t="shared" si="25"/>
        <v>N/A</v>
      </c>
      <c r="G182" s="8">
        <v>0.14054084650000001</v>
      </c>
      <c r="H182" s="11" t="str">
        <f t="shared" si="26"/>
        <v>N/A</v>
      </c>
      <c r="I182" s="12">
        <v>7137</v>
      </c>
      <c r="J182" s="12">
        <v>107.1</v>
      </c>
      <c r="K182" s="41" t="s">
        <v>732</v>
      </c>
      <c r="L182" s="9" t="str">
        <f t="shared" si="27"/>
        <v>No</v>
      </c>
    </row>
    <row r="183" spans="1:12" x14ac:dyDescent="0.25">
      <c r="A183" s="45" t="s">
        <v>1555</v>
      </c>
      <c r="B183" s="33" t="s">
        <v>217</v>
      </c>
      <c r="C183" s="8">
        <v>3.2025225999999997E-2</v>
      </c>
      <c r="D183" s="11" t="str">
        <f t="shared" si="24"/>
        <v>N/A</v>
      </c>
      <c r="E183" s="8">
        <v>9.4993581499999993E-2</v>
      </c>
      <c r="F183" s="11" t="str">
        <f t="shared" si="25"/>
        <v>N/A</v>
      </c>
      <c r="G183" s="8">
        <v>0.13394053040000001</v>
      </c>
      <c r="H183" s="11" t="str">
        <f t="shared" si="26"/>
        <v>N/A</v>
      </c>
      <c r="I183" s="12">
        <v>196.6</v>
      </c>
      <c r="J183" s="12">
        <v>41</v>
      </c>
      <c r="K183" s="41" t="s">
        <v>732</v>
      </c>
      <c r="L183" s="9" t="str">
        <f t="shared" si="27"/>
        <v>No</v>
      </c>
    </row>
    <row r="184" spans="1:12" x14ac:dyDescent="0.25">
      <c r="A184" s="42" t="s">
        <v>97</v>
      </c>
      <c r="B184" s="33" t="s">
        <v>217</v>
      </c>
      <c r="C184" s="8">
        <v>68.753679461999994</v>
      </c>
      <c r="D184" s="11" t="str">
        <f t="shared" si="24"/>
        <v>N/A</v>
      </c>
      <c r="E184" s="8">
        <v>66.516784755000003</v>
      </c>
      <c r="F184" s="11" t="str">
        <f t="shared" si="25"/>
        <v>N/A</v>
      </c>
      <c r="G184" s="8">
        <v>67.755046393000001</v>
      </c>
      <c r="H184" s="11" t="str">
        <f t="shared" si="26"/>
        <v>N/A</v>
      </c>
      <c r="I184" s="12">
        <v>-3.25</v>
      </c>
      <c r="J184" s="12">
        <v>1.8620000000000001</v>
      </c>
      <c r="K184" s="41" t="s">
        <v>732</v>
      </c>
      <c r="L184" s="9" t="str">
        <f t="shared" si="27"/>
        <v>Yes</v>
      </c>
    </row>
    <row r="185" spans="1:12" x14ac:dyDescent="0.25">
      <c r="A185" s="45" t="s">
        <v>487</v>
      </c>
      <c r="B185" s="33" t="s">
        <v>217</v>
      </c>
      <c r="C185" s="8">
        <v>78.662765496000006</v>
      </c>
      <c r="D185" s="11" t="str">
        <f t="shared" si="24"/>
        <v>N/A</v>
      </c>
      <c r="E185" s="8">
        <v>78.520337354999995</v>
      </c>
      <c r="F185" s="11" t="str">
        <f t="shared" si="25"/>
        <v>N/A</v>
      </c>
      <c r="G185" s="8">
        <v>77.465442542000005</v>
      </c>
      <c r="H185" s="11" t="str">
        <f t="shared" si="26"/>
        <v>N/A</v>
      </c>
      <c r="I185" s="12">
        <v>-0.18099999999999999</v>
      </c>
      <c r="J185" s="12">
        <v>-1.34</v>
      </c>
      <c r="K185" s="41" t="s">
        <v>732</v>
      </c>
      <c r="L185" s="9" t="str">
        <f t="shared" si="27"/>
        <v>Yes</v>
      </c>
    </row>
    <row r="186" spans="1:12" x14ac:dyDescent="0.25">
      <c r="A186" s="45" t="s">
        <v>488</v>
      </c>
      <c r="B186" s="33" t="s">
        <v>217</v>
      </c>
      <c r="C186" s="8">
        <v>82.237405518000003</v>
      </c>
      <c r="D186" s="11" t="str">
        <f t="shared" si="24"/>
        <v>N/A</v>
      </c>
      <c r="E186" s="8">
        <v>81.519071983000003</v>
      </c>
      <c r="F186" s="11" t="str">
        <f t="shared" si="25"/>
        <v>N/A</v>
      </c>
      <c r="G186" s="8">
        <v>81.120209821000003</v>
      </c>
      <c r="H186" s="11" t="str">
        <f t="shared" si="26"/>
        <v>N/A</v>
      </c>
      <c r="I186" s="12">
        <v>-0.873</v>
      </c>
      <c r="J186" s="12">
        <v>-0.48899999999999999</v>
      </c>
      <c r="K186" s="41" t="s">
        <v>732</v>
      </c>
      <c r="L186" s="9" t="str">
        <f t="shared" si="27"/>
        <v>Yes</v>
      </c>
    </row>
    <row r="187" spans="1:12" x14ac:dyDescent="0.25">
      <c r="A187" s="45" t="s">
        <v>489</v>
      </c>
      <c r="B187" s="33" t="s">
        <v>217</v>
      </c>
      <c r="C187" s="8">
        <v>48.165619432</v>
      </c>
      <c r="D187" s="11" t="str">
        <f t="shared" si="24"/>
        <v>N/A</v>
      </c>
      <c r="E187" s="8">
        <v>42.377467828</v>
      </c>
      <c r="F187" s="11" t="str">
        <f t="shared" si="25"/>
        <v>N/A</v>
      </c>
      <c r="G187" s="8">
        <v>44.934398551000001</v>
      </c>
      <c r="H187" s="11" t="str">
        <f t="shared" si="26"/>
        <v>N/A</v>
      </c>
      <c r="I187" s="12">
        <v>-12</v>
      </c>
      <c r="J187" s="12">
        <v>6.0339999999999998</v>
      </c>
      <c r="K187" s="41" t="s">
        <v>732</v>
      </c>
      <c r="L187" s="9" t="str">
        <f t="shared" si="27"/>
        <v>Yes</v>
      </c>
    </row>
    <row r="188" spans="1:12" x14ac:dyDescent="0.25">
      <c r="A188" s="45" t="s">
        <v>490</v>
      </c>
      <c r="B188" s="33" t="s">
        <v>217</v>
      </c>
      <c r="C188" s="8">
        <v>51.287167738000001</v>
      </c>
      <c r="D188" s="11" t="str">
        <f t="shared" si="24"/>
        <v>N/A</v>
      </c>
      <c r="E188" s="8">
        <v>50.136071887</v>
      </c>
      <c r="F188" s="11" t="str">
        <f t="shared" si="25"/>
        <v>N/A</v>
      </c>
      <c r="G188" s="8">
        <v>49.099621990000003</v>
      </c>
      <c r="H188" s="11" t="str">
        <f t="shared" si="26"/>
        <v>N/A</v>
      </c>
      <c r="I188" s="12">
        <v>-2.2400000000000002</v>
      </c>
      <c r="J188" s="12">
        <v>-2.0699999999999998</v>
      </c>
      <c r="K188" s="41" t="s">
        <v>732</v>
      </c>
      <c r="L188" s="9" t="str">
        <f t="shared" si="27"/>
        <v>Yes</v>
      </c>
    </row>
    <row r="189" spans="1:12" x14ac:dyDescent="0.25">
      <c r="A189" s="42" t="s">
        <v>118</v>
      </c>
      <c r="B189" s="33" t="s">
        <v>217</v>
      </c>
      <c r="C189" s="8">
        <v>79.470890057000005</v>
      </c>
      <c r="D189" s="11" t="str">
        <f t="shared" si="24"/>
        <v>N/A</v>
      </c>
      <c r="E189" s="8">
        <v>79.325127676999998</v>
      </c>
      <c r="F189" s="11" t="str">
        <f t="shared" si="25"/>
        <v>N/A</v>
      </c>
      <c r="G189" s="8">
        <v>79.315897649999997</v>
      </c>
      <c r="H189" s="11" t="str">
        <f t="shared" si="26"/>
        <v>N/A</v>
      </c>
      <c r="I189" s="12">
        <v>-0.183</v>
      </c>
      <c r="J189" s="12">
        <v>-1.2E-2</v>
      </c>
      <c r="K189" s="41" t="s">
        <v>732</v>
      </c>
      <c r="L189" s="9" t="str">
        <f t="shared" si="27"/>
        <v>Yes</v>
      </c>
    </row>
    <row r="190" spans="1:12" x14ac:dyDescent="0.25">
      <c r="A190" s="45" t="s">
        <v>491</v>
      </c>
      <c r="B190" s="33" t="s">
        <v>217</v>
      </c>
      <c r="C190" s="8">
        <v>89.286681838000007</v>
      </c>
      <c r="D190" s="11" t="str">
        <f t="shared" si="24"/>
        <v>N/A</v>
      </c>
      <c r="E190" s="8">
        <v>88.777089782999994</v>
      </c>
      <c r="F190" s="11" t="str">
        <f t="shared" si="25"/>
        <v>N/A</v>
      </c>
      <c r="G190" s="8">
        <v>85.956519497000002</v>
      </c>
      <c r="H190" s="11" t="str">
        <f t="shared" si="26"/>
        <v>N/A</v>
      </c>
      <c r="I190" s="12">
        <v>-0.57099999999999995</v>
      </c>
      <c r="J190" s="12">
        <v>-3.18</v>
      </c>
      <c r="K190" s="41" t="s">
        <v>732</v>
      </c>
      <c r="L190" s="9" t="str">
        <f t="shared" si="27"/>
        <v>Yes</v>
      </c>
    </row>
    <row r="191" spans="1:12" x14ac:dyDescent="0.25">
      <c r="A191" s="45" t="s">
        <v>492</v>
      </c>
      <c r="B191" s="33" t="s">
        <v>217</v>
      </c>
      <c r="C191" s="8">
        <v>89.988333271000002</v>
      </c>
      <c r="D191" s="11" t="str">
        <f t="shared" si="24"/>
        <v>N/A</v>
      </c>
      <c r="E191" s="8">
        <v>89.617724496999998</v>
      </c>
      <c r="F191" s="11" t="str">
        <f t="shared" si="25"/>
        <v>N/A</v>
      </c>
      <c r="G191" s="8">
        <v>88.797318957000002</v>
      </c>
      <c r="H191" s="11" t="str">
        <f t="shared" si="26"/>
        <v>N/A</v>
      </c>
      <c r="I191" s="12">
        <v>-0.41199999999999998</v>
      </c>
      <c r="J191" s="12">
        <v>-0.91500000000000004</v>
      </c>
      <c r="K191" s="41" t="s">
        <v>732</v>
      </c>
      <c r="L191" s="9" t="str">
        <f t="shared" si="27"/>
        <v>Yes</v>
      </c>
    </row>
    <row r="192" spans="1:12" x14ac:dyDescent="0.25">
      <c r="A192" s="45" t="s">
        <v>493</v>
      </c>
      <c r="B192" s="33" t="s">
        <v>217</v>
      </c>
      <c r="C192" s="8">
        <v>61.608365376000002</v>
      </c>
      <c r="D192" s="11" t="str">
        <f t="shared" si="24"/>
        <v>N/A</v>
      </c>
      <c r="E192" s="8">
        <v>61.903436034000002</v>
      </c>
      <c r="F192" s="11" t="str">
        <f t="shared" si="25"/>
        <v>N/A</v>
      </c>
      <c r="G192" s="8">
        <v>62.645374885999999</v>
      </c>
      <c r="H192" s="11" t="str">
        <f t="shared" si="26"/>
        <v>N/A</v>
      </c>
      <c r="I192" s="12">
        <v>0.47889999999999999</v>
      </c>
      <c r="J192" s="12">
        <v>1.1990000000000001</v>
      </c>
      <c r="K192" s="41" t="s">
        <v>732</v>
      </c>
      <c r="L192" s="9" t="str">
        <f t="shared" si="27"/>
        <v>Yes</v>
      </c>
    </row>
    <row r="193" spans="1:12" x14ac:dyDescent="0.25">
      <c r="A193" s="45" t="s">
        <v>494</v>
      </c>
      <c r="B193" s="33" t="s">
        <v>217</v>
      </c>
      <c r="C193" s="8">
        <v>66.789840612999996</v>
      </c>
      <c r="D193" s="11" t="str">
        <f t="shared" si="24"/>
        <v>N/A</v>
      </c>
      <c r="E193" s="8">
        <v>68.284980744999999</v>
      </c>
      <c r="F193" s="11" t="str">
        <f t="shared" si="25"/>
        <v>N/A</v>
      </c>
      <c r="G193" s="8">
        <v>68.172753520000001</v>
      </c>
      <c r="H193" s="11" t="str">
        <f t="shared" si="26"/>
        <v>N/A</v>
      </c>
      <c r="I193" s="12">
        <v>2.2389999999999999</v>
      </c>
      <c r="J193" s="12">
        <v>-0.16400000000000001</v>
      </c>
      <c r="K193" s="41" t="s">
        <v>732</v>
      </c>
      <c r="L193" s="9" t="str">
        <f t="shared" si="27"/>
        <v>Yes</v>
      </c>
    </row>
    <row r="194" spans="1:12" x14ac:dyDescent="0.25">
      <c r="A194" s="42" t="s">
        <v>1556</v>
      </c>
      <c r="B194" s="33" t="s">
        <v>217</v>
      </c>
      <c r="C194" s="34">
        <v>6.6544988705000003</v>
      </c>
      <c r="D194" s="11" t="str">
        <f t="shared" si="24"/>
        <v>N/A</v>
      </c>
      <c r="E194" s="34">
        <v>6.2411054906999999</v>
      </c>
      <c r="F194" s="11" t="str">
        <f t="shared" si="25"/>
        <v>N/A</v>
      </c>
      <c r="G194" s="34">
        <v>5.5911163215000004</v>
      </c>
      <c r="H194" s="11" t="str">
        <f t="shared" si="26"/>
        <v>N/A</v>
      </c>
      <c r="I194" s="12">
        <v>-6.21</v>
      </c>
      <c r="J194" s="12">
        <v>-10.4</v>
      </c>
      <c r="K194" s="41" t="s">
        <v>732</v>
      </c>
      <c r="L194" s="9" t="str">
        <f t="shared" si="27"/>
        <v>Yes</v>
      </c>
    </row>
    <row r="195" spans="1:12" x14ac:dyDescent="0.25">
      <c r="A195" s="45" t="s">
        <v>1557</v>
      </c>
      <c r="B195" s="33" t="s">
        <v>217</v>
      </c>
      <c r="C195" s="34">
        <v>1.3623117424</v>
      </c>
      <c r="D195" s="11" t="str">
        <f t="shared" si="24"/>
        <v>N/A</v>
      </c>
      <c r="E195" s="34">
        <v>1.126275844</v>
      </c>
      <c r="F195" s="11" t="str">
        <f t="shared" si="25"/>
        <v>N/A</v>
      </c>
      <c r="G195" s="34">
        <v>0.5392892077</v>
      </c>
      <c r="H195" s="11" t="str">
        <f t="shared" si="26"/>
        <v>N/A</v>
      </c>
      <c r="I195" s="12">
        <v>-17.3</v>
      </c>
      <c r="J195" s="12">
        <v>-52.1</v>
      </c>
      <c r="K195" s="41" t="s">
        <v>732</v>
      </c>
      <c r="L195" s="9" t="str">
        <f t="shared" si="27"/>
        <v>No</v>
      </c>
    </row>
    <row r="196" spans="1:12" x14ac:dyDescent="0.25">
      <c r="A196" s="45" t="s">
        <v>1558</v>
      </c>
      <c r="B196" s="33" t="s">
        <v>217</v>
      </c>
      <c r="C196" s="34">
        <v>9.0070085713000001</v>
      </c>
      <c r="D196" s="11" t="str">
        <f t="shared" si="24"/>
        <v>N/A</v>
      </c>
      <c r="E196" s="34">
        <v>8.4159729081000005</v>
      </c>
      <c r="F196" s="11" t="str">
        <f t="shared" si="25"/>
        <v>N/A</v>
      </c>
      <c r="G196" s="34">
        <v>7.7666796050000002</v>
      </c>
      <c r="H196" s="11" t="str">
        <f t="shared" si="26"/>
        <v>N/A</v>
      </c>
      <c r="I196" s="12">
        <v>-6.56</v>
      </c>
      <c r="J196" s="12">
        <v>-7.72</v>
      </c>
      <c r="K196" s="41" t="s">
        <v>732</v>
      </c>
      <c r="L196" s="9" t="str">
        <f t="shared" si="27"/>
        <v>Yes</v>
      </c>
    </row>
    <row r="197" spans="1:12" x14ac:dyDescent="0.25">
      <c r="A197" s="45" t="s">
        <v>1559</v>
      </c>
      <c r="B197" s="33" t="s">
        <v>217</v>
      </c>
      <c r="C197" s="34">
        <v>7.8546679499999996</v>
      </c>
      <c r="D197" s="11" t="str">
        <f t="shared" si="24"/>
        <v>N/A</v>
      </c>
      <c r="E197" s="34">
        <v>6.1253616200999996</v>
      </c>
      <c r="F197" s="11" t="str">
        <f t="shared" si="25"/>
        <v>N/A</v>
      </c>
      <c r="G197" s="34">
        <v>5.0311027333</v>
      </c>
      <c r="H197" s="11" t="str">
        <f t="shared" si="26"/>
        <v>N/A</v>
      </c>
      <c r="I197" s="12">
        <v>-22</v>
      </c>
      <c r="J197" s="12">
        <v>-17.899999999999999</v>
      </c>
      <c r="K197" s="41" t="s">
        <v>732</v>
      </c>
      <c r="L197" s="9" t="str">
        <f t="shared" si="27"/>
        <v>Yes</v>
      </c>
    </row>
    <row r="198" spans="1:12" x14ac:dyDescent="0.25">
      <c r="A198" s="45" t="s">
        <v>1560</v>
      </c>
      <c r="B198" s="33" t="s">
        <v>217</v>
      </c>
      <c r="C198" s="34">
        <v>4.8411669367999997</v>
      </c>
      <c r="D198" s="11" t="str">
        <f t="shared" si="24"/>
        <v>N/A</v>
      </c>
      <c r="E198" s="34">
        <v>4.6736961451000001</v>
      </c>
      <c r="F198" s="11" t="str">
        <f t="shared" si="25"/>
        <v>N/A</v>
      </c>
      <c r="G198" s="34">
        <v>4.8750967742000002</v>
      </c>
      <c r="H198" s="11" t="str">
        <f t="shared" si="26"/>
        <v>N/A</v>
      </c>
      <c r="I198" s="12">
        <v>-3.46</v>
      </c>
      <c r="J198" s="12">
        <v>4.3090000000000002</v>
      </c>
      <c r="K198" s="41" t="s">
        <v>732</v>
      </c>
      <c r="L198" s="9" t="str">
        <f t="shared" si="27"/>
        <v>Yes</v>
      </c>
    </row>
    <row r="199" spans="1:12" x14ac:dyDescent="0.25">
      <c r="A199" s="42" t="s">
        <v>1561</v>
      </c>
      <c r="B199" s="33" t="s">
        <v>217</v>
      </c>
      <c r="C199" s="34">
        <v>191.88345446</v>
      </c>
      <c r="D199" s="11" t="str">
        <f t="shared" si="24"/>
        <v>N/A</v>
      </c>
      <c r="E199" s="34">
        <v>162.95594714000001</v>
      </c>
      <c r="F199" s="11" t="str">
        <f t="shared" si="25"/>
        <v>N/A</v>
      </c>
      <c r="G199" s="34">
        <v>182.53605745999999</v>
      </c>
      <c r="H199" s="11" t="str">
        <f t="shared" si="26"/>
        <v>N/A</v>
      </c>
      <c r="I199" s="12">
        <v>-15.1</v>
      </c>
      <c r="J199" s="12">
        <v>12.02</v>
      </c>
      <c r="K199" s="41" t="s">
        <v>732</v>
      </c>
      <c r="L199" s="9" t="str">
        <f t="shared" si="27"/>
        <v>Yes</v>
      </c>
    </row>
    <row r="200" spans="1:12" x14ac:dyDescent="0.25">
      <c r="A200" s="45" t="s">
        <v>1562</v>
      </c>
      <c r="B200" s="33" t="s">
        <v>217</v>
      </c>
      <c r="C200" s="34">
        <v>205.97780706</v>
      </c>
      <c r="D200" s="11" t="str">
        <f t="shared" si="24"/>
        <v>N/A</v>
      </c>
      <c r="E200" s="34">
        <v>183.76931307999999</v>
      </c>
      <c r="F200" s="11" t="str">
        <f t="shared" si="25"/>
        <v>N/A</v>
      </c>
      <c r="G200" s="34">
        <v>216.73055968</v>
      </c>
      <c r="H200" s="11" t="str">
        <f t="shared" si="26"/>
        <v>N/A</v>
      </c>
      <c r="I200" s="12">
        <v>-10.8</v>
      </c>
      <c r="J200" s="12">
        <v>17.940000000000001</v>
      </c>
      <c r="K200" s="41" t="s">
        <v>732</v>
      </c>
      <c r="L200" s="9" t="str">
        <f t="shared" si="27"/>
        <v>Yes</v>
      </c>
    </row>
    <row r="201" spans="1:12" x14ac:dyDescent="0.25">
      <c r="A201" s="45" t="s">
        <v>1563</v>
      </c>
      <c r="B201" s="33" t="s">
        <v>217</v>
      </c>
      <c r="C201" s="34">
        <v>146.34042553</v>
      </c>
      <c r="D201" s="11" t="str">
        <f t="shared" si="24"/>
        <v>N/A</v>
      </c>
      <c r="E201" s="34">
        <v>112.14643653</v>
      </c>
      <c r="F201" s="11" t="str">
        <f t="shared" si="25"/>
        <v>N/A</v>
      </c>
      <c r="G201" s="34">
        <v>111.05414875</v>
      </c>
      <c r="H201" s="11" t="str">
        <f t="shared" si="26"/>
        <v>N/A</v>
      </c>
      <c r="I201" s="12">
        <v>-23.4</v>
      </c>
      <c r="J201" s="12">
        <v>-0.97399999999999998</v>
      </c>
      <c r="K201" s="41" t="s">
        <v>732</v>
      </c>
      <c r="L201" s="9" t="str">
        <f t="shared" si="27"/>
        <v>Yes</v>
      </c>
    </row>
    <row r="202" spans="1:12" x14ac:dyDescent="0.25">
      <c r="A202" s="45" t="s">
        <v>1564</v>
      </c>
      <c r="B202" s="33" t="s">
        <v>217</v>
      </c>
      <c r="C202" s="34">
        <v>318</v>
      </c>
      <c r="D202" s="11" t="str">
        <f t="shared" si="24"/>
        <v>N/A</v>
      </c>
      <c r="E202" s="34">
        <v>6.7179487178999997</v>
      </c>
      <c r="F202" s="11" t="str">
        <f t="shared" si="25"/>
        <v>N/A</v>
      </c>
      <c r="G202" s="34">
        <v>3.3691275167999999</v>
      </c>
      <c r="H202" s="11" t="str">
        <f t="shared" si="26"/>
        <v>N/A</v>
      </c>
      <c r="I202" s="12">
        <v>-97.9</v>
      </c>
      <c r="J202" s="12">
        <v>-49.8</v>
      </c>
      <c r="K202" s="41" t="s">
        <v>732</v>
      </c>
      <c r="L202" s="9" t="str">
        <f t="shared" si="27"/>
        <v>No</v>
      </c>
    </row>
    <row r="203" spans="1:12" x14ac:dyDescent="0.25">
      <c r="A203" s="45" t="s">
        <v>1565</v>
      </c>
      <c r="B203" s="33" t="s">
        <v>217</v>
      </c>
      <c r="C203" s="34">
        <v>27</v>
      </c>
      <c r="D203" s="11" t="str">
        <f t="shared" si="24"/>
        <v>N/A</v>
      </c>
      <c r="E203" s="34">
        <v>5.2702702703000002</v>
      </c>
      <c r="F203" s="11" t="str">
        <f t="shared" si="25"/>
        <v>N/A</v>
      </c>
      <c r="G203" s="34">
        <v>10.533333333</v>
      </c>
      <c r="H203" s="11" t="str">
        <f t="shared" si="26"/>
        <v>N/A</v>
      </c>
      <c r="I203" s="12">
        <v>-80.5</v>
      </c>
      <c r="J203" s="12">
        <v>99.86</v>
      </c>
      <c r="K203" s="41" t="s">
        <v>732</v>
      </c>
      <c r="L203" s="9" t="str">
        <f t="shared" si="27"/>
        <v>No</v>
      </c>
    </row>
    <row r="204" spans="1:12" x14ac:dyDescent="0.25">
      <c r="A204" s="42" t="s">
        <v>127</v>
      </c>
      <c r="B204" s="33" t="s">
        <v>217</v>
      </c>
      <c r="C204" s="34">
        <v>19</v>
      </c>
      <c r="D204" s="11" t="str">
        <f t="shared" ref="D204:D214" si="28">IF($B204="N/A","N/A",IF(C204&gt;10,"No",IF(C204&lt;-10,"No","Yes")))</f>
        <v>N/A</v>
      </c>
      <c r="E204" s="34">
        <v>15</v>
      </c>
      <c r="F204" s="11" t="str">
        <f t="shared" ref="F204:F214" si="29">IF($B204="N/A","N/A",IF(E204&gt;10,"No",IF(E204&lt;-10,"No","Yes")))</f>
        <v>N/A</v>
      </c>
      <c r="G204" s="34">
        <v>16</v>
      </c>
      <c r="H204" s="11" t="str">
        <f t="shared" ref="H204:H214" si="30">IF($B204="N/A","N/A",IF(G204&gt;10,"No",IF(G204&lt;-10,"No","Yes")))</f>
        <v>N/A</v>
      </c>
      <c r="I204" s="12">
        <v>-21.1</v>
      </c>
      <c r="J204" s="12">
        <v>6.6669999999999998</v>
      </c>
      <c r="K204" s="14" t="s">
        <v>217</v>
      </c>
      <c r="L204" s="9" t="str">
        <f t="shared" ref="L204:L214" si="31">IF(J204="Div by 0", "N/A", IF(K204="N/A","N/A", IF(J204&gt;VALUE(MID(K204,1,2)), "No", IF(J204&lt;-1*VALUE(MID(K204,1,2)), "No", "Yes"))))</f>
        <v>N/A</v>
      </c>
    </row>
    <row r="205" spans="1:12" x14ac:dyDescent="0.25">
      <c r="A205" s="42" t="s">
        <v>128</v>
      </c>
      <c r="B205" s="33" t="s">
        <v>217</v>
      </c>
      <c r="C205" s="34">
        <v>56</v>
      </c>
      <c r="D205" s="11" t="str">
        <f t="shared" si="28"/>
        <v>N/A</v>
      </c>
      <c r="E205" s="34">
        <v>58</v>
      </c>
      <c r="F205" s="11" t="str">
        <f t="shared" si="29"/>
        <v>N/A</v>
      </c>
      <c r="G205" s="34">
        <v>51</v>
      </c>
      <c r="H205" s="11" t="str">
        <f t="shared" si="30"/>
        <v>N/A</v>
      </c>
      <c r="I205" s="12">
        <v>3.5710000000000002</v>
      </c>
      <c r="J205" s="12">
        <v>-12.1</v>
      </c>
      <c r="K205" s="14" t="s">
        <v>217</v>
      </c>
      <c r="L205" s="9" t="str">
        <f t="shared" si="31"/>
        <v>N/A</v>
      </c>
    </row>
    <row r="206" spans="1:12" ht="25" x14ac:dyDescent="0.25">
      <c r="A206" s="42" t="s">
        <v>1613</v>
      </c>
      <c r="B206" s="33" t="s">
        <v>217</v>
      </c>
      <c r="C206" s="34">
        <v>37</v>
      </c>
      <c r="D206" s="11" t="str">
        <f t="shared" si="28"/>
        <v>N/A</v>
      </c>
      <c r="E206" s="34">
        <v>32</v>
      </c>
      <c r="F206" s="11" t="str">
        <f t="shared" si="29"/>
        <v>N/A</v>
      </c>
      <c r="G206" s="34">
        <v>28</v>
      </c>
      <c r="H206" s="11" t="str">
        <f t="shared" si="30"/>
        <v>N/A</v>
      </c>
      <c r="I206" s="12">
        <v>-13.5</v>
      </c>
      <c r="J206" s="12">
        <v>-12.5</v>
      </c>
      <c r="K206" s="14" t="s">
        <v>217</v>
      </c>
      <c r="L206" s="9" t="str">
        <f t="shared" si="31"/>
        <v>N/A</v>
      </c>
    </row>
    <row r="207" spans="1:12" ht="25" x14ac:dyDescent="0.25">
      <c r="A207" s="42" t="s">
        <v>1566</v>
      </c>
      <c r="B207" s="33" t="s">
        <v>217</v>
      </c>
      <c r="C207" s="34">
        <v>11</v>
      </c>
      <c r="D207" s="11" t="str">
        <f t="shared" si="28"/>
        <v>N/A</v>
      </c>
      <c r="E207" s="34">
        <v>0</v>
      </c>
      <c r="F207" s="11" t="str">
        <f t="shared" si="29"/>
        <v>N/A</v>
      </c>
      <c r="G207" s="34">
        <v>11</v>
      </c>
      <c r="H207" s="11" t="str">
        <f t="shared" si="30"/>
        <v>N/A</v>
      </c>
      <c r="I207" s="12">
        <v>-100</v>
      </c>
      <c r="J207" s="12" t="s">
        <v>1742</v>
      </c>
      <c r="K207" s="14" t="s">
        <v>217</v>
      </c>
      <c r="L207" s="9" t="str">
        <f t="shared" si="31"/>
        <v>N/A</v>
      </c>
    </row>
    <row r="208" spans="1:12" x14ac:dyDescent="0.25">
      <c r="A208" s="42" t="s">
        <v>1614</v>
      </c>
      <c r="B208" s="33" t="s">
        <v>217</v>
      </c>
      <c r="C208" s="34">
        <v>20</v>
      </c>
      <c r="D208" s="11" t="str">
        <f t="shared" si="28"/>
        <v>N/A</v>
      </c>
      <c r="E208" s="34">
        <v>24</v>
      </c>
      <c r="F208" s="11" t="str">
        <f t="shared" si="29"/>
        <v>N/A</v>
      </c>
      <c r="G208" s="34">
        <v>31</v>
      </c>
      <c r="H208" s="11" t="str">
        <f t="shared" si="30"/>
        <v>N/A</v>
      </c>
      <c r="I208" s="12">
        <v>20</v>
      </c>
      <c r="J208" s="12">
        <v>29.17</v>
      </c>
      <c r="K208" s="14" t="s">
        <v>217</v>
      </c>
      <c r="L208" s="9" t="str">
        <f t="shared" si="31"/>
        <v>N/A</v>
      </c>
    </row>
    <row r="209" spans="1:12" x14ac:dyDescent="0.25">
      <c r="A209" s="42" t="s">
        <v>1615</v>
      </c>
      <c r="B209" s="33" t="s">
        <v>217</v>
      </c>
      <c r="C209" s="34">
        <v>103</v>
      </c>
      <c r="D209" s="11" t="str">
        <f t="shared" si="28"/>
        <v>N/A</v>
      </c>
      <c r="E209" s="34">
        <v>124</v>
      </c>
      <c r="F209" s="11" t="str">
        <f t="shared" si="29"/>
        <v>N/A</v>
      </c>
      <c r="G209" s="34">
        <v>181</v>
      </c>
      <c r="H209" s="11" t="str">
        <f t="shared" si="30"/>
        <v>N/A</v>
      </c>
      <c r="I209" s="12">
        <v>20.39</v>
      </c>
      <c r="J209" s="12">
        <v>45.97</v>
      </c>
      <c r="K209" s="14" t="s">
        <v>217</v>
      </c>
      <c r="L209" s="9" t="str">
        <f t="shared" si="31"/>
        <v>N/A</v>
      </c>
    </row>
    <row r="210" spans="1:12" x14ac:dyDescent="0.25">
      <c r="A210" s="42" t="s">
        <v>125</v>
      </c>
      <c r="B210" s="33" t="s">
        <v>217</v>
      </c>
      <c r="C210" s="43">
        <v>19342282</v>
      </c>
      <c r="D210" s="11" t="str">
        <f t="shared" si="28"/>
        <v>N/A</v>
      </c>
      <c r="E210" s="43">
        <v>21831895</v>
      </c>
      <c r="F210" s="11" t="str">
        <f t="shared" si="29"/>
        <v>N/A</v>
      </c>
      <c r="G210" s="43">
        <v>18662121</v>
      </c>
      <c r="H210" s="11" t="str">
        <f t="shared" si="30"/>
        <v>N/A</v>
      </c>
      <c r="I210" s="12">
        <v>12.87</v>
      </c>
      <c r="J210" s="12">
        <v>-14.5</v>
      </c>
      <c r="K210" s="14" t="s">
        <v>217</v>
      </c>
      <c r="L210" s="9" t="str">
        <f t="shared" si="31"/>
        <v>N/A</v>
      </c>
    </row>
    <row r="211" spans="1:12" x14ac:dyDescent="0.25">
      <c r="A211" s="42" t="s">
        <v>1616</v>
      </c>
      <c r="B211" s="33" t="s">
        <v>217</v>
      </c>
      <c r="C211" s="43">
        <v>5017621</v>
      </c>
      <c r="D211" s="11" t="str">
        <f t="shared" si="28"/>
        <v>N/A</v>
      </c>
      <c r="E211" s="43">
        <v>6952927</v>
      </c>
      <c r="F211" s="11" t="str">
        <f t="shared" si="29"/>
        <v>N/A</v>
      </c>
      <c r="G211" s="43">
        <v>6737642</v>
      </c>
      <c r="H211" s="11" t="str">
        <f t="shared" si="30"/>
        <v>N/A</v>
      </c>
      <c r="I211" s="12">
        <v>38.57</v>
      </c>
      <c r="J211" s="12">
        <v>-3.1</v>
      </c>
      <c r="K211" s="14" t="s">
        <v>217</v>
      </c>
      <c r="L211" s="9" t="str">
        <f t="shared" si="31"/>
        <v>N/A</v>
      </c>
    </row>
    <row r="212" spans="1:12" x14ac:dyDescent="0.25">
      <c r="A212" s="42" t="s">
        <v>1567</v>
      </c>
      <c r="B212" s="33" t="s">
        <v>217</v>
      </c>
      <c r="C212" s="43">
        <v>204496</v>
      </c>
      <c r="D212" s="11" t="str">
        <f t="shared" si="28"/>
        <v>N/A</v>
      </c>
      <c r="E212" s="43">
        <v>184853</v>
      </c>
      <c r="F212" s="11" t="str">
        <f t="shared" si="29"/>
        <v>N/A</v>
      </c>
      <c r="G212" s="43">
        <v>212952</v>
      </c>
      <c r="H212" s="11" t="str">
        <f t="shared" si="30"/>
        <v>N/A</v>
      </c>
      <c r="I212" s="12">
        <v>-9.61</v>
      </c>
      <c r="J212" s="12">
        <v>15.2</v>
      </c>
      <c r="K212" s="14" t="s">
        <v>217</v>
      </c>
      <c r="L212" s="9" t="str">
        <f t="shared" si="31"/>
        <v>N/A</v>
      </c>
    </row>
    <row r="213" spans="1:12" x14ac:dyDescent="0.25">
      <c r="A213" s="42" t="s">
        <v>1617</v>
      </c>
      <c r="B213" s="33" t="s">
        <v>217</v>
      </c>
      <c r="C213" s="43">
        <v>19007438</v>
      </c>
      <c r="D213" s="11" t="str">
        <f t="shared" si="28"/>
        <v>N/A</v>
      </c>
      <c r="E213" s="43">
        <v>21754426</v>
      </c>
      <c r="F213" s="11" t="str">
        <f t="shared" si="29"/>
        <v>N/A</v>
      </c>
      <c r="G213" s="43">
        <v>14853641</v>
      </c>
      <c r="H213" s="11" t="str">
        <f t="shared" si="30"/>
        <v>N/A</v>
      </c>
      <c r="I213" s="12">
        <v>14.45</v>
      </c>
      <c r="J213" s="12">
        <v>-31.7</v>
      </c>
      <c r="K213" s="14" t="s">
        <v>217</v>
      </c>
      <c r="L213" s="9" t="str">
        <f t="shared" si="31"/>
        <v>N/A</v>
      </c>
    </row>
    <row r="214" spans="1:12" x14ac:dyDescent="0.25">
      <c r="A214" s="45" t="s">
        <v>1618</v>
      </c>
      <c r="B214" s="33" t="s">
        <v>217</v>
      </c>
      <c r="C214" s="43">
        <v>3853330</v>
      </c>
      <c r="D214" s="11" t="str">
        <f t="shared" si="28"/>
        <v>N/A</v>
      </c>
      <c r="E214" s="43">
        <v>8500504</v>
      </c>
      <c r="F214" s="11" t="str">
        <f t="shared" si="29"/>
        <v>N/A</v>
      </c>
      <c r="G214" s="43">
        <v>1997546</v>
      </c>
      <c r="H214" s="11" t="str">
        <f t="shared" si="30"/>
        <v>N/A</v>
      </c>
      <c r="I214" s="12">
        <v>120.6</v>
      </c>
      <c r="J214" s="12">
        <v>-76.5</v>
      </c>
      <c r="K214" s="14" t="s">
        <v>217</v>
      </c>
      <c r="L214" s="9" t="str">
        <f t="shared" si="31"/>
        <v>N/A</v>
      </c>
    </row>
    <row r="215" spans="1:12" ht="25" x14ac:dyDescent="0.25">
      <c r="A215" s="42" t="s">
        <v>1381</v>
      </c>
      <c r="B215" s="33" t="s">
        <v>217</v>
      </c>
      <c r="C215" s="43">
        <v>2341726</v>
      </c>
      <c r="D215" s="11" t="str">
        <f t="shared" ref="D215:D229" si="32">IF($B215="N/A","N/A",IF(C215&gt;10,"No",IF(C215&lt;-10,"No","Yes")))</f>
        <v>N/A</v>
      </c>
      <c r="E215" s="43">
        <v>1471097</v>
      </c>
      <c r="F215" s="11" t="str">
        <f t="shared" ref="F215:F229" si="33">IF($B215="N/A","N/A",IF(E215&gt;10,"No",IF(E215&lt;-10,"No","Yes")))</f>
        <v>N/A</v>
      </c>
      <c r="G215" s="43">
        <v>8222781</v>
      </c>
      <c r="H215" s="11" t="str">
        <f t="shared" ref="H215:H229" si="34">IF($B215="N/A","N/A",IF(G215&gt;10,"No",IF(G215&lt;-10,"No","Yes")))</f>
        <v>N/A</v>
      </c>
      <c r="I215" s="12">
        <v>-37.200000000000003</v>
      </c>
      <c r="J215" s="12">
        <v>459</v>
      </c>
      <c r="K215" s="41" t="s">
        <v>732</v>
      </c>
      <c r="L215" s="9" t="str">
        <f t="shared" ref="L215:L229" si="35">IF(J215="Div by 0", "N/A", IF(K215="N/A","N/A", IF(J215&gt;VALUE(MID(K215,1,2)), "No", IF(J215&lt;-1*VALUE(MID(K215,1,2)), "No", "Yes"))))</f>
        <v>No</v>
      </c>
    </row>
    <row r="216" spans="1:12" x14ac:dyDescent="0.25">
      <c r="A216" s="42" t="s">
        <v>649</v>
      </c>
      <c r="B216" s="33" t="s">
        <v>217</v>
      </c>
      <c r="C216" s="34">
        <v>14673</v>
      </c>
      <c r="D216" s="11" t="str">
        <f t="shared" si="32"/>
        <v>N/A</v>
      </c>
      <c r="E216" s="34">
        <v>11459</v>
      </c>
      <c r="F216" s="11" t="str">
        <f t="shared" si="33"/>
        <v>N/A</v>
      </c>
      <c r="G216" s="34">
        <v>2686</v>
      </c>
      <c r="H216" s="11" t="str">
        <f t="shared" si="34"/>
        <v>N/A</v>
      </c>
      <c r="I216" s="12">
        <v>-21.9</v>
      </c>
      <c r="J216" s="12">
        <v>-76.599999999999994</v>
      </c>
      <c r="K216" s="41" t="s">
        <v>732</v>
      </c>
      <c r="L216" s="9" t="str">
        <f t="shared" si="35"/>
        <v>No</v>
      </c>
    </row>
    <row r="217" spans="1:12" x14ac:dyDescent="0.25">
      <c r="A217" s="42" t="s">
        <v>1382</v>
      </c>
      <c r="B217" s="33" t="s">
        <v>217</v>
      </c>
      <c r="C217" s="43">
        <v>159.59422068000001</v>
      </c>
      <c r="D217" s="11" t="str">
        <f t="shared" si="32"/>
        <v>N/A</v>
      </c>
      <c r="E217" s="43">
        <v>128.37917794000001</v>
      </c>
      <c r="F217" s="11" t="str">
        <f t="shared" si="33"/>
        <v>N/A</v>
      </c>
      <c r="G217" s="43">
        <v>3061.3481013000001</v>
      </c>
      <c r="H217" s="11" t="str">
        <f t="shared" si="34"/>
        <v>N/A</v>
      </c>
      <c r="I217" s="12">
        <v>-19.600000000000001</v>
      </c>
      <c r="J217" s="12">
        <v>2285</v>
      </c>
      <c r="K217" s="41" t="s">
        <v>732</v>
      </c>
      <c r="L217" s="9" t="str">
        <f t="shared" si="35"/>
        <v>No</v>
      </c>
    </row>
    <row r="218" spans="1:12" ht="25" x14ac:dyDescent="0.25">
      <c r="A218" s="42" t="s">
        <v>1383</v>
      </c>
      <c r="B218" s="33" t="s">
        <v>217</v>
      </c>
      <c r="C218" s="43">
        <v>9158572</v>
      </c>
      <c r="D218" s="11" t="str">
        <f t="shared" si="32"/>
        <v>N/A</v>
      </c>
      <c r="E218" s="43">
        <v>5587528</v>
      </c>
      <c r="F218" s="11" t="str">
        <f t="shared" si="33"/>
        <v>N/A</v>
      </c>
      <c r="G218" s="43">
        <v>0</v>
      </c>
      <c r="H218" s="11" t="str">
        <f t="shared" si="34"/>
        <v>N/A</v>
      </c>
      <c r="I218" s="12">
        <v>-39</v>
      </c>
      <c r="J218" s="12">
        <v>-100</v>
      </c>
      <c r="K218" s="41" t="s">
        <v>732</v>
      </c>
      <c r="L218" s="9" t="str">
        <f t="shared" si="35"/>
        <v>No</v>
      </c>
    </row>
    <row r="219" spans="1:12" x14ac:dyDescent="0.25">
      <c r="A219" s="42" t="s">
        <v>516</v>
      </c>
      <c r="B219" s="33" t="s">
        <v>217</v>
      </c>
      <c r="C219" s="34">
        <v>20159</v>
      </c>
      <c r="D219" s="11" t="str">
        <f t="shared" si="32"/>
        <v>N/A</v>
      </c>
      <c r="E219" s="34">
        <v>15560</v>
      </c>
      <c r="F219" s="11" t="str">
        <f t="shared" si="33"/>
        <v>N/A</v>
      </c>
      <c r="G219" s="34">
        <v>0</v>
      </c>
      <c r="H219" s="11" t="str">
        <f t="shared" si="34"/>
        <v>N/A</v>
      </c>
      <c r="I219" s="12">
        <v>-22.8</v>
      </c>
      <c r="J219" s="12">
        <v>-100</v>
      </c>
      <c r="K219" s="41" t="s">
        <v>732</v>
      </c>
      <c r="L219" s="9" t="str">
        <f t="shared" si="35"/>
        <v>No</v>
      </c>
    </row>
    <row r="220" spans="1:12" x14ac:dyDescent="0.25">
      <c r="A220" s="42" t="s">
        <v>1384</v>
      </c>
      <c r="B220" s="33" t="s">
        <v>217</v>
      </c>
      <c r="C220" s="43">
        <v>454.31678159000001</v>
      </c>
      <c r="D220" s="11" t="str">
        <f t="shared" si="32"/>
        <v>N/A</v>
      </c>
      <c r="E220" s="43">
        <v>359.09562982</v>
      </c>
      <c r="F220" s="11" t="str">
        <f t="shared" si="33"/>
        <v>N/A</v>
      </c>
      <c r="G220" s="43" t="s">
        <v>1742</v>
      </c>
      <c r="H220" s="11" t="str">
        <f t="shared" si="34"/>
        <v>N/A</v>
      </c>
      <c r="I220" s="12">
        <v>-21</v>
      </c>
      <c r="J220" s="12" t="s">
        <v>1742</v>
      </c>
      <c r="K220" s="41" t="s">
        <v>732</v>
      </c>
      <c r="L220" s="9" t="str">
        <f t="shared" si="35"/>
        <v>N/A</v>
      </c>
    </row>
    <row r="221" spans="1:12" ht="25" x14ac:dyDescent="0.25">
      <c r="A221" s="42" t="s">
        <v>1385</v>
      </c>
      <c r="B221" s="33" t="s">
        <v>217</v>
      </c>
      <c r="C221" s="43">
        <v>17432232</v>
      </c>
      <c r="D221" s="11" t="str">
        <f t="shared" si="32"/>
        <v>N/A</v>
      </c>
      <c r="E221" s="43">
        <v>16030332</v>
      </c>
      <c r="F221" s="11" t="str">
        <f t="shared" si="33"/>
        <v>N/A</v>
      </c>
      <c r="G221" s="43">
        <v>46941428</v>
      </c>
      <c r="H221" s="11" t="str">
        <f t="shared" si="34"/>
        <v>N/A</v>
      </c>
      <c r="I221" s="12">
        <v>-8.0399999999999991</v>
      </c>
      <c r="J221" s="12">
        <v>192.8</v>
      </c>
      <c r="K221" s="41" t="s">
        <v>732</v>
      </c>
      <c r="L221" s="9" t="str">
        <f t="shared" si="35"/>
        <v>No</v>
      </c>
    </row>
    <row r="222" spans="1:12" x14ac:dyDescent="0.25">
      <c r="A222" s="42" t="s">
        <v>517</v>
      </c>
      <c r="B222" s="33" t="s">
        <v>217</v>
      </c>
      <c r="C222" s="34">
        <v>69625</v>
      </c>
      <c r="D222" s="11" t="str">
        <f t="shared" si="32"/>
        <v>N/A</v>
      </c>
      <c r="E222" s="34">
        <v>72889</v>
      </c>
      <c r="F222" s="11" t="str">
        <f t="shared" si="33"/>
        <v>N/A</v>
      </c>
      <c r="G222" s="34">
        <v>65052</v>
      </c>
      <c r="H222" s="11" t="str">
        <f t="shared" si="34"/>
        <v>N/A</v>
      </c>
      <c r="I222" s="12">
        <v>4.6879999999999997</v>
      </c>
      <c r="J222" s="12">
        <v>-10.8</v>
      </c>
      <c r="K222" s="41" t="s">
        <v>732</v>
      </c>
      <c r="L222" s="9" t="str">
        <f t="shared" si="35"/>
        <v>Yes</v>
      </c>
    </row>
    <row r="223" spans="1:12" ht="25" x14ac:dyDescent="0.25">
      <c r="A223" s="42" t="s">
        <v>1386</v>
      </c>
      <c r="B223" s="33" t="s">
        <v>217</v>
      </c>
      <c r="C223" s="43">
        <v>250.37317056000001</v>
      </c>
      <c r="D223" s="11" t="str">
        <f t="shared" si="32"/>
        <v>N/A</v>
      </c>
      <c r="E223" s="43">
        <v>219.92800011</v>
      </c>
      <c r="F223" s="11" t="str">
        <f t="shared" si="33"/>
        <v>N/A</v>
      </c>
      <c r="G223" s="43">
        <v>721.59853655999996</v>
      </c>
      <c r="H223" s="11" t="str">
        <f t="shared" si="34"/>
        <v>N/A</v>
      </c>
      <c r="I223" s="12">
        <v>-12.2</v>
      </c>
      <c r="J223" s="12">
        <v>228.1</v>
      </c>
      <c r="K223" s="41" t="s">
        <v>732</v>
      </c>
      <c r="L223" s="9" t="str">
        <f t="shared" si="35"/>
        <v>No</v>
      </c>
    </row>
    <row r="224" spans="1:12" ht="25" x14ac:dyDescent="0.25">
      <c r="A224" s="42" t="s">
        <v>1387</v>
      </c>
      <c r="B224" s="33" t="s">
        <v>217</v>
      </c>
      <c r="C224" s="43">
        <v>28227850</v>
      </c>
      <c r="D224" s="11" t="str">
        <f t="shared" si="32"/>
        <v>N/A</v>
      </c>
      <c r="E224" s="43">
        <v>26037868</v>
      </c>
      <c r="F224" s="11" t="str">
        <f t="shared" si="33"/>
        <v>N/A</v>
      </c>
      <c r="G224" s="43">
        <v>30899070</v>
      </c>
      <c r="H224" s="11" t="str">
        <f t="shared" si="34"/>
        <v>N/A</v>
      </c>
      <c r="I224" s="12">
        <v>-7.76</v>
      </c>
      <c r="J224" s="12">
        <v>18.670000000000002</v>
      </c>
      <c r="K224" s="41" t="s">
        <v>732</v>
      </c>
      <c r="L224" s="9" t="str">
        <f t="shared" si="35"/>
        <v>Yes</v>
      </c>
    </row>
    <row r="225" spans="1:12" x14ac:dyDescent="0.25">
      <c r="A225" s="42" t="s">
        <v>518</v>
      </c>
      <c r="B225" s="33" t="s">
        <v>217</v>
      </c>
      <c r="C225" s="34">
        <v>16746</v>
      </c>
      <c r="D225" s="11" t="str">
        <f t="shared" si="32"/>
        <v>N/A</v>
      </c>
      <c r="E225" s="34">
        <v>16786</v>
      </c>
      <c r="F225" s="11" t="str">
        <f t="shared" si="33"/>
        <v>N/A</v>
      </c>
      <c r="G225" s="34">
        <v>13526</v>
      </c>
      <c r="H225" s="11" t="str">
        <f t="shared" si="34"/>
        <v>N/A</v>
      </c>
      <c r="I225" s="12">
        <v>0.2389</v>
      </c>
      <c r="J225" s="12">
        <v>-19.399999999999999</v>
      </c>
      <c r="K225" s="41" t="s">
        <v>732</v>
      </c>
      <c r="L225" s="9" t="str">
        <f t="shared" si="35"/>
        <v>Yes</v>
      </c>
    </row>
    <row r="226" spans="1:12" x14ac:dyDescent="0.25">
      <c r="A226" s="42" t="s">
        <v>1388</v>
      </c>
      <c r="B226" s="33" t="s">
        <v>217</v>
      </c>
      <c r="C226" s="43">
        <v>1685.6473188</v>
      </c>
      <c r="D226" s="11" t="str">
        <f t="shared" si="32"/>
        <v>N/A</v>
      </c>
      <c r="E226" s="43">
        <v>1551.1657333000001</v>
      </c>
      <c r="F226" s="11" t="str">
        <f t="shared" si="33"/>
        <v>N/A</v>
      </c>
      <c r="G226" s="43">
        <v>2284.4203756000002</v>
      </c>
      <c r="H226" s="11" t="str">
        <f t="shared" si="34"/>
        <v>N/A</v>
      </c>
      <c r="I226" s="12">
        <v>-7.98</v>
      </c>
      <c r="J226" s="12">
        <v>47.27</v>
      </c>
      <c r="K226" s="41" t="s">
        <v>732</v>
      </c>
      <c r="L226" s="9" t="str">
        <f t="shared" si="35"/>
        <v>No</v>
      </c>
    </row>
    <row r="227" spans="1:12" ht="25" x14ac:dyDescent="0.25">
      <c r="A227" s="42" t="s">
        <v>1389</v>
      </c>
      <c r="B227" s="33" t="s">
        <v>217</v>
      </c>
      <c r="C227" s="43">
        <v>832341607</v>
      </c>
      <c r="D227" s="11" t="str">
        <f t="shared" si="32"/>
        <v>N/A</v>
      </c>
      <c r="E227" s="43">
        <v>1027556470</v>
      </c>
      <c r="F227" s="11" t="str">
        <f t="shared" si="33"/>
        <v>N/A</v>
      </c>
      <c r="G227" s="43">
        <v>1116194572</v>
      </c>
      <c r="H227" s="11" t="str">
        <f t="shared" si="34"/>
        <v>N/A</v>
      </c>
      <c r="I227" s="12">
        <v>23.45</v>
      </c>
      <c r="J227" s="12">
        <v>8.6259999999999994</v>
      </c>
      <c r="K227" s="41" t="s">
        <v>732</v>
      </c>
      <c r="L227" s="9" t="str">
        <f t="shared" si="35"/>
        <v>Yes</v>
      </c>
    </row>
    <row r="228" spans="1:12" ht="25" x14ac:dyDescent="0.25">
      <c r="A228" s="42" t="s">
        <v>519</v>
      </c>
      <c r="B228" s="33" t="s">
        <v>217</v>
      </c>
      <c r="C228" s="34">
        <v>43275</v>
      </c>
      <c r="D228" s="11" t="str">
        <f t="shared" si="32"/>
        <v>N/A</v>
      </c>
      <c r="E228" s="34">
        <v>50221</v>
      </c>
      <c r="F228" s="11" t="str">
        <f t="shared" si="33"/>
        <v>N/A</v>
      </c>
      <c r="G228" s="34">
        <v>51708</v>
      </c>
      <c r="H228" s="11" t="str">
        <f t="shared" si="34"/>
        <v>N/A</v>
      </c>
      <c r="I228" s="12">
        <v>16.05</v>
      </c>
      <c r="J228" s="12">
        <v>2.9609999999999999</v>
      </c>
      <c r="K228" s="41" t="s">
        <v>732</v>
      </c>
      <c r="L228" s="9" t="str">
        <f t="shared" si="35"/>
        <v>Yes</v>
      </c>
    </row>
    <row r="229" spans="1:12" ht="25" x14ac:dyDescent="0.25">
      <c r="A229" s="42" t="s">
        <v>1390</v>
      </c>
      <c r="B229" s="33" t="s">
        <v>217</v>
      </c>
      <c r="C229" s="43">
        <v>19233.774858000001</v>
      </c>
      <c r="D229" s="11" t="str">
        <f t="shared" si="32"/>
        <v>N/A</v>
      </c>
      <c r="E229" s="43">
        <v>20460.693136000002</v>
      </c>
      <c r="F229" s="11" t="str">
        <f t="shared" si="33"/>
        <v>N/A</v>
      </c>
      <c r="G229" s="43">
        <v>21586.496712</v>
      </c>
      <c r="H229" s="11" t="str">
        <f t="shared" si="34"/>
        <v>N/A</v>
      </c>
      <c r="I229" s="12">
        <v>6.3789999999999996</v>
      </c>
      <c r="J229" s="12">
        <v>5.5019999999999998</v>
      </c>
      <c r="K229" s="41" t="s">
        <v>732</v>
      </c>
      <c r="L229" s="9" t="str">
        <f t="shared" si="35"/>
        <v>Yes</v>
      </c>
    </row>
    <row r="230" spans="1:12" x14ac:dyDescent="0.25">
      <c r="A230" s="4" t="s">
        <v>1391</v>
      </c>
      <c r="B230" s="33" t="s">
        <v>217</v>
      </c>
      <c r="C230" s="14">
        <v>1216183013</v>
      </c>
      <c r="D230" s="11" t="str">
        <f t="shared" ref="D230:D253" si="36">IF($B230="N/A","N/A",IF(C230&gt;10,"No",IF(C230&lt;-10,"No","Yes")))</f>
        <v>N/A</v>
      </c>
      <c r="E230" s="14">
        <v>1449391060</v>
      </c>
      <c r="F230" s="11" t="str">
        <f t="shared" ref="F230:F253" si="37">IF($B230="N/A","N/A",IF(E230&gt;10,"No",IF(E230&lt;-10,"No","Yes")))</f>
        <v>N/A</v>
      </c>
      <c r="G230" s="14">
        <v>1508135168</v>
      </c>
      <c r="H230" s="11" t="str">
        <f t="shared" ref="H230:H253" si="38">IF($B230="N/A","N/A",IF(G230&gt;10,"No",IF(G230&lt;-10,"No","Yes")))</f>
        <v>N/A</v>
      </c>
      <c r="I230" s="12">
        <v>19.18</v>
      </c>
      <c r="J230" s="12">
        <v>4.0529999999999999</v>
      </c>
      <c r="K230" s="41" t="s">
        <v>732</v>
      </c>
      <c r="L230" s="9" t="str">
        <f t="shared" ref="L230:L253" si="39">IF(J230="Div by 0", "N/A", IF(K230="N/A","N/A", IF(J230&gt;VALUE(MID(K230,1,2)), "No", IF(J230&lt;-1*VALUE(MID(K230,1,2)), "No", "Yes"))))</f>
        <v>Yes</v>
      </c>
    </row>
    <row r="231" spans="1:12" x14ac:dyDescent="0.25">
      <c r="A231" s="4" t="s">
        <v>1568</v>
      </c>
      <c r="B231" s="33" t="s">
        <v>217</v>
      </c>
      <c r="C231" s="1">
        <v>62897</v>
      </c>
      <c r="D231" s="1" t="str">
        <f t="shared" si="36"/>
        <v>N/A</v>
      </c>
      <c r="E231" s="1">
        <v>68115</v>
      </c>
      <c r="F231" s="1" t="str">
        <f t="shared" si="37"/>
        <v>N/A</v>
      </c>
      <c r="G231" s="1">
        <v>70716</v>
      </c>
      <c r="H231" s="11" t="str">
        <f t="shared" si="38"/>
        <v>N/A</v>
      </c>
      <c r="I231" s="12">
        <v>8.2959999999999994</v>
      </c>
      <c r="J231" s="12">
        <v>3.819</v>
      </c>
      <c r="K231" s="41" t="s">
        <v>732</v>
      </c>
      <c r="L231" s="9" t="str">
        <f t="shared" si="39"/>
        <v>Yes</v>
      </c>
    </row>
    <row r="232" spans="1:12" x14ac:dyDescent="0.25">
      <c r="A232" s="4" t="s">
        <v>1569</v>
      </c>
      <c r="B232" s="33" t="s">
        <v>217</v>
      </c>
      <c r="C232" s="14">
        <v>19336.105266999999</v>
      </c>
      <c r="D232" s="11" t="str">
        <f t="shared" si="36"/>
        <v>N/A</v>
      </c>
      <c r="E232" s="14">
        <v>21278.588563000001</v>
      </c>
      <c r="F232" s="11" t="str">
        <f t="shared" si="37"/>
        <v>N/A</v>
      </c>
      <c r="G232" s="14">
        <v>21326.646981999998</v>
      </c>
      <c r="H232" s="11" t="str">
        <f t="shared" si="38"/>
        <v>N/A</v>
      </c>
      <c r="I232" s="12">
        <v>10.050000000000001</v>
      </c>
      <c r="J232" s="12">
        <v>0.22589999999999999</v>
      </c>
      <c r="K232" s="41" t="s">
        <v>732</v>
      </c>
      <c r="L232" s="9" t="str">
        <f t="shared" si="39"/>
        <v>Yes</v>
      </c>
    </row>
    <row r="233" spans="1:12" x14ac:dyDescent="0.25">
      <c r="A233" s="46" t="s">
        <v>1570</v>
      </c>
      <c r="B233" s="33" t="s">
        <v>217</v>
      </c>
      <c r="C233" s="14">
        <v>14736.732818</v>
      </c>
      <c r="D233" s="11" t="str">
        <f t="shared" si="36"/>
        <v>N/A</v>
      </c>
      <c r="E233" s="14">
        <v>16367.453507</v>
      </c>
      <c r="F233" s="11" t="str">
        <f t="shared" si="37"/>
        <v>N/A</v>
      </c>
      <c r="G233" s="14">
        <v>16551.024976000001</v>
      </c>
      <c r="H233" s="11" t="str">
        <f t="shared" si="38"/>
        <v>N/A</v>
      </c>
      <c r="I233" s="12">
        <v>11.07</v>
      </c>
      <c r="J233" s="12">
        <v>1.1220000000000001</v>
      </c>
      <c r="K233" s="41" t="s">
        <v>732</v>
      </c>
      <c r="L233" s="9" t="str">
        <f t="shared" si="39"/>
        <v>Yes</v>
      </c>
    </row>
    <row r="234" spans="1:12" x14ac:dyDescent="0.25">
      <c r="A234" s="46" t="s">
        <v>1571</v>
      </c>
      <c r="B234" s="33" t="s">
        <v>217</v>
      </c>
      <c r="C234" s="14">
        <v>23839.298860999999</v>
      </c>
      <c r="D234" s="11" t="str">
        <f t="shared" si="36"/>
        <v>N/A</v>
      </c>
      <c r="E234" s="14">
        <v>26000.353222000002</v>
      </c>
      <c r="F234" s="11" t="str">
        <f t="shared" si="37"/>
        <v>N/A</v>
      </c>
      <c r="G234" s="14">
        <v>25870.741471000001</v>
      </c>
      <c r="H234" s="11" t="str">
        <f t="shared" si="38"/>
        <v>N/A</v>
      </c>
      <c r="I234" s="12">
        <v>9.0649999999999995</v>
      </c>
      <c r="J234" s="12">
        <v>-0.498</v>
      </c>
      <c r="K234" s="41" t="s">
        <v>732</v>
      </c>
      <c r="L234" s="9" t="str">
        <f t="shared" si="39"/>
        <v>Yes</v>
      </c>
    </row>
    <row r="235" spans="1:12" x14ac:dyDescent="0.25">
      <c r="A235" s="46" t="s">
        <v>1572</v>
      </c>
      <c r="B235" s="33" t="s">
        <v>217</v>
      </c>
      <c r="C235" s="14">
        <v>13054.099839</v>
      </c>
      <c r="D235" s="11" t="str">
        <f t="shared" si="36"/>
        <v>N/A</v>
      </c>
      <c r="E235" s="14">
        <v>13603.764992</v>
      </c>
      <c r="F235" s="11" t="str">
        <f t="shared" si="37"/>
        <v>N/A</v>
      </c>
      <c r="G235" s="14">
        <v>11266.627826</v>
      </c>
      <c r="H235" s="11" t="str">
        <f t="shared" si="38"/>
        <v>N/A</v>
      </c>
      <c r="I235" s="12">
        <v>4.2110000000000003</v>
      </c>
      <c r="J235" s="12">
        <v>-17.2</v>
      </c>
      <c r="K235" s="41" t="s">
        <v>732</v>
      </c>
      <c r="L235" s="9" t="str">
        <f t="shared" si="39"/>
        <v>Yes</v>
      </c>
    </row>
    <row r="236" spans="1:12" x14ac:dyDescent="0.25">
      <c r="A236" s="46" t="s">
        <v>1573</v>
      </c>
      <c r="B236" s="33" t="s">
        <v>217</v>
      </c>
      <c r="C236" s="14">
        <v>8697.0379747000006</v>
      </c>
      <c r="D236" s="11" t="str">
        <f t="shared" si="36"/>
        <v>N/A</v>
      </c>
      <c r="E236" s="14">
        <v>3838.2409639000002</v>
      </c>
      <c r="F236" s="11" t="str">
        <f t="shared" si="37"/>
        <v>N/A</v>
      </c>
      <c r="G236" s="14">
        <v>4135.1499999999996</v>
      </c>
      <c r="H236" s="11" t="str">
        <f t="shared" si="38"/>
        <v>N/A</v>
      </c>
      <c r="I236" s="12">
        <v>-55.9</v>
      </c>
      <c r="J236" s="12">
        <v>7.7359999999999998</v>
      </c>
      <c r="K236" s="41" t="s">
        <v>732</v>
      </c>
      <c r="L236" s="9" t="str">
        <f t="shared" si="39"/>
        <v>Yes</v>
      </c>
    </row>
    <row r="237" spans="1:12" x14ac:dyDescent="0.25">
      <c r="A237" s="42" t="s">
        <v>1574</v>
      </c>
      <c r="B237" s="33" t="s">
        <v>217</v>
      </c>
      <c r="C237" s="11">
        <v>16.457040888000002</v>
      </c>
      <c r="D237" s="11" t="str">
        <f t="shared" si="36"/>
        <v>N/A</v>
      </c>
      <c r="E237" s="11">
        <v>17.187216133</v>
      </c>
      <c r="F237" s="11" t="str">
        <f t="shared" si="37"/>
        <v>N/A</v>
      </c>
      <c r="G237" s="11">
        <v>18.190938486</v>
      </c>
      <c r="H237" s="11" t="str">
        <f t="shared" si="38"/>
        <v>N/A</v>
      </c>
      <c r="I237" s="12">
        <v>4.4370000000000003</v>
      </c>
      <c r="J237" s="12">
        <v>5.84</v>
      </c>
      <c r="K237" s="41" t="s">
        <v>732</v>
      </c>
      <c r="L237" s="9" t="str">
        <f t="shared" si="39"/>
        <v>Yes</v>
      </c>
    </row>
    <row r="238" spans="1:12" x14ac:dyDescent="0.25">
      <c r="A238" s="45" t="s">
        <v>1575</v>
      </c>
      <c r="B238" s="33" t="s">
        <v>217</v>
      </c>
      <c r="C238" s="11">
        <v>40.974479844000001</v>
      </c>
      <c r="D238" s="11" t="str">
        <f t="shared" si="36"/>
        <v>N/A</v>
      </c>
      <c r="E238" s="11">
        <v>43.240898899999998</v>
      </c>
      <c r="F238" s="11" t="str">
        <f t="shared" si="37"/>
        <v>N/A</v>
      </c>
      <c r="G238" s="11">
        <v>43.057561378000003</v>
      </c>
      <c r="H238" s="11" t="str">
        <f t="shared" si="38"/>
        <v>N/A</v>
      </c>
      <c r="I238" s="12">
        <v>5.5309999999999997</v>
      </c>
      <c r="J238" s="12">
        <v>-0.42399999999999999</v>
      </c>
      <c r="K238" s="41" t="s">
        <v>732</v>
      </c>
      <c r="L238" s="9" t="str">
        <f t="shared" si="39"/>
        <v>Yes</v>
      </c>
    </row>
    <row r="239" spans="1:12" x14ac:dyDescent="0.25">
      <c r="A239" s="45" t="s">
        <v>1576</v>
      </c>
      <c r="B239" s="33" t="s">
        <v>217</v>
      </c>
      <c r="C239" s="11">
        <v>19.825991982000001</v>
      </c>
      <c r="D239" s="11" t="str">
        <f t="shared" si="36"/>
        <v>N/A</v>
      </c>
      <c r="E239" s="11">
        <v>20.90306095</v>
      </c>
      <c r="F239" s="11" t="str">
        <f t="shared" si="37"/>
        <v>N/A</v>
      </c>
      <c r="G239" s="11">
        <v>21.371994753999999</v>
      </c>
      <c r="H239" s="11" t="str">
        <f t="shared" si="38"/>
        <v>N/A</v>
      </c>
      <c r="I239" s="12">
        <v>5.4329999999999998</v>
      </c>
      <c r="J239" s="12">
        <v>2.2429999999999999</v>
      </c>
      <c r="K239" s="41" t="s">
        <v>732</v>
      </c>
      <c r="L239" s="9" t="str">
        <f t="shared" si="39"/>
        <v>Yes</v>
      </c>
    </row>
    <row r="240" spans="1:12" x14ac:dyDescent="0.25">
      <c r="A240" s="45" t="s">
        <v>1577</v>
      </c>
      <c r="B240" s="33" t="s">
        <v>217</v>
      </c>
      <c r="C240" s="11">
        <v>0.58238769580000005</v>
      </c>
      <c r="D240" s="11" t="str">
        <f t="shared" si="36"/>
        <v>N/A</v>
      </c>
      <c r="E240" s="11">
        <v>0.5368531876</v>
      </c>
      <c r="F240" s="11" t="str">
        <f t="shared" si="37"/>
        <v>N/A</v>
      </c>
      <c r="G240" s="11">
        <v>0.5423556155</v>
      </c>
      <c r="H240" s="11" t="str">
        <f t="shared" si="38"/>
        <v>N/A</v>
      </c>
      <c r="I240" s="12">
        <v>-7.82</v>
      </c>
      <c r="J240" s="12">
        <v>1.0249999999999999</v>
      </c>
      <c r="K240" s="41" t="s">
        <v>732</v>
      </c>
      <c r="L240" s="9" t="str">
        <f t="shared" si="39"/>
        <v>Yes</v>
      </c>
    </row>
    <row r="241" spans="1:12" x14ac:dyDescent="0.25">
      <c r="A241" s="45" t="s">
        <v>1578</v>
      </c>
      <c r="B241" s="33" t="s">
        <v>217</v>
      </c>
      <c r="C241" s="11">
        <v>0.19461483509999999</v>
      </c>
      <c r="D241" s="11" t="str">
        <f t="shared" si="36"/>
        <v>N/A</v>
      </c>
      <c r="E241" s="11">
        <v>0.21309370990000001</v>
      </c>
      <c r="F241" s="11" t="str">
        <f t="shared" si="37"/>
        <v>N/A</v>
      </c>
      <c r="G241" s="11">
        <v>0.2381164985</v>
      </c>
      <c r="H241" s="11" t="str">
        <f t="shared" si="38"/>
        <v>N/A</v>
      </c>
      <c r="I241" s="12">
        <v>9.4949999999999992</v>
      </c>
      <c r="J241" s="12">
        <v>11.74</v>
      </c>
      <c r="K241" s="41" t="s">
        <v>732</v>
      </c>
      <c r="L241" s="9" t="str">
        <f t="shared" si="39"/>
        <v>Yes</v>
      </c>
    </row>
    <row r="242" spans="1:12" x14ac:dyDescent="0.25">
      <c r="A242" s="4" t="s">
        <v>1403</v>
      </c>
      <c r="B242" s="33" t="s">
        <v>217</v>
      </c>
      <c r="C242" s="14">
        <v>832341607</v>
      </c>
      <c r="D242" s="11" t="str">
        <f t="shared" si="36"/>
        <v>N/A</v>
      </c>
      <c r="E242" s="14">
        <v>1018065279</v>
      </c>
      <c r="F242" s="11" t="str">
        <f t="shared" si="37"/>
        <v>N/A</v>
      </c>
      <c r="G242" s="14">
        <v>1078931680</v>
      </c>
      <c r="H242" s="11" t="str">
        <f t="shared" si="38"/>
        <v>N/A</v>
      </c>
      <c r="I242" s="12">
        <v>22.31</v>
      </c>
      <c r="J242" s="12">
        <v>5.9790000000000001</v>
      </c>
      <c r="K242" s="41" t="s">
        <v>732</v>
      </c>
      <c r="L242" s="9" t="str">
        <f t="shared" si="39"/>
        <v>Yes</v>
      </c>
    </row>
    <row r="243" spans="1:12" x14ac:dyDescent="0.25">
      <c r="A243" s="4" t="s">
        <v>1579</v>
      </c>
      <c r="B243" s="33" t="s">
        <v>217</v>
      </c>
      <c r="C243" s="1">
        <v>43275</v>
      </c>
      <c r="D243" s="1" t="str">
        <f t="shared" si="36"/>
        <v>N/A</v>
      </c>
      <c r="E243" s="1">
        <v>49981</v>
      </c>
      <c r="F243" s="1" t="str">
        <f t="shared" si="37"/>
        <v>N/A</v>
      </c>
      <c r="G243" s="1">
        <v>50859</v>
      </c>
      <c r="H243" s="11" t="str">
        <f t="shared" si="38"/>
        <v>N/A</v>
      </c>
      <c r="I243" s="12">
        <v>15.5</v>
      </c>
      <c r="J243" s="12">
        <v>1.7569999999999999</v>
      </c>
      <c r="K243" s="41" t="s">
        <v>732</v>
      </c>
      <c r="L243" s="9" t="str">
        <f t="shared" si="39"/>
        <v>Yes</v>
      </c>
    </row>
    <row r="244" spans="1:12" ht="25" x14ac:dyDescent="0.25">
      <c r="A244" s="4" t="s">
        <v>1580</v>
      </c>
      <c r="B244" s="33" t="s">
        <v>217</v>
      </c>
      <c r="C244" s="14">
        <v>19233.774858000001</v>
      </c>
      <c r="D244" s="11" t="str">
        <f t="shared" si="36"/>
        <v>N/A</v>
      </c>
      <c r="E244" s="14">
        <v>20369.045816999998</v>
      </c>
      <c r="F244" s="11" t="str">
        <f t="shared" si="37"/>
        <v>N/A</v>
      </c>
      <c r="G244" s="14">
        <v>21214.174089</v>
      </c>
      <c r="H244" s="11" t="str">
        <f t="shared" si="38"/>
        <v>N/A</v>
      </c>
      <c r="I244" s="12">
        <v>5.9020000000000001</v>
      </c>
      <c r="J244" s="12">
        <v>4.149</v>
      </c>
      <c r="K244" s="41" t="s">
        <v>732</v>
      </c>
      <c r="L244" s="9" t="str">
        <f t="shared" si="39"/>
        <v>Yes</v>
      </c>
    </row>
    <row r="245" spans="1:12" ht="25" x14ac:dyDescent="0.25">
      <c r="A245" s="46" t="s">
        <v>1581</v>
      </c>
      <c r="B245" s="33" t="s">
        <v>217</v>
      </c>
      <c r="C245" s="14">
        <v>13035.917126</v>
      </c>
      <c r="D245" s="11" t="str">
        <f t="shared" si="36"/>
        <v>N/A</v>
      </c>
      <c r="E245" s="14">
        <v>13849.205435</v>
      </c>
      <c r="F245" s="11" t="str">
        <f t="shared" si="37"/>
        <v>N/A</v>
      </c>
      <c r="G245" s="14">
        <v>14580.046289</v>
      </c>
      <c r="H245" s="11" t="str">
        <f t="shared" si="38"/>
        <v>N/A</v>
      </c>
      <c r="I245" s="12">
        <v>6.2389999999999999</v>
      </c>
      <c r="J245" s="12">
        <v>5.2770000000000001</v>
      </c>
      <c r="K245" s="41" t="s">
        <v>732</v>
      </c>
      <c r="L245" s="9" t="str">
        <f t="shared" si="39"/>
        <v>Yes</v>
      </c>
    </row>
    <row r="246" spans="1:12" ht="25" x14ac:dyDescent="0.25">
      <c r="A246" s="46" t="s">
        <v>1582</v>
      </c>
      <c r="B246" s="33" t="s">
        <v>217</v>
      </c>
      <c r="C246" s="14">
        <v>25981.253468999999</v>
      </c>
      <c r="D246" s="11" t="str">
        <f t="shared" si="36"/>
        <v>N/A</v>
      </c>
      <c r="E246" s="14">
        <v>27113.19168</v>
      </c>
      <c r="F246" s="11" t="str">
        <f t="shared" si="37"/>
        <v>N/A</v>
      </c>
      <c r="G246" s="14">
        <v>27843.060604999999</v>
      </c>
      <c r="H246" s="11" t="str">
        <f t="shared" si="38"/>
        <v>N/A</v>
      </c>
      <c r="I246" s="12">
        <v>4.3570000000000002</v>
      </c>
      <c r="J246" s="12">
        <v>2.6920000000000002</v>
      </c>
      <c r="K246" s="41" t="s">
        <v>732</v>
      </c>
      <c r="L246" s="9" t="str">
        <f t="shared" si="39"/>
        <v>Yes</v>
      </c>
    </row>
    <row r="247" spans="1:12" ht="25" x14ac:dyDescent="0.25">
      <c r="A247" s="46" t="s">
        <v>1583</v>
      </c>
      <c r="B247" s="33" t="s">
        <v>217</v>
      </c>
      <c r="C247" s="14">
        <v>20420.876542999998</v>
      </c>
      <c r="D247" s="11" t="str">
        <f t="shared" si="36"/>
        <v>N/A</v>
      </c>
      <c r="E247" s="14">
        <v>16372.536585</v>
      </c>
      <c r="F247" s="11" t="str">
        <f t="shared" si="37"/>
        <v>N/A</v>
      </c>
      <c r="G247" s="14">
        <v>18751.25</v>
      </c>
      <c r="H247" s="11" t="str">
        <f t="shared" si="38"/>
        <v>N/A</v>
      </c>
      <c r="I247" s="12">
        <v>-19.8</v>
      </c>
      <c r="J247" s="12">
        <v>14.53</v>
      </c>
      <c r="K247" s="41" t="s">
        <v>732</v>
      </c>
      <c r="L247" s="9" t="str">
        <f t="shared" si="39"/>
        <v>Yes</v>
      </c>
    </row>
    <row r="248" spans="1:12" ht="25" x14ac:dyDescent="0.25">
      <c r="A248" s="46" t="s">
        <v>1584</v>
      </c>
      <c r="B248" s="33" t="s">
        <v>217</v>
      </c>
      <c r="C248" s="14">
        <v>3614.1176470999999</v>
      </c>
      <c r="D248" s="11" t="str">
        <f t="shared" si="36"/>
        <v>N/A</v>
      </c>
      <c r="E248" s="14">
        <v>841.13333333000003</v>
      </c>
      <c r="F248" s="11" t="str">
        <f t="shared" si="37"/>
        <v>N/A</v>
      </c>
      <c r="G248" s="14">
        <v>4542</v>
      </c>
      <c r="H248" s="11" t="str">
        <f t="shared" si="38"/>
        <v>N/A</v>
      </c>
      <c r="I248" s="12">
        <v>-76.7</v>
      </c>
      <c r="J248" s="12">
        <v>440</v>
      </c>
      <c r="K248" s="41" t="s">
        <v>732</v>
      </c>
      <c r="L248" s="9" t="str">
        <f t="shared" si="39"/>
        <v>No</v>
      </c>
    </row>
    <row r="249" spans="1:12" ht="25" x14ac:dyDescent="0.25">
      <c r="A249" s="42" t="s">
        <v>1585</v>
      </c>
      <c r="B249" s="33" t="s">
        <v>217</v>
      </c>
      <c r="C249" s="11">
        <v>11.322931848</v>
      </c>
      <c r="D249" s="11" t="str">
        <f t="shared" si="36"/>
        <v>N/A</v>
      </c>
      <c r="E249" s="11">
        <v>12.611528291000001</v>
      </c>
      <c r="F249" s="11" t="str">
        <f t="shared" si="37"/>
        <v>N/A</v>
      </c>
      <c r="G249" s="11">
        <v>13.082936542000001</v>
      </c>
      <c r="H249" s="11" t="str">
        <f t="shared" si="38"/>
        <v>N/A</v>
      </c>
      <c r="I249" s="12">
        <v>11.38</v>
      </c>
      <c r="J249" s="12">
        <v>3.738</v>
      </c>
      <c r="K249" s="41" t="s">
        <v>732</v>
      </c>
      <c r="L249" s="9" t="str">
        <f t="shared" si="39"/>
        <v>Yes</v>
      </c>
    </row>
    <row r="250" spans="1:12" ht="25" x14ac:dyDescent="0.25">
      <c r="A250" s="45" t="s">
        <v>1586</v>
      </c>
      <c r="B250" s="33" t="s">
        <v>217</v>
      </c>
      <c r="C250" s="11">
        <v>30.467056784</v>
      </c>
      <c r="D250" s="11" t="str">
        <f t="shared" si="36"/>
        <v>N/A</v>
      </c>
      <c r="E250" s="11">
        <v>33.784829721000001</v>
      </c>
      <c r="F250" s="11" t="str">
        <f t="shared" si="37"/>
        <v>N/A</v>
      </c>
      <c r="G250" s="11">
        <v>32.676139880000001</v>
      </c>
      <c r="H250" s="11" t="str">
        <f t="shared" si="38"/>
        <v>N/A</v>
      </c>
      <c r="I250" s="12">
        <v>10.89</v>
      </c>
      <c r="J250" s="12">
        <v>-3.28</v>
      </c>
      <c r="K250" s="41" t="s">
        <v>732</v>
      </c>
      <c r="L250" s="9" t="str">
        <f t="shared" si="39"/>
        <v>Yes</v>
      </c>
    </row>
    <row r="251" spans="1:12" ht="25" x14ac:dyDescent="0.25">
      <c r="A251" s="45" t="s">
        <v>1587</v>
      </c>
      <c r="B251" s="33" t="s">
        <v>217</v>
      </c>
      <c r="C251" s="11">
        <v>12.836504449</v>
      </c>
      <c r="D251" s="11" t="str">
        <f t="shared" si="36"/>
        <v>N/A</v>
      </c>
      <c r="E251" s="11">
        <v>14.667128366</v>
      </c>
      <c r="F251" s="11" t="str">
        <f t="shared" si="37"/>
        <v>N/A</v>
      </c>
      <c r="G251" s="11">
        <v>14.819758123</v>
      </c>
      <c r="H251" s="11" t="str">
        <f t="shared" si="38"/>
        <v>N/A</v>
      </c>
      <c r="I251" s="12">
        <v>14.26</v>
      </c>
      <c r="J251" s="12">
        <v>1.0409999999999999</v>
      </c>
      <c r="K251" s="41" t="s">
        <v>732</v>
      </c>
      <c r="L251" s="9" t="str">
        <f t="shared" si="39"/>
        <v>Yes</v>
      </c>
    </row>
    <row r="252" spans="1:12" ht="25" x14ac:dyDescent="0.25">
      <c r="A252" s="45" t="s">
        <v>1588</v>
      </c>
      <c r="B252" s="33" t="s">
        <v>217</v>
      </c>
      <c r="C252" s="11">
        <v>7.59636125E-2</v>
      </c>
      <c r="D252" s="11" t="str">
        <f t="shared" si="36"/>
        <v>N/A</v>
      </c>
      <c r="E252" s="11">
        <v>7.1348397699999996E-2</v>
      </c>
      <c r="F252" s="11" t="str">
        <f t="shared" si="37"/>
        <v>N/A</v>
      </c>
      <c r="G252" s="11">
        <v>7.1685263999999999E-2</v>
      </c>
      <c r="H252" s="11" t="str">
        <f t="shared" si="38"/>
        <v>N/A</v>
      </c>
      <c r="I252" s="12">
        <v>-6.08</v>
      </c>
      <c r="J252" s="12">
        <v>0.47210000000000002</v>
      </c>
      <c r="K252" s="41" t="s">
        <v>732</v>
      </c>
      <c r="L252" s="9" t="str">
        <f t="shared" si="39"/>
        <v>Yes</v>
      </c>
    </row>
    <row r="253" spans="1:12" ht="25" x14ac:dyDescent="0.25">
      <c r="A253" s="45" t="s">
        <v>1589</v>
      </c>
      <c r="B253" s="33" t="s">
        <v>217</v>
      </c>
      <c r="C253" s="11">
        <v>4.1879141699999997E-2</v>
      </c>
      <c r="D253" s="11" t="str">
        <f t="shared" si="36"/>
        <v>N/A</v>
      </c>
      <c r="E253" s="11">
        <v>3.85109114E-2</v>
      </c>
      <c r="F253" s="11" t="str">
        <f t="shared" si="37"/>
        <v>N/A</v>
      </c>
      <c r="G253" s="11">
        <v>4.4646843499999998E-2</v>
      </c>
      <c r="H253" s="11" t="str">
        <f t="shared" si="38"/>
        <v>N/A</v>
      </c>
      <c r="I253" s="12">
        <v>-8.0399999999999991</v>
      </c>
      <c r="J253" s="12">
        <v>15.93</v>
      </c>
      <c r="K253" s="41" t="s">
        <v>732</v>
      </c>
      <c r="L253" s="9" t="str">
        <f t="shared" si="39"/>
        <v>Yes</v>
      </c>
    </row>
    <row r="254" spans="1:12" x14ac:dyDescent="0.25">
      <c r="A254" s="151" t="s">
        <v>1648</v>
      </c>
      <c r="B254" s="152"/>
      <c r="C254" s="152"/>
      <c r="D254" s="152"/>
      <c r="E254" s="152"/>
      <c r="F254" s="152"/>
      <c r="G254" s="152"/>
      <c r="H254" s="152"/>
      <c r="I254" s="152"/>
      <c r="J254" s="152"/>
      <c r="K254" s="152"/>
      <c r="L254" s="153"/>
    </row>
    <row r="255" spans="1:12" x14ac:dyDescent="0.25">
      <c r="A255" s="145" t="s">
        <v>1646</v>
      </c>
      <c r="B255" s="146"/>
      <c r="C255" s="146"/>
      <c r="D255" s="146"/>
      <c r="E255" s="146"/>
      <c r="F255" s="146"/>
      <c r="G255" s="146"/>
      <c r="H255" s="146"/>
      <c r="I255" s="146"/>
      <c r="J255" s="146"/>
      <c r="K255" s="146"/>
      <c r="L255" s="147"/>
    </row>
    <row r="256" spans="1:12" x14ac:dyDescent="0.25">
      <c r="A256" s="47"/>
    </row>
    <row r="258" spans="1:1" x14ac:dyDescent="0.25">
      <c r="A258" s="2"/>
    </row>
    <row r="259" spans="1:1" x14ac:dyDescent="0.25">
      <c r="A259" s="2"/>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24" t="s">
        <v>345</v>
      </c>
      <c r="B6" s="116" t="s">
        <v>217</v>
      </c>
      <c r="C6" s="121">
        <v>7</v>
      </c>
      <c r="D6" s="116" t="s">
        <v>217</v>
      </c>
      <c r="E6" s="121">
        <v>7</v>
      </c>
      <c r="F6" s="116" t="s">
        <v>217</v>
      </c>
      <c r="G6" s="121">
        <v>7</v>
      </c>
      <c r="H6" s="116" t="s">
        <v>217</v>
      </c>
      <c r="I6" s="122" t="s">
        <v>217</v>
      </c>
      <c r="J6" s="122" t="s">
        <v>217</v>
      </c>
      <c r="K6" s="116" t="s">
        <v>217</v>
      </c>
    </row>
    <row r="7" spans="1:11" s="26" customFormat="1" x14ac:dyDescent="0.25">
      <c r="A7" s="27" t="s">
        <v>305</v>
      </c>
      <c r="B7" s="123" t="s">
        <v>217</v>
      </c>
      <c r="C7" s="124">
        <v>130738</v>
      </c>
      <c r="D7" s="125" t="str">
        <f>IF($B7="N/A","N/A",IF(C7&gt;15,"No",IF(C7&lt;-15,"No","Yes")))</f>
        <v>N/A</v>
      </c>
      <c r="E7" s="124">
        <v>149661</v>
      </c>
      <c r="F7" s="125" t="str">
        <f>IF($B7="N/A","N/A",IF(E7&gt;15,"No",IF(E7&lt;-15,"No","Yes")))</f>
        <v>N/A</v>
      </c>
      <c r="G7" s="124">
        <v>134589</v>
      </c>
      <c r="H7" s="125" t="str">
        <f>IF($B7="N/A","N/A",IF(G7&gt;15,"No",IF(G7&lt;-15,"No","Yes")))</f>
        <v>N/A</v>
      </c>
      <c r="I7" s="126">
        <v>14.47</v>
      </c>
      <c r="J7" s="126">
        <v>-10.1</v>
      </c>
      <c r="K7" s="125" t="str">
        <f t="shared" ref="K7:K24" si="0">IF(J7="Div by 0", "N/A", IF(J7="N/A","N/A", IF(J7&gt;30, "No", IF(J7&lt;-30, "No", "Yes"))))</f>
        <v>Yes</v>
      </c>
    </row>
    <row r="8" spans="1:11" x14ac:dyDescent="0.25">
      <c r="A8" s="24" t="s">
        <v>365</v>
      </c>
      <c r="B8" s="123" t="s">
        <v>217</v>
      </c>
      <c r="C8" s="124" t="s">
        <v>217</v>
      </c>
      <c r="D8" s="125" t="str">
        <f>IF($B8="N/A","N/A",IF(C8&gt;15,"No",IF(C8&lt;-15,"No","Yes")))</f>
        <v>N/A</v>
      </c>
      <c r="E8" s="124" t="s">
        <v>217</v>
      </c>
      <c r="F8" s="125" t="str">
        <f>IF($B8="N/A","N/A",IF(E8&gt;15,"No",IF(E8&lt;-15,"No","Yes")))</f>
        <v>N/A</v>
      </c>
      <c r="G8" s="127">
        <v>62.974685895999997</v>
      </c>
      <c r="H8" s="125" t="str">
        <f>IF($B8="N/A","N/A",IF(G8&gt;15,"No",IF(G8&lt;-15,"No","Yes")))</f>
        <v>N/A</v>
      </c>
      <c r="I8" s="126" t="s">
        <v>217</v>
      </c>
      <c r="J8" s="126" t="s">
        <v>217</v>
      </c>
      <c r="K8" s="125" t="str">
        <f t="shared" si="0"/>
        <v>N/A</v>
      </c>
    </row>
    <row r="9" spans="1:11" x14ac:dyDescent="0.25">
      <c r="A9" s="24" t="s">
        <v>306</v>
      </c>
      <c r="B9" s="117" t="s">
        <v>217</v>
      </c>
      <c r="C9" s="116">
        <v>30.551943582</v>
      </c>
      <c r="D9" s="116" t="str">
        <f>IF($B9="N/A","N/A",IF(C9&gt;15,"No",IF(C9&lt;-15,"No","Yes")))</f>
        <v>N/A</v>
      </c>
      <c r="E9" s="116">
        <v>45.526890772999998</v>
      </c>
      <c r="F9" s="116" t="str">
        <f>IF($B9="N/A","N/A",IF(E9&gt;15,"No",IF(E9&lt;-15,"No","Yes")))</f>
        <v>N/A</v>
      </c>
      <c r="G9" s="116">
        <v>37.025314104000003</v>
      </c>
      <c r="H9" s="116" t="str">
        <f>IF($B9="N/A","N/A",IF(G9&gt;15,"No",IF(G9&lt;-15,"No","Yes")))</f>
        <v>N/A</v>
      </c>
      <c r="I9" s="122">
        <v>49.01</v>
      </c>
      <c r="J9" s="122">
        <v>-18.7</v>
      </c>
      <c r="K9" s="116" t="str">
        <f t="shared" si="0"/>
        <v>Yes</v>
      </c>
    </row>
    <row r="10" spans="1:11" x14ac:dyDescent="0.25">
      <c r="A10" s="24" t="s">
        <v>307</v>
      </c>
      <c r="B10" s="117" t="s">
        <v>217</v>
      </c>
      <c r="C10" s="116">
        <v>0</v>
      </c>
      <c r="D10" s="116" t="str">
        <f>IF($B10="N/A","N/A",IF(C10&gt;15,"No",IF(C10&lt;-15,"No","Yes")))</f>
        <v>N/A</v>
      </c>
      <c r="E10" s="116">
        <v>0</v>
      </c>
      <c r="F10" s="116" t="str">
        <f>IF($B10="N/A","N/A",IF(E10&gt;15,"No",IF(E10&lt;-15,"No","Yes")))</f>
        <v>N/A</v>
      </c>
      <c r="G10" s="116">
        <v>0</v>
      </c>
      <c r="H10" s="116" t="str">
        <f>IF($B10="N/A","N/A",IF(G10&gt;15,"No",IF(G10&lt;-15,"No","Yes")))</f>
        <v>N/A</v>
      </c>
      <c r="I10" s="122" t="s">
        <v>1742</v>
      </c>
      <c r="J10" s="122" t="s">
        <v>1742</v>
      </c>
      <c r="K10" s="116" t="str">
        <f t="shared" si="0"/>
        <v>N/A</v>
      </c>
    </row>
    <row r="11" spans="1:11" x14ac:dyDescent="0.25">
      <c r="A11" s="24" t="s">
        <v>811</v>
      </c>
      <c r="B11" s="117" t="s">
        <v>218</v>
      </c>
      <c r="C11" s="116" t="s">
        <v>217</v>
      </c>
      <c r="D11" s="116" t="str">
        <f>IF(OR($B11="N/A",$C11="N/A"),"N/A",IF(C11&gt;100,"No",IF(C11&lt;95,"No","Yes")))</f>
        <v>N/A</v>
      </c>
      <c r="E11" s="116">
        <v>56.311931631999997</v>
      </c>
      <c r="F11" s="116" t="str">
        <f>IF(OR($B11="N/A",$E11="N/A"),"N/A",IF(E11&gt;100,"No",IF(E11&lt;95,"No","Yes")))</f>
        <v>No</v>
      </c>
      <c r="G11" s="116">
        <v>62.965026860000002</v>
      </c>
      <c r="H11" s="116" t="str">
        <f>IF($B11="N/A","N/A",IF(G11&gt;100,"No",IF(G11&lt;95,"No","Yes")))</f>
        <v>No</v>
      </c>
      <c r="I11" s="122" t="s">
        <v>217</v>
      </c>
      <c r="J11" s="122">
        <v>11.81</v>
      </c>
      <c r="K11" s="116" t="str">
        <f t="shared" si="0"/>
        <v>Yes</v>
      </c>
    </row>
    <row r="12" spans="1:11" x14ac:dyDescent="0.25">
      <c r="A12" s="24" t="s">
        <v>308</v>
      </c>
      <c r="B12" s="117" t="s">
        <v>217</v>
      </c>
      <c r="C12" s="116" t="s">
        <v>217</v>
      </c>
      <c r="D12" s="116" t="str">
        <f t="shared" ref="D12:D13" si="1">IF(OR($B12="N/A",$C12="N/A"),"N/A",IF(C12&gt;100,"No",IF(C12&lt;95,"No","Yes")))</f>
        <v>N/A</v>
      </c>
      <c r="E12" s="116">
        <v>0</v>
      </c>
      <c r="F12" s="116" t="str">
        <f t="shared" ref="F12:F13" si="2">IF(OR($B12="N/A",$E12="N/A"),"N/A",IF(E12&gt;100,"No",IF(E12&lt;95,"No","Yes")))</f>
        <v>N/A</v>
      </c>
      <c r="G12" s="116">
        <v>0</v>
      </c>
      <c r="H12" s="116" t="str">
        <f t="shared" ref="H12:H13" si="3">IF($B12="N/A","N/A",IF(G12&gt;100,"No",IF(G12&lt;95,"No","Yes")))</f>
        <v>N/A</v>
      </c>
      <c r="I12" s="122" t="s">
        <v>217</v>
      </c>
      <c r="J12" s="122" t="s">
        <v>1742</v>
      </c>
      <c r="K12" s="116" t="str">
        <f t="shared" si="0"/>
        <v>N/A</v>
      </c>
    </row>
    <row r="13" spans="1:11" x14ac:dyDescent="0.25">
      <c r="A13" s="24" t="s">
        <v>812</v>
      </c>
      <c r="B13" s="117" t="s">
        <v>218</v>
      </c>
      <c r="C13" s="116" t="s">
        <v>217</v>
      </c>
      <c r="D13" s="116" t="str">
        <f t="shared" si="1"/>
        <v>N/A</v>
      </c>
      <c r="E13" s="116">
        <v>46.561228376000003</v>
      </c>
      <c r="F13" s="116" t="str">
        <f t="shared" si="2"/>
        <v>No</v>
      </c>
      <c r="G13" s="116">
        <v>63.114370417000003</v>
      </c>
      <c r="H13" s="116" t="str">
        <f t="shared" si="3"/>
        <v>No</v>
      </c>
      <c r="I13" s="122" t="s">
        <v>217</v>
      </c>
      <c r="J13" s="122">
        <v>35.549999999999997</v>
      </c>
      <c r="K13" s="116" t="str">
        <f t="shared" si="0"/>
        <v>No</v>
      </c>
    </row>
    <row r="14" spans="1:11" x14ac:dyDescent="0.25">
      <c r="A14" s="27" t="s">
        <v>309</v>
      </c>
      <c r="B14" s="117" t="s">
        <v>217</v>
      </c>
      <c r="C14" s="128">
        <v>90795</v>
      </c>
      <c r="D14" s="116" t="str">
        <f>IF($B14="N/A","N/A",IF(C14&gt;15,"No",IF(C14&lt;-15,"No","Yes")))</f>
        <v>N/A</v>
      </c>
      <c r="E14" s="128">
        <v>81525</v>
      </c>
      <c r="F14" s="116" t="str">
        <f>IF($B14="N/A","N/A",IF(E14&gt;15,"No",IF(E14&lt;-15,"No","Yes")))</f>
        <v>N/A</v>
      </c>
      <c r="G14" s="128">
        <v>84757</v>
      </c>
      <c r="H14" s="116" t="str">
        <f>IF($B14="N/A","N/A",IF(G14&gt;15,"No",IF(G14&lt;-15,"No","Yes")))</f>
        <v>N/A</v>
      </c>
      <c r="I14" s="122">
        <v>-10.199999999999999</v>
      </c>
      <c r="J14" s="122">
        <v>3.964</v>
      </c>
      <c r="K14" s="116" t="str">
        <f t="shared" si="0"/>
        <v>Yes</v>
      </c>
    </row>
    <row r="15" spans="1:11" x14ac:dyDescent="0.25">
      <c r="A15" s="24" t="s">
        <v>435</v>
      </c>
      <c r="B15" s="117" t="s">
        <v>219</v>
      </c>
      <c r="C15" s="116">
        <v>16.203535436999999</v>
      </c>
      <c r="D15" s="116" t="str">
        <f>IF($B15="N/A","N/A",IF(C15&gt;20,"No",IF(C15&lt;5,"No","Yes")))</f>
        <v>Yes</v>
      </c>
      <c r="E15" s="116">
        <v>17.685372585</v>
      </c>
      <c r="F15" s="116" t="str">
        <f>IF($B15="N/A","N/A",IF(E15&gt;20,"No",IF(E15&lt;5,"No","Yes")))</f>
        <v>Yes</v>
      </c>
      <c r="G15" s="116">
        <v>21.660747785000002</v>
      </c>
      <c r="H15" s="116" t="str">
        <f>IF($B15="N/A","N/A",IF(G15&gt;20,"No",IF(G15&lt;5,"No","Yes")))</f>
        <v>No</v>
      </c>
      <c r="I15" s="122">
        <v>9.1449999999999996</v>
      </c>
      <c r="J15" s="122">
        <v>22.48</v>
      </c>
      <c r="K15" s="116" t="str">
        <f t="shared" si="0"/>
        <v>Yes</v>
      </c>
    </row>
    <row r="16" spans="1:11" x14ac:dyDescent="0.25">
      <c r="A16" s="24" t="s">
        <v>436</v>
      </c>
      <c r="B16" s="117" t="s">
        <v>217</v>
      </c>
      <c r="C16" s="116" t="s">
        <v>217</v>
      </c>
      <c r="D16" s="116" t="str">
        <f>IF($B16="N/A","N/A",IF(C16&gt;15,"No",IF(C16&lt;-15,"No","Yes")))</f>
        <v>N/A</v>
      </c>
      <c r="E16" s="116" t="s">
        <v>217</v>
      </c>
      <c r="F16" s="116" t="str">
        <f>IF($B16="N/A","N/A",IF(E16&gt;15,"No",IF(E16&lt;-15,"No","Yes")))</f>
        <v>N/A</v>
      </c>
      <c r="G16" s="116">
        <v>78.339252215000002</v>
      </c>
      <c r="H16" s="116" t="str">
        <f>IF($B16="N/A","N/A",IF(G16&gt;15,"No",IF(G16&lt;-15,"No","Yes")))</f>
        <v>N/A</v>
      </c>
      <c r="I16" s="122" t="s">
        <v>217</v>
      </c>
      <c r="J16" s="122" t="s">
        <v>217</v>
      </c>
      <c r="K16" s="116" t="str">
        <f t="shared" si="0"/>
        <v>N/A</v>
      </c>
    </row>
    <row r="17" spans="1:11" x14ac:dyDescent="0.25">
      <c r="A17" s="24" t="s">
        <v>437</v>
      </c>
      <c r="B17" s="117" t="s">
        <v>217</v>
      </c>
      <c r="C17" s="116">
        <v>11.555702407</v>
      </c>
      <c r="D17" s="116" t="str">
        <f>IF($B17="N/A","N/A",IF(C17&gt;15,"No",IF(C17&lt;-15,"No","Yes")))</f>
        <v>N/A</v>
      </c>
      <c r="E17" s="116">
        <v>5.5896964121000003</v>
      </c>
      <c r="F17" s="116" t="str">
        <f>IF($B17="N/A","N/A",IF(E17&gt;15,"No",IF(E17&lt;-15,"No","Yes")))</f>
        <v>N/A</v>
      </c>
      <c r="G17" s="116">
        <v>4.3925575469</v>
      </c>
      <c r="H17" s="116" t="str">
        <f>IF($B17="N/A","N/A",IF(G17&gt;15,"No",IF(G17&lt;-15,"No","Yes")))</f>
        <v>N/A</v>
      </c>
      <c r="I17" s="122">
        <v>-51.6</v>
      </c>
      <c r="J17" s="122">
        <v>-21.4</v>
      </c>
      <c r="K17" s="116" t="str">
        <f t="shared" si="0"/>
        <v>Yes</v>
      </c>
    </row>
    <row r="18" spans="1:11" x14ac:dyDescent="0.25">
      <c r="A18" s="24" t="s">
        <v>813</v>
      </c>
      <c r="B18" s="117" t="s">
        <v>217</v>
      </c>
      <c r="C18" s="135">
        <v>10958.126668000001</v>
      </c>
      <c r="D18" s="116" t="str">
        <f>IF($B18="N/A","N/A",IF(C18&gt;15,"No",IF(C18&lt;-15,"No","Yes")))</f>
        <v>N/A</v>
      </c>
      <c r="E18" s="135">
        <v>21801.532807</v>
      </c>
      <c r="F18" s="116" t="str">
        <f>IF($B18="N/A","N/A",IF(E18&gt;15,"No",IF(E18&lt;-15,"No","Yes")))</f>
        <v>N/A</v>
      </c>
      <c r="G18" s="135">
        <v>18943.023367999998</v>
      </c>
      <c r="H18" s="116" t="str">
        <f>IF($B18="N/A","N/A",IF(G18&gt;15,"No",IF(G18&lt;-15,"No","Yes")))</f>
        <v>N/A</v>
      </c>
      <c r="I18" s="122">
        <v>98.95</v>
      </c>
      <c r="J18" s="122">
        <v>-13.1</v>
      </c>
      <c r="K18" s="116" t="str">
        <f t="shared" si="0"/>
        <v>Yes</v>
      </c>
    </row>
    <row r="19" spans="1:11" x14ac:dyDescent="0.25">
      <c r="A19" s="3" t="s">
        <v>310</v>
      </c>
      <c r="B19" s="117" t="s">
        <v>217</v>
      </c>
      <c r="C19" s="128">
        <v>20478</v>
      </c>
      <c r="D19" s="117" t="s">
        <v>217</v>
      </c>
      <c r="E19" s="128">
        <v>1655</v>
      </c>
      <c r="F19" s="117" t="s">
        <v>217</v>
      </c>
      <c r="G19" s="128">
        <v>45</v>
      </c>
      <c r="H19" s="116" t="str">
        <f>IF($B19="N/A","N/A",IF(G19&gt;15,"No",IF(G19&lt;-15,"No","Yes")))</f>
        <v>N/A</v>
      </c>
      <c r="I19" s="122">
        <v>-91.9</v>
      </c>
      <c r="J19" s="122">
        <v>-97.3</v>
      </c>
      <c r="K19" s="116" t="str">
        <f t="shared" si="0"/>
        <v>No</v>
      </c>
    </row>
    <row r="20" spans="1:11" x14ac:dyDescent="0.25">
      <c r="A20" s="3" t="s">
        <v>350</v>
      </c>
      <c r="B20" s="117" t="s">
        <v>217</v>
      </c>
      <c r="C20" s="128" t="s">
        <v>217</v>
      </c>
      <c r="D20" s="117" t="s">
        <v>217</v>
      </c>
      <c r="E20" s="128" t="s">
        <v>217</v>
      </c>
      <c r="F20" s="117" t="s">
        <v>217</v>
      </c>
      <c r="G20" s="129">
        <v>3.3435124699999999E-2</v>
      </c>
      <c r="H20" s="116" t="str">
        <f>IF($B20="N/A","N/A",IF(G20&gt;15,"No",IF(G20&lt;-15,"No","Yes")))</f>
        <v>N/A</v>
      </c>
      <c r="I20" s="122" t="s">
        <v>217</v>
      </c>
      <c r="J20" s="122" t="s">
        <v>217</v>
      </c>
      <c r="K20" s="116" t="str">
        <f t="shared" si="0"/>
        <v>N/A</v>
      </c>
    </row>
    <row r="21" spans="1:11" ht="25" x14ac:dyDescent="0.25">
      <c r="A21" s="3" t="s">
        <v>814</v>
      </c>
      <c r="B21" s="117" t="s">
        <v>217</v>
      </c>
      <c r="C21" s="130">
        <v>3340.9650845000001</v>
      </c>
      <c r="D21" s="116" t="str">
        <f>IF($B21="N/A","N/A",IF(C21&gt;60,"No",IF(C21&lt;15,"No","Yes")))</f>
        <v>N/A</v>
      </c>
      <c r="E21" s="130">
        <v>10800.340785</v>
      </c>
      <c r="F21" s="116" t="str">
        <f>IF($B21="N/A","N/A",IF(E21&gt;60,"No",IF(E21&lt;15,"No","Yes")))</f>
        <v>N/A</v>
      </c>
      <c r="G21" s="130">
        <v>8032.0444444000004</v>
      </c>
      <c r="H21" s="116" t="str">
        <f>IF($B21="N/A","N/A",IF(G21&gt;60,"No",IF(G21&lt;15,"No","Yes")))</f>
        <v>N/A</v>
      </c>
      <c r="I21" s="122">
        <v>223.3</v>
      </c>
      <c r="J21" s="122">
        <v>-25.6</v>
      </c>
      <c r="K21" s="116" t="str">
        <f t="shared" si="0"/>
        <v>Yes</v>
      </c>
    </row>
    <row r="22" spans="1:11" x14ac:dyDescent="0.25">
      <c r="A22" s="3" t="s">
        <v>815</v>
      </c>
      <c r="B22" s="117" t="s">
        <v>221</v>
      </c>
      <c r="C22" s="128">
        <v>11</v>
      </c>
      <c r="D22" s="116" t="str">
        <f>IF($B22="N/A","N/A",IF(C22="N/A","N/A",IF(C22=0,"Yes","No")))</f>
        <v>No</v>
      </c>
      <c r="E22" s="128">
        <v>12</v>
      </c>
      <c r="F22" s="116" t="str">
        <f>IF($B22="N/A","N/A",IF(E22="N/A","N/A",IF(E22=0,"Yes","No")))</f>
        <v>No</v>
      </c>
      <c r="G22" s="128">
        <v>11</v>
      </c>
      <c r="H22" s="116" t="str">
        <f>IF($B22="N/A","N/A",IF(G22=0,"Yes","No"))</f>
        <v>No</v>
      </c>
      <c r="I22" s="122">
        <v>50</v>
      </c>
      <c r="J22" s="122">
        <v>-25</v>
      </c>
      <c r="K22" s="116" t="str">
        <f t="shared" si="0"/>
        <v>Yes</v>
      </c>
    </row>
    <row r="23" spans="1:11" x14ac:dyDescent="0.25">
      <c r="A23" s="3" t="s">
        <v>816</v>
      </c>
      <c r="B23" s="117" t="s">
        <v>221</v>
      </c>
      <c r="C23" s="116">
        <v>0</v>
      </c>
      <c r="D23" s="116" t="str">
        <f>IF($B23="N/A","N/A",IF(C23="N/A","N/A",IF(C23=0,"Yes","No")))</f>
        <v>Yes</v>
      </c>
      <c r="E23" s="116">
        <v>0</v>
      </c>
      <c r="F23" s="116" t="str">
        <f t="shared" ref="F23:F24" si="4">IF($B23="N/A","N/A",IF(E23="N/A","N/A",IF(E23=0,"Yes","No")))</f>
        <v>Yes</v>
      </c>
      <c r="G23" s="116">
        <v>0</v>
      </c>
      <c r="H23" s="116" t="str">
        <f t="shared" ref="H23:H24" si="5">IF($B23="N/A","N/A",IF(G23=0,"Yes","No"))</f>
        <v>Yes</v>
      </c>
      <c r="I23" s="122" t="s">
        <v>1742</v>
      </c>
      <c r="J23" s="122" t="s">
        <v>1742</v>
      </c>
      <c r="K23" s="116" t="str">
        <f t="shared" si="0"/>
        <v>N/A</v>
      </c>
    </row>
    <row r="24" spans="1:11" x14ac:dyDescent="0.25">
      <c r="A24" s="3" t="s">
        <v>817</v>
      </c>
      <c r="B24" s="117" t="s">
        <v>221</v>
      </c>
      <c r="C24" s="135">
        <v>0</v>
      </c>
      <c r="D24" s="116" t="str">
        <f>IF($B24="N/A","N/A",IF(C24="N/A","N/A",IF(C24=0,"Yes","No")))</f>
        <v>Yes</v>
      </c>
      <c r="E24" s="135">
        <v>0</v>
      </c>
      <c r="F24" s="116" t="str">
        <f t="shared" si="4"/>
        <v>Yes</v>
      </c>
      <c r="G24" s="135">
        <v>0</v>
      </c>
      <c r="H24" s="116" t="str">
        <f t="shared" si="5"/>
        <v>Yes</v>
      </c>
      <c r="I24" s="122" t="s">
        <v>1742</v>
      </c>
      <c r="J24" s="122" t="s">
        <v>1742</v>
      </c>
      <c r="K24" s="116" t="str">
        <f t="shared" si="0"/>
        <v>N/A</v>
      </c>
    </row>
    <row r="25" spans="1:11" s="100" customFormat="1" x14ac:dyDescent="0.25">
      <c r="A25" s="95" t="s">
        <v>1648</v>
      </c>
      <c r="B25" s="96"/>
      <c r="C25" s="97"/>
      <c r="D25" s="98"/>
      <c r="E25" s="97"/>
      <c r="F25" s="98"/>
      <c r="G25" s="97"/>
      <c r="H25" s="98"/>
      <c r="I25" s="99"/>
      <c r="J25" s="99"/>
      <c r="K25" s="98"/>
    </row>
    <row r="26" spans="1:11" ht="12.75" customHeight="1" x14ac:dyDescent="0.25">
      <c r="A26" s="145" t="s">
        <v>1646</v>
      </c>
      <c r="B26" s="146"/>
      <c r="C26" s="146"/>
      <c r="D26" s="146"/>
      <c r="E26" s="146"/>
      <c r="F26" s="146"/>
      <c r="G26" s="146"/>
      <c r="H26" s="146"/>
      <c r="I26" s="146"/>
      <c r="J26" s="146"/>
      <c r="K26" s="147"/>
    </row>
    <row r="27" spans="1:11" x14ac:dyDescent="0.25">
      <c r="B27" s="33"/>
      <c r="C27" s="8"/>
      <c r="D27" s="9"/>
      <c r="E27" s="8"/>
      <c r="F27" s="9"/>
      <c r="G27" s="8"/>
      <c r="H27" s="9"/>
      <c r="I27" s="10"/>
      <c r="J27" s="10"/>
      <c r="K27" s="9"/>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76083</v>
      </c>
      <c r="D6" s="9" t="str">
        <f>IF($B6="N/A","N/A",IF(C6&gt;15,"No",IF(C6&lt;-15,"No","Yes")))</f>
        <v>N/A</v>
      </c>
      <c r="E6" s="34">
        <v>67107</v>
      </c>
      <c r="F6" s="9" t="str">
        <f>IF($B6="N/A","N/A",IF(E6&gt;15,"No",IF(E6&lt;-15,"No","Yes")))</f>
        <v>N/A</v>
      </c>
      <c r="G6" s="34">
        <v>66398</v>
      </c>
      <c r="H6" s="9" t="str">
        <f>IF($B6="N/A","N/A",IF(G6&gt;15,"No",IF(G6&lt;-15,"No","Yes")))</f>
        <v>N/A</v>
      </c>
      <c r="I6" s="10">
        <v>-11.8</v>
      </c>
      <c r="J6" s="10">
        <v>-1.06</v>
      </c>
      <c r="K6" s="9" t="str">
        <f t="shared" ref="K6:K36" si="0">IF(J6="Div by 0", "N/A", IF(J6="N/A","N/A", IF(J6&gt;30, "No", IF(J6&lt;-30, "No", "Yes"))))</f>
        <v>Yes</v>
      </c>
    </row>
    <row r="7" spans="1:11" x14ac:dyDescent="0.25">
      <c r="A7" s="90" t="s">
        <v>311</v>
      </c>
      <c r="B7" s="33" t="s">
        <v>218</v>
      </c>
      <c r="C7" s="91">
        <v>100</v>
      </c>
      <c r="D7" s="9" t="str">
        <f>IF($B7="N/A","N/A",IF(C7&gt;100,"No",IF(C7&lt;95,"No","Yes")))</f>
        <v>Yes</v>
      </c>
      <c r="E7" s="91">
        <v>100</v>
      </c>
      <c r="F7" s="9" t="str">
        <f>IF($B7="N/A","N/A",IF(E7&gt;100,"No",IF(E7&lt;95,"No","Yes")))</f>
        <v>Yes</v>
      </c>
      <c r="G7" s="9">
        <v>100</v>
      </c>
      <c r="H7" s="9" t="str">
        <f>IF($B7="N/A","N/A",IF(G7&gt;100,"No",IF(G7&lt;95,"No","Yes")))</f>
        <v>Yes</v>
      </c>
      <c r="I7" s="10">
        <v>0</v>
      </c>
      <c r="J7" s="10">
        <v>0</v>
      </c>
      <c r="K7" s="9" t="str">
        <f t="shared" si="0"/>
        <v>Yes</v>
      </c>
    </row>
    <row r="8" spans="1:11" x14ac:dyDescent="0.25">
      <c r="A8" s="90" t="s">
        <v>312</v>
      </c>
      <c r="B8" s="33" t="s">
        <v>221</v>
      </c>
      <c r="C8" s="91">
        <v>0</v>
      </c>
      <c r="D8" s="9" t="str">
        <f>IF($B8="N/A","N/A",IF(C8=0,"Yes","No"))</f>
        <v>Yes</v>
      </c>
      <c r="E8" s="91">
        <v>0</v>
      </c>
      <c r="F8" s="9" t="str">
        <f>IF($B8="N/A","N/A",IF(E8=0,"Yes","No"))</f>
        <v>Yes</v>
      </c>
      <c r="G8" s="91">
        <v>0</v>
      </c>
      <c r="H8" s="9" t="str">
        <f>IF($B8="N/A","N/A",IF(G8=0,"Yes","No"))</f>
        <v>Yes</v>
      </c>
      <c r="I8" s="10" t="s">
        <v>1742</v>
      </c>
      <c r="J8" s="10" t="s">
        <v>1742</v>
      </c>
      <c r="K8" s="9" t="str">
        <f t="shared" si="0"/>
        <v>N/A</v>
      </c>
    </row>
    <row r="9" spans="1:11" x14ac:dyDescent="0.25">
      <c r="A9" s="90" t="s">
        <v>818</v>
      </c>
      <c r="B9" s="33" t="s">
        <v>222</v>
      </c>
      <c r="C9" s="76">
        <v>8546.9514739999995</v>
      </c>
      <c r="D9" s="9" t="str">
        <f>IF($B9="N/A","N/A",IF(C9&gt;7000,"No",IF(C9&lt;2000,"No","Yes")))</f>
        <v>No</v>
      </c>
      <c r="E9" s="76">
        <v>9247.7849554000004</v>
      </c>
      <c r="F9" s="9" t="str">
        <f>IF($B9="N/A","N/A",IF(E9&gt;7000,"No",IF(E9&lt;2000,"No","Yes")))</f>
        <v>No</v>
      </c>
      <c r="G9" s="76">
        <v>9624.5341576999999</v>
      </c>
      <c r="H9" s="9" t="str">
        <f>IF($B9="N/A","N/A",IF(G9&gt;7000,"No",IF(G9&lt;2000,"No","Yes")))</f>
        <v>No</v>
      </c>
      <c r="I9" s="10">
        <v>8.1999999999999993</v>
      </c>
      <c r="J9" s="10">
        <v>4.0739999999999998</v>
      </c>
      <c r="K9" s="9" t="str">
        <f t="shared" si="0"/>
        <v>Yes</v>
      </c>
    </row>
    <row r="10" spans="1:11" x14ac:dyDescent="0.25">
      <c r="A10" s="90" t="s">
        <v>819</v>
      </c>
      <c r="B10" s="33" t="s">
        <v>217</v>
      </c>
      <c r="C10" s="76">
        <v>1809.6020907</v>
      </c>
      <c r="D10" s="9" t="str">
        <f>IF($B10="N/A","N/A",IF(C10&gt;15,"No",IF(C10&lt;-15,"No","Yes")))</f>
        <v>N/A</v>
      </c>
      <c r="E10" s="76">
        <v>1935.4427516000001</v>
      </c>
      <c r="F10" s="9" t="str">
        <f>IF($B10="N/A","N/A",IF(E10&gt;15,"No",IF(E10&lt;-15,"No","Yes")))</f>
        <v>N/A</v>
      </c>
      <c r="G10" s="76">
        <v>1981.6470741999999</v>
      </c>
      <c r="H10" s="9" t="str">
        <f>IF($B10="N/A","N/A",IF(G10&gt;15,"No",IF(G10&lt;-15,"No","Yes")))</f>
        <v>N/A</v>
      </c>
      <c r="I10" s="10">
        <v>6.9539999999999997</v>
      </c>
      <c r="J10" s="10">
        <v>2.387</v>
      </c>
      <c r="K10" s="9" t="str">
        <f t="shared" si="0"/>
        <v>Yes</v>
      </c>
    </row>
    <row r="11" spans="1:11" x14ac:dyDescent="0.25">
      <c r="A11" s="90" t="s">
        <v>313</v>
      </c>
      <c r="B11" s="33" t="s">
        <v>223</v>
      </c>
      <c r="C11" s="9">
        <v>4.1743884967999998</v>
      </c>
      <c r="D11" s="9" t="str">
        <f>IF($B11="N/A","N/A",IF(C11&gt;10,"No",IF(C11&lt;=0,"No","Yes")))</f>
        <v>Yes</v>
      </c>
      <c r="E11" s="9">
        <v>2.087710671</v>
      </c>
      <c r="F11" s="9" t="str">
        <f>IF($B11="N/A","N/A",IF(E11&gt;10,"No",IF(E11&lt;=0,"No","Yes")))</f>
        <v>Yes</v>
      </c>
      <c r="G11" s="9">
        <v>2.4262778999000001</v>
      </c>
      <c r="H11" s="9" t="str">
        <f>IF($B11="N/A","N/A",IF(G11&gt;10,"No",IF(G11&lt;=0,"No","Yes")))</f>
        <v>Yes</v>
      </c>
      <c r="I11" s="10">
        <v>-50</v>
      </c>
      <c r="J11" s="10">
        <v>16.22</v>
      </c>
      <c r="K11" s="9" t="str">
        <f t="shared" si="0"/>
        <v>Yes</v>
      </c>
    </row>
    <row r="12" spans="1:11" x14ac:dyDescent="0.25">
      <c r="A12" s="90" t="s">
        <v>820</v>
      </c>
      <c r="B12" s="33" t="s">
        <v>217</v>
      </c>
      <c r="C12" s="76">
        <v>6694.2282746000001</v>
      </c>
      <c r="D12" s="9" t="str">
        <f>IF($B12="N/A","N/A",IF(C12&gt;15,"No",IF(C12&lt;-15,"No","Yes")))</f>
        <v>N/A</v>
      </c>
      <c r="E12" s="76">
        <v>5256.4268380000003</v>
      </c>
      <c r="F12" s="9" t="str">
        <f>IF($B12="N/A","N/A",IF(E12&gt;15,"No",IF(E12&lt;-15,"No","Yes")))</f>
        <v>N/A</v>
      </c>
      <c r="G12" s="76">
        <v>6823.2433271</v>
      </c>
      <c r="H12" s="9" t="str">
        <f>IF($B12="N/A","N/A",IF(G12&gt;15,"No",IF(G12&lt;-15,"No","Yes")))</f>
        <v>N/A</v>
      </c>
      <c r="I12" s="10">
        <v>-21.5</v>
      </c>
      <c r="J12" s="10">
        <v>29.81</v>
      </c>
      <c r="K12" s="9" t="str">
        <f t="shared" si="0"/>
        <v>Yes</v>
      </c>
    </row>
    <row r="13" spans="1:11" x14ac:dyDescent="0.25">
      <c r="A13" s="90" t="s">
        <v>314</v>
      </c>
      <c r="B13" s="33" t="s">
        <v>218</v>
      </c>
      <c r="C13" s="8">
        <v>99.977655980999998</v>
      </c>
      <c r="D13" s="9" t="str">
        <f>IF($B13="N/A","N/A",IF(C13&gt;100,"No",IF(C13&lt;95,"No","Yes")))</f>
        <v>Yes</v>
      </c>
      <c r="E13" s="8">
        <v>99.983608266999994</v>
      </c>
      <c r="F13" s="9" t="str">
        <f>IF($B13="N/A","N/A",IF(E13&gt;100,"No",IF(E13&lt;95,"No","Yes")))</f>
        <v>Yes</v>
      </c>
      <c r="G13" s="8">
        <v>99.686737551999997</v>
      </c>
      <c r="H13" s="9" t="str">
        <f>IF($B13="N/A","N/A",IF(G13&gt;100,"No",IF(G13&lt;95,"No","Yes")))</f>
        <v>Yes</v>
      </c>
      <c r="I13" s="10">
        <v>6.0000000000000001E-3</v>
      </c>
      <c r="J13" s="10">
        <v>-0.29699999999999999</v>
      </c>
      <c r="K13" s="9" t="str">
        <f t="shared" si="0"/>
        <v>Yes</v>
      </c>
    </row>
    <row r="14" spans="1:11" x14ac:dyDescent="0.25">
      <c r="A14" s="90" t="s">
        <v>821</v>
      </c>
      <c r="B14" s="33" t="s">
        <v>224</v>
      </c>
      <c r="C14" s="8">
        <v>1.1470565036</v>
      </c>
      <c r="D14" s="9" t="str">
        <f>IF($B14="N/A","N/A",IF(C14&gt;1,"Yes","No"))</f>
        <v>Yes</v>
      </c>
      <c r="E14" s="8">
        <v>1.1657624896000001</v>
      </c>
      <c r="F14" s="9" t="str">
        <f>IF($B14="N/A","N/A",IF(E14&gt;1,"Yes","No"))</f>
        <v>Yes</v>
      </c>
      <c r="G14" s="8">
        <v>1.1751019791999999</v>
      </c>
      <c r="H14" s="9" t="str">
        <f>IF($B14="N/A","N/A",IF(G14&gt;1,"Yes","No"))</f>
        <v>Yes</v>
      </c>
      <c r="I14" s="10">
        <v>1.631</v>
      </c>
      <c r="J14" s="10">
        <v>0.80110000000000003</v>
      </c>
      <c r="K14" s="9" t="str">
        <f t="shared" si="0"/>
        <v>Yes</v>
      </c>
    </row>
    <row r="15" spans="1:11" x14ac:dyDescent="0.25">
      <c r="A15" s="90" t="s">
        <v>315</v>
      </c>
      <c r="B15" s="33" t="s">
        <v>218</v>
      </c>
      <c r="C15" s="8">
        <v>99.792332058</v>
      </c>
      <c r="D15" s="9" t="str">
        <f>IF($B15="N/A","N/A",IF(C15&gt;100,"No",IF(C15&lt;95,"No","Yes")))</f>
        <v>Yes</v>
      </c>
      <c r="E15" s="8">
        <v>99.846513776999998</v>
      </c>
      <c r="F15" s="9" t="str">
        <f>IF($B15="N/A","N/A",IF(E15&gt;100,"No",IF(E15&lt;95,"No","Yes")))</f>
        <v>Yes</v>
      </c>
      <c r="G15" s="8">
        <v>99.837344497999993</v>
      </c>
      <c r="H15" s="9" t="str">
        <f>IF($B15="N/A","N/A",IF(G15&gt;100,"No",IF(G15&lt;95,"No","Yes")))</f>
        <v>Yes</v>
      </c>
      <c r="I15" s="10">
        <v>5.4300000000000001E-2</v>
      </c>
      <c r="J15" s="10">
        <v>-8.9999999999999993E-3</v>
      </c>
      <c r="K15" s="9" t="str">
        <f t="shared" si="0"/>
        <v>Yes</v>
      </c>
    </row>
    <row r="16" spans="1:11" x14ac:dyDescent="0.25">
      <c r="A16" s="90" t="s">
        <v>822</v>
      </c>
      <c r="B16" s="33" t="s">
        <v>225</v>
      </c>
      <c r="C16" s="8">
        <v>8.7153243331999999</v>
      </c>
      <c r="D16" s="9" t="str">
        <f>IF($B16="N/A","N/A",IF(C16&gt;3,"Yes","No"))</f>
        <v>Yes</v>
      </c>
      <c r="E16" s="8">
        <v>9.2029132589000007</v>
      </c>
      <c r="F16" s="9" t="str">
        <f>IF($B16="N/A","N/A",IF(E16&gt;3,"Yes","No"))</f>
        <v>Yes</v>
      </c>
      <c r="G16" s="8">
        <v>9.4991401417999999</v>
      </c>
      <c r="H16" s="9" t="str">
        <f>IF($B16="N/A","N/A",IF(G16&gt;3,"Yes","No"))</f>
        <v>Yes</v>
      </c>
      <c r="I16" s="10">
        <v>5.5949999999999998</v>
      </c>
      <c r="J16" s="10">
        <v>3.2189999999999999</v>
      </c>
      <c r="K16" s="9" t="str">
        <f t="shared" si="0"/>
        <v>Yes</v>
      </c>
    </row>
    <row r="17" spans="1:11" x14ac:dyDescent="0.25">
      <c r="A17" s="90" t="s">
        <v>823</v>
      </c>
      <c r="B17" s="33" t="s">
        <v>226</v>
      </c>
      <c r="C17" s="8">
        <v>4.6701808813000003</v>
      </c>
      <c r="D17" s="9" t="str">
        <f>IF($B17="N/A","N/A",IF(C17&gt;=8,"No",IF(C17&lt;2,"No","Yes")))</f>
        <v>Yes</v>
      </c>
      <c r="E17" s="8">
        <v>4.7334277197999999</v>
      </c>
      <c r="F17" s="9" t="str">
        <f>IF($B17="N/A","N/A",IF(E17&gt;=8,"No",IF(E17&lt;2,"No","Yes")))</f>
        <v>Yes</v>
      </c>
      <c r="G17" s="8">
        <v>4.7985450054000003</v>
      </c>
      <c r="H17" s="9" t="str">
        <f>IF($B17="N/A","N/A",IF(G17&gt;=8,"No",IF(G17&lt;2,"No","Yes")))</f>
        <v>Yes</v>
      </c>
      <c r="I17" s="10">
        <v>1.3540000000000001</v>
      </c>
      <c r="J17" s="10">
        <v>1.3759999999999999</v>
      </c>
      <c r="K17" s="9" t="str">
        <f t="shared" si="0"/>
        <v>Yes</v>
      </c>
    </row>
    <row r="18" spans="1:11" x14ac:dyDescent="0.25">
      <c r="A18" s="90" t="s">
        <v>824</v>
      </c>
      <c r="B18" s="33" t="s">
        <v>226</v>
      </c>
      <c r="C18" s="8">
        <v>4.7866707938999999</v>
      </c>
      <c r="D18" s="9" t="str">
        <f>IF($B18="N/A","N/A",IF(C18&gt;=8,"No",IF(C18&lt;2,"No","Yes")))</f>
        <v>Yes</v>
      </c>
      <c r="E18" s="8">
        <v>4.8427811074999996</v>
      </c>
      <c r="F18" s="9" t="str">
        <f>IF($B18="N/A","N/A",IF(E18&gt;=8,"No",IF(E18&lt;2,"No","Yes")))</f>
        <v>Yes</v>
      </c>
      <c r="G18" s="8">
        <v>4.9211811243000003</v>
      </c>
      <c r="H18" s="9" t="str">
        <f>IF($B18="N/A","N/A",IF(G18&gt;=8,"No",IF(G18&lt;2,"No","Yes")))</f>
        <v>Yes</v>
      </c>
      <c r="I18" s="10">
        <v>1.1719999999999999</v>
      </c>
      <c r="J18" s="10">
        <v>1.619</v>
      </c>
      <c r="K18" s="9" t="str">
        <f t="shared" si="0"/>
        <v>Yes</v>
      </c>
    </row>
    <row r="19" spans="1:11" x14ac:dyDescent="0.25">
      <c r="A19" s="90" t="s">
        <v>316</v>
      </c>
      <c r="B19" s="33" t="s">
        <v>227</v>
      </c>
      <c r="C19" s="8">
        <v>99.992113876000005</v>
      </c>
      <c r="D19" s="9" t="str">
        <f>IF(OR($B19="N/A",$C19="N/A"),"N/A",IF(C19&gt;100,"No",IF(C19&lt;98,"No","Yes")))</f>
        <v>Yes</v>
      </c>
      <c r="E19" s="8">
        <v>99.982118110000002</v>
      </c>
      <c r="F19" s="9" t="str">
        <f>IF(OR($B19="N/A",$E19="N/A"),"N/A",IF(E19&gt;100,"No",IF(E19&lt;98,"No","Yes")))</f>
        <v>Yes</v>
      </c>
      <c r="G19" s="8">
        <v>99.597879453999994</v>
      </c>
      <c r="H19" s="9" t="str">
        <f>IF($B19="N/A","N/A",IF(G19&gt;100,"No",IF(G19&lt;98,"No","Yes")))</f>
        <v>Yes</v>
      </c>
      <c r="I19" s="10">
        <v>-0.01</v>
      </c>
      <c r="J19" s="10">
        <v>-0.38400000000000001</v>
      </c>
      <c r="K19" s="9" t="str">
        <f t="shared" si="0"/>
        <v>Yes</v>
      </c>
    </row>
    <row r="20" spans="1:11" x14ac:dyDescent="0.25">
      <c r="A20" s="90" t="s">
        <v>31</v>
      </c>
      <c r="B20" s="49" t="s">
        <v>218</v>
      </c>
      <c r="C20" s="8">
        <v>99.944797128999994</v>
      </c>
      <c r="D20" s="9" t="str">
        <f>IF($B20="N/A","N/A",IF(C20&gt;100,"No",IF(C20&lt;95,"No","Yes")))</f>
        <v>Yes</v>
      </c>
      <c r="E20" s="8">
        <v>99.901649603999999</v>
      </c>
      <c r="F20" s="9" t="str">
        <f>IF($B20="N/A","N/A",IF(E20&gt;100,"No",IF(E20&lt;95,"No","Yes")))</f>
        <v>Yes</v>
      </c>
      <c r="G20" s="8">
        <v>99.533118466999994</v>
      </c>
      <c r="H20" s="9" t="str">
        <f>IF($B20="N/A","N/A",IF(G20&gt;100,"No",IF(G20&lt;95,"No","Yes")))</f>
        <v>Yes</v>
      </c>
      <c r="I20" s="10">
        <v>-4.2999999999999997E-2</v>
      </c>
      <c r="J20" s="10">
        <v>-0.36899999999999999</v>
      </c>
      <c r="K20" s="9" t="str">
        <f t="shared" si="0"/>
        <v>Yes</v>
      </c>
    </row>
    <row r="21" spans="1:11" x14ac:dyDescent="0.25">
      <c r="A21" s="90" t="s">
        <v>317</v>
      </c>
      <c r="B21" s="33" t="s">
        <v>218</v>
      </c>
      <c r="C21" s="8">
        <v>100</v>
      </c>
      <c r="D21" s="9" t="str">
        <f>IF($B21="N/A","N/A",IF(C21&gt;100,"No",IF(C21&lt;95,"No","Yes")))</f>
        <v>Yes</v>
      </c>
      <c r="E21" s="8">
        <v>99.515698809</v>
      </c>
      <c r="F21" s="9" t="str">
        <f>IF($B21="N/A","N/A",IF(E21&gt;100,"No",IF(E21&lt;95,"No","Yes")))</f>
        <v>Yes</v>
      </c>
      <c r="G21" s="8">
        <v>99.130997922000006</v>
      </c>
      <c r="H21" s="9" t="str">
        <f>IF($B21="N/A","N/A",IF(G21&gt;100,"No",IF(G21&lt;95,"No","Yes")))</f>
        <v>Yes</v>
      </c>
      <c r="I21" s="10">
        <v>-0.48399999999999999</v>
      </c>
      <c r="J21" s="10">
        <v>-0.38700000000000001</v>
      </c>
      <c r="K21" s="9" t="str">
        <f t="shared" si="0"/>
        <v>Yes</v>
      </c>
    </row>
    <row r="22" spans="1:11" x14ac:dyDescent="0.25">
      <c r="A22" s="90" t="s">
        <v>1718</v>
      </c>
      <c r="B22" s="33" t="s">
        <v>228</v>
      </c>
      <c r="C22" s="8">
        <v>0</v>
      </c>
      <c r="D22" s="9" t="str">
        <f>IF($B22="N/A","N/A",IF(C22&gt;5,"No",IF(C22&lt;=0,"No","Yes")))</f>
        <v>No</v>
      </c>
      <c r="E22" s="8">
        <v>0</v>
      </c>
      <c r="F22" s="9" t="str">
        <f>IF($B22="N/A","N/A",IF(E22&gt;5,"No",IF(E22&lt;=0,"No","Yes")))</f>
        <v>No</v>
      </c>
      <c r="G22" s="8">
        <v>0</v>
      </c>
      <c r="H22" s="9" t="str">
        <f>IF($B22="N/A","N/A",IF(G22&gt;5,"No",IF(G22&lt;=0,"No","Yes")))</f>
        <v>No</v>
      </c>
      <c r="I22" s="10" t="s">
        <v>1742</v>
      </c>
      <c r="J22" s="10" t="s">
        <v>1742</v>
      </c>
      <c r="K22" s="9" t="str">
        <f t="shared" si="0"/>
        <v>N/A</v>
      </c>
    </row>
    <row r="23" spans="1:11" x14ac:dyDescent="0.25">
      <c r="A23" s="90" t="s">
        <v>318</v>
      </c>
      <c r="B23" s="33" t="s">
        <v>227</v>
      </c>
      <c r="C23" s="8">
        <v>100</v>
      </c>
      <c r="D23" s="9" t="str">
        <f>IF($B23="N/A","N/A",IF(C23&gt;100,"No",IF(C23&lt;98,"No","Yes")))</f>
        <v>Yes</v>
      </c>
      <c r="E23" s="8">
        <v>99.998509842000004</v>
      </c>
      <c r="F23" s="9" t="str">
        <f>IF($B23="N/A","N/A",IF(E23&gt;100,"No",IF(E23&lt;98,"No","Yes")))</f>
        <v>Yes</v>
      </c>
      <c r="G23" s="8">
        <v>99.957830055000002</v>
      </c>
      <c r="H23" s="9" t="str">
        <f>IF($B23="N/A","N/A",IF(G23&gt;100,"No",IF(G23&lt;98,"No","Yes")))</f>
        <v>Yes</v>
      </c>
      <c r="I23" s="10">
        <v>-1E-3</v>
      </c>
      <c r="J23" s="10">
        <v>-4.1000000000000002E-2</v>
      </c>
      <c r="K23" s="9" t="str">
        <f t="shared" si="0"/>
        <v>Yes</v>
      </c>
    </row>
    <row r="24" spans="1:11" x14ac:dyDescent="0.25">
      <c r="A24" s="90" t="s">
        <v>825</v>
      </c>
      <c r="B24" s="33" t="s">
        <v>229</v>
      </c>
      <c r="C24" s="8">
        <v>5.2132802333999999</v>
      </c>
      <c r="D24" s="9" t="str">
        <f>IF($B24="N/A","N/A",IF(C24&gt;=2,"Yes","No"))</f>
        <v>Yes</v>
      </c>
      <c r="E24" s="8">
        <v>5.5905433195000001</v>
      </c>
      <c r="F24" s="9" t="str">
        <f>IF($B24="N/A","N/A",IF(E24&gt;=2,"Yes","No"))</f>
        <v>Yes</v>
      </c>
      <c r="G24" s="8">
        <v>5.8705288533999997</v>
      </c>
      <c r="H24" s="9" t="str">
        <f>IF($B24="N/A","N/A",IF(G24&gt;=2,"Yes","No"))</f>
        <v>Yes</v>
      </c>
      <c r="I24" s="10">
        <v>7.2370000000000001</v>
      </c>
      <c r="J24" s="10">
        <v>5.008</v>
      </c>
      <c r="K24" s="9" t="str">
        <f t="shared" si="0"/>
        <v>Yes</v>
      </c>
    </row>
    <row r="25" spans="1:11" x14ac:dyDescent="0.25">
      <c r="A25" s="90" t="s">
        <v>826</v>
      </c>
      <c r="B25" s="33" t="s">
        <v>230</v>
      </c>
      <c r="C25" s="8">
        <v>3.9680349092</v>
      </c>
      <c r="D25" s="9" t="str">
        <f>IF($B25="N/A","N/A",IF(C25&gt;30,"No",IF(C25&lt;5,"No","Yes")))</f>
        <v>No</v>
      </c>
      <c r="E25" s="8">
        <v>3.9296039102</v>
      </c>
      <c r="F25" s="9" t="str">
        <f>IF($B25="N/A","N/A",IF(E25&gt;30,"No",IF(E25&lt;5,"No","Yes")))</f>
        <v>No</v>
      </c>
      <c r="G25" s="8">
        <v>3.8134699412000002</v>
      </c>
      <c r="H25" s="9" t="str">
        <f>IF($B25="N/A","N/A",IF(G25&gt;30,"No",IF(G25&lt;5,"No","Yes")))</f>
        <v>No</v>
      </c>
      <c r="I25" s="10">
        <v>-0.96899999999999997</v>
      </c>
      <c r="J25" s="10">
        <v>-2.96</v>
      </c>
      <c r="K25" s="9" t="str">
        <f t="shared" si="0"/>
        <v>Yes</v>
      </c>
    </row>
    <row r="26" spans="1:11" x14ac:dyDescent="0.25">
      <c r="A26" s="90" t="s">
        <v>827</v>
      </c>
      <c r="B26" s="33" t="s">
        <v>231</v>
      </c>
      <c r="C26" s="8">
        <v>21.103268798999999</v>
      </c>
      <c r="D26" s="9" t="str">
        <f>IF($B26="N/A","N/A",IF(C26&gt;75,"No",IF(C26&lt;15,"No","Yes")))</f>
        <v>Yes</v>
      </c>
      <c r="E26" s="8">
        <v>23.538878789000002</v>
      </c>
      <c r="F26" s="9" t="str">
        <f>IF($B26="N/A","N/A",IF(E26&gt;75,"No",IF(E26&lt;15,"No","Yes")))</f>
        <v>Yes</v>
      </c>
      <c r="G26" s="8">
        <v>25.198131686</v>
      </c>
      <c r="H26" s="9" t="str">
        <f>IF($B26="N/A","N/A",IF(G26&gt;75,"No",IF(G26&lt;15,"No","Yes")))</f>
        <v>Yes</v>
      </c>
      <c r="I26" s="10">
        <v>11.54</v>
      </c>
      <c r="J26" s="10">
        <v>7.0490000000000004</v>
      </c>
      <c r="K26" s="9" t="str">
        <f t="shared" si="0"/>
        <v>Yes</v>
      </c>
    </row>
    <row r="27" spans="1:11" x14ac:dyDescent="0.25">
      <c r="A27" s="90" t="s">
        <v>828</v>
      </c>
      <c r="B27" s="33" t="s">
        <v>232</v>
      </c>
      <c r="C27" s="8">
        <v>74.928696291999998</v>
      </c>
      <c r="D27" s="9" t="str">
        <f>IF($B27="N/A","N/A",IF(C27&gt;70,"No",IF(C27&lt;25,"No","Yes")))</f>
        <v>No</v>
      </c>
      <c r="E27" s="8">
        <v>72.531517300999994</v>
      </c>
      <c r="F27" s="9" t="str">
        <f>IF($B27="N/A","N/A",IF(E27&gt;70,"No",IF(E27&lt;25,"No","Yes")))</f>
        <v>No</v>
      </c>
      <c r="G27" s="8">
        <v>70.988398372999995</v>
      </c>
      <c r="H27" s="9" t="str">
        <f>IF($B27="N/A","N/A",IF(G27&gt;70,"No",IF(G27&lt;25,"No","Yes")))</f>
        <v>No</v>
      </c>
      <c r="I27" s="10">
        <v>-3.2</v>
      </c>
      <c r="J27" s="10">
        <v>-2.13</v>
      </c>
      <c r="K27" s="9" t="str">
        <f t="shared" si="0"/>
        <v>Yes</v>
      </c>
    </row>
    <row r="28" spans="1:11" x14ac:dyDescent="0.25">
      <c r="A28" s="90" t="s">
        <v>322</v>
      </c>
      <c r="B28" s="33" t="s">
        <v>233</v>
      </c>
      <c r="C28" s="8">
        <v>57.432015036000003</v>
      </c>
      <c r="D28" s="9" t="str">
        <f>IF($B28="N/A","N/A",IF(C28&gt;70,"No",IF(C28&lt;35,"No","Yes")))</f>
        <v>Yes</v>
      </c>
      <c r="E28" s="8">
        <v>58.178729492000002</v>
      </c>
      <c r="F28" s="9" t="str">
        <f>IF($B28="N/A","N/A",IF(E28&gt;70,"No",IF(E28&lt;35,"No","Yes")))</f>
        <v>Yes</v>
      </c>
      <c r="G28" s="8">
        <v>60.033434741999997</v>
      </c>
      <c r="H28" s="9" t="str">
        <f>IF($B28="N/A","N/A",IF(G28&gt;70,"No",IF(G28&lt;35,"No","Yes")))</f>
        <v>Yes</v>
      </c>
      <c r="I28" s="10">
        <v>1.3</v>
      </c>
      <c r="J28" s="10">
        <v>3.1880000000000002</v>
      </c>
      <c r="K28" s="9" t="str">
        <f t="shared" si="0"/>
        <v>Yes</v>
      </c>
    </row>
    <row r="29" spans="1:11" x14ac:dyDescent="0.25">
      <c r="A29" s="90" t="s">
        <v>829</v>
      </c>
      <c r="B29" s="33" t="s">
        <v>224</v>
      </c>
      <c r="C29" s="8">
        <v>2.1865616989999999</v>
      </c>
      <c r="D29" s="9" t="str">
        <f>IF($B29="N/A","N/A",IF(C29&gt;1,"Yes","No"))</f>
        <v>Yes</v>
      </c>
      <c r="E29" s="8">
        <v>2.2235285078000002</v>
      </c>
      <c r="F29" s="9" t="str">
        <f>IF($B29="N/A","N/A",IF(E29&gt;1,"Yes","No"))</f>
        <v>Yes</v>
      </c>
      <c r="G29" s="8">
        <v>2.2151476379999999</v>
      </c>
      <c r="H29" s="9" t="str">
        <f>IF($B29="N/A","N/A",IF(G29&gt;1,"Yes","No"))</f>
        <v>Yes</v>
      </c>
      <c r="I29" s="10">
        <v>1.6910000000000001</v>
      </c>
      <c r="J29" s="10">
        <v>-0.377</v>
      </c>
      <c r="K29" s="9" t="str">
        <f t="shared" si="0"/>
        <v>Yes</v>
      </c>
    </row>
    <row r="30" spans="1:11" x14ac:dyDescent="0.25">
      <c r="A30" s="90" t="s">
        <v>323</v>
      </c>
      <c r="B30" s="33" t="s">
        <v>217</v>
      </c>
      <c r="C30" s="8">
        <v>0</v>
      </c>
      <c r="D30" s="9" t="str">
        <f>IF($B30="N/A","N/A",IF(C30&gt;15,"No",IF(C30&lt;-15,"No","Yes")))</f>
        <v>N/A</v>
      </c>
      <c r="E30" s="8">
        <v>0</v>
      </c>
      <c r="F30" s="9" t="str">
        <f>IF($B30="N/A","N/A",IF(E30&gt;15,"No",IF(E30&lt;-15,"No","Yes")))</f>
        <v>N/A</v>
      </c>
      <c r="G30" s="8">
        <v>0</v>
      </c>
      <c r="H30" s="9" t="str">
        <f>IF($B30="N/A","N/A",IF(G30&gt;15,"No",IF(G30&lt;-15,"No","Yes")))</f>
        <v>N/A</v>
      </c>
      <c r="I30" s="10" t="s">
        <v>1742</v>
      </c>
      <c r="J30" s="10" t="s">
        <v>1742</v>
      </c>
      <c r="K30" s="9" t="str">
        <f t="shared" si="0"/>
        <v>N/A</v>
      </c>
    </row>
    <row r="31" spans="1:11" x14ac:dyDescent="0.25">
      <c r="A31" s="90" t="s">
        <v>830</v>
      </c>
      <c r="B31" s="33" t="s">
        <v>217</v>
      </c>
      <c r="C31" s="8">
        <v>98.409465397000005</v>
      </c>
      <c r="D31" s="9" t="str">
        <f>IF($B31="N/A","N/A",IF(C31&gt;15,"No",IF(C31&lt;-15,"No","Yes")))</f>
        <v>N/A</v>
      </c>
      <c r="E31" s="8">
        <v>98.537472465999997</v>
      </c>
      <c r="F31" s="9" t="str">
        <f>IF($B31="N/A","N/A",IF(E31&gt;15,"No",IF(E31&lt;-15,"No","Yes")))</f>
        <v>N/A</v>
      </c>
      <c r="G31" s="8">
        <v>98.253932414999994</v>
      </c>
      <c r="H31" s="9" t="str">
        <f>IF($B31="N/A","N/A",IF(G31&gt;15,"No",IF(G31&lt;-15,"No","Yes")))</f>
        <v>N/A</v>
      </c>
      <c r="I31" s="10">
        <v>0.13009999999999999</v>
      </c>
      <c r="J31" s="10">
        <v>-0.28799999999999998</v>
      </c>
      <c r="K31" s="9" t="str">
        <f t="shared" si="0"/>
        <v>Yes</v>
      </c>
    </row>
    <row r="32" spans="1:11" x14ac:dyDescent="0.25">
      <c r="A32" s="90" t="s">
        <v>324</v>
      </c>
      <c r="B32" s="33" t="s">
        <v>217</v>
      </c>
      <c r="C32" s="8" t="s">
        <v>1742</v>
      </c>
      <c r="D32" s="9" t="str">
        <f>IF($B32="N/A","N/A",IF(C32&gt;15,"No",IF(C32&lt;-15,"No","Yes")))</f>
        <v>N/A</v>
      </c>
      <c r="E32" s="8" t="s">
        <v>1742</v>
      </c>
      <c r="F32" s="9" t="str">
        <f>IF($B32="N/A","N/A",IF(E32&gt;15,"No",IF(E32&lt;-15,"No","Yes")))</f>
        <v>N/A</v>
      </c>
      <c r="G32" s="8" t="s">
        <v>1742</v>
      </c>
      <c r="H32" s="9" t="str">
        <f>IF($B32="N/A","N/A",IF(G32&gt;15,"No",IF(G32&lt;-15,"No","Yes")))</f>
        <v>N/A</v>
      </c>
      <c r="I32" s="10" t="s">
        <v>1742</v>
      </c>
      <c r="J32" s="10" t="s">
        <v>1742</v>
      </c>
      <c r="K32" s="9" t="str">
        <f t="shared" si="0"/>
        <v>N/A</v>
      </c>
    </row>
    <row r="33" spans="1:11" x14ac:dyDescent="0.25">
      <c r="A33" s="90" t="s">
        <v>325</v>
      </c>
      <c r="B33" s="33" t="s">
        <v>217</v>
      </c>
      <c r="C33" s="8">
        <v>100</v>
      </c>
      <c r="D33" s="9" t="str">
        <f>IF($B33="N/A","N/A",IF(C33&gt;15,"No",IF(C33&lt;-15,"No","Yes")))</f>
        <v>N/A</v>
      </c>
      <c r="E33" s="8">
        <v>100</v>
      </c>
      <c r="F33" s="9" t="str">
        <f>IF($B33="N/A","N/A",IF(E33&gt;15,"No",IF(E33&lt;-15,"No","Yes")))</f>
        <v>N/A</v>
      </c>
      <c r="G33" s="8">
        <v>99.982126898999994</v>
      </c>
      <c r="H33" s="9" t="str">
        <f>IF($B33="N/A","N/A",IF(G33&gt;15,"No",IF(G33&lt;-15,"No","Yes")))</f>
        <v>N/A</v>
      </c>
      <c r="I33" s="10">
        <v>0</v>
      </c>
      <c r="J33" s="10">
        <v>-1.7999999999999999E-2</v>
      </c>
      <c r="K33" s="9" t="str">
        <f t="shared" si="0"/>
        <v>Yes</v>
      </c>
    </row>
    <row r="34" spans="1:11" x14ac:dyDescent="0.25">
      <c r="A34" s="90" t="s">
        <v>326</v>
      </c>
      <c r="B34" s="33" t="s">
        <v>234</v>
      </c>
      <c r="C34" s="8">
        <v>100</v>
      </c>
      <c r="D34" s="9" t="str">
        <f>IF($B34="N/A","N/A",IF(C34&gt;=90,"Yes","No"))</f>
        <v>Yes</v>
      </c>
      <c r="E34" s="8">
        <v>65.023022933999997</v>
      </c>
      <c r="F34" s="9" t="str">
        <f>IF($B34="N/A","N/A",IF(E34&gt;=90,"Yes","No"))</f>
        <v>No</v>
      </c>
      <c r="G34" s="8">
        <v>0</v>
      </c>
      <c r="H34" s="9" t="str">
        <f>IF($B34="N/A","N/A",IF(G34&gt;=90,"Yes","No"))</f>
        <v>No</v>
      </c>
      <c r="I34" s="10">
        <v>-35</v>
      </c>
      <c r="J34" s="10">
        <v>-100</v>
      </c>
      <c r="K34" s="9" t="str">
        <f t="shared" si="0"/>
        <v>No</v>
      </c>
    </row>
    <row r="35" spans="1:11" x14ac:dyDescent="0.25">
      <c r="A35" s="90" t="s">
        <v>327</v>
      </c>
      <c r="B35" s="33" t="s">
        <v>217</v>
      </c>
      <c r="C35" s="8">
        <v>21.011264014000002</v>
      </c>
      <c r="D35" s="9" t="str">
        <f>IF($B35="N/A","N/A",IF(C35&gt;15,"No",IF(C35&lt;-15,"No","Yes")))</f>
        <v>N/A</v>
      </c>
      <c r="E35" s="8">
        <v>17.667307434000001</v>
      </c>
      <c r="F35" s="9" t="str">
        <f>IF($B35="N/A","N/A",IF(E35&gt;15,"No",IF(E35&lt;-15,"No","Yes")))</f>
        <v>N/A</v>
      </c>
      <c r="G35" s="8">
        <v>15.550167174</v>
      </c>
      <c r="H35" s="9" t="str">
        <f>IF($B35="N/A","N/A",IF(G35&gt;15,"No",IF(G35&lt;-15,"No","Yes")))</f>
        <v>N/A</v>
      </c>
      <c r="I35" s="10">
        <v>-15.9</v>
      </c>
      <c r="J35" s="10">
        <v>-12</v>
      </c>
      <c r="K35" s="9" t="str">
        <f t="shared" si="0"/>
        <v>Yes</v>
      </c>
    </row>
    <row r="36" spans="1:11" ht="25" x14ac:dyDescent="0.25">
      <c r="A36" s="90" t="s">
        <v>368</v>
      </c>
      <c r="B36" s="33" t="s">
        <v>217</v>
      </c>
      <c r="C36" s="8">
        <v>23.379730032000001</v>
      </c>
      <c r="D36" s="9" t="str">
        <f>IF($B36="N/A","N/A",IF(C36&gt;15,"No",IF(C36&lt;-15,"No","Yes")))</f>
        <v>N/A</v>
      </c>
      <c r="E36" s="8">
        <v>20.793657889999999</v>
      </c>
      <c r="F36" s="9" t="str">
        <f>IF($B36="N/A","N/A",IF(E36&gt;15,"No",IF(E36&lt;-15,"No","Yes")))</f>
        <v>N/A</v>
      </c>
      <c r="G36" s="8">
        <v>19.145154975000001</v>
      </c>
      <c r="H36" s="9" t="str">
        <f>IF($B36="N/A","N/A",IF(G36&gt;15,"No",IF(G36&lt;-15,"No","Yes")))</f>
        <v>N/A</v>
      </c>
      <c r="I36" s="10">
        <v>-11.1</v>
      </c>
      <c r="J36" s="10">
        <v>-7.93</v>
      </c>
      <c r="K36" s="9" t="str">
        <f t="shared" si="0"/>
        <v>Yes</v>
      </c>
    </row>
    <row r="37" spans="1:11" x14ac:dyDescent="0.25">
      <c r="A37" s="90" t="s">
        <v>373</v>
      </c>
      <c r="B37" s="33" t="s">
        <v>235</v>
      </c>
      <c r="C37" s="8">
        <v>87.345399103999995</v>
      </c>
      <c r="D37" s="9" t="str">
        <f>IF($B37="N/A","N/A",IF(C37&gt;90,"No",IF(C37&lt;75,"No","Yes")))</f>
        <v>Yes</v>
      </c>
      <c r="E37" s="8">
        <v>85.719820584999994</v>
      </c>
      <c r="F37" s="9" t="str">
        <f>IF($B37="N/A","N/A",IF(E37&gt;90,"No",IF(E37&lt;75,"No","Yes")))</f>
        <v>Yes</v>
      </c>
      <c r="G37" s="8">
        <v>85.636615560999999</v>
      </c>
      <c r="H37" s="9" t="str">
        <f>IF($B37="N/A","N/A",IF(G37&gt;90,"No",IF(G37&lt;75,"No","Yes")))</f>
        <v>Yes</v>
      </c>
      <c r="I37" s="10">
        <v>-1.86</v>
      </c>
      <c r="J37" s="10">
        <v>-9.7000000000000003E-2</v>
      </c>
      <c r="K37" s="9" t="str">
        <f>IF(J37="Div by 0", "N/A", IF(J37="N/A","N/A", IF(J37&gt;30, "No", IF(J37&lt;-30, "No", "Yes"))))</f>
        <v>Yes</v>
      </c>
    </row>
    <row r="38" spans="1:11" x14ac:dyDescent="0.25">
      <c r="A38" s="90" t="s">
        <v>374</v>
      </c>
      <c r="B38" s="33" t="s">
        <v>236</v>
      </c>
      <c r="C38" s="8">
        <v>9.8694846417999997</v>
      </c>
      <c r="D38" s="9" t="str">
        <f>IF($B38="N/A","N/A",IF(C38&gt;10,"No",IF(C38&lt;1,"No","Yes")))</f>
        <v>Yes</v>
      </c>
      <c r="E38" s="8">
        <v>11.210454945</v>
      </c>
      <c r="F38" s="9" t="str">
        <f>IF($B38="N/A","N/A",IF(E38&gt;10,"No",IF(E38&lt;1,"No","Yes")))</f>
        <v>No</v>
      </c>
      <c r="G38" s="8">
        <v>11.256363143</v>
      </c>
      <c r="H38" s="9" t="str">
        <f>IF($B38="N/A","N/A",IF(G38&gt;10,"No",IF(G38&lt;1,"No","Yes")))</f>
        <v>No</v>
      </c>
      <c r="I38" s="10">
        <v>13.59</v>
      </c>
      <c r="J38" s="10">
        <v>0.40949999999999998</v>
      </c>
      <c r="K38" s="9" t="str">
        <f>IF(J38="Div by 0", "N/A", IF(J38="N/A","N/A", IF(J38&gt;30, "No", IF(J38&lt;-30, "No", "Yes"))))</f>
        <v>Yes</v>
      </c>
    </row>
    <row r="39" spans="1:11" x14ac:dyDescent="0.25">
      <c r="A39" s="90" t="s">
        <v>375</v>
      </c>
      <c r="B39" s="33" t="s">
        <v>237</v>
      </c>
      <c r="C39" s="8">
        <v>6.1774640899999997E-2</v>
      </c>
      <c r="D39" s="9" t="str">
        <f>IF($B39="N/A","N/A",IF(C39&gt;2,"No",IF(C39&lt;=0,"No","Yes")))</f>
        <v>Yes</v>
      </c>
      <c r="E39" s="8">
        <v>8.1958663000000001E-2</v>
      </c>
      <c r="F39" s="9" t="str">
        <f>IF($B39="N/A","N/A",IF(E39&gt;2,"No",IF(E39&lt;=0,"No","Yes")))</f>
        <v>Yes</v>
      </c>
      <c r="G39" s="8">
        <v>3.6145666999999999E-2</v>
      </c>
      <c r="H39" s="9" t="str">
        <f>IF($B39="N/A","N/A",IF(G39&gt;2,"No",IF(G39&lt;=0,"No","Yes")))</f>
        <v>Yes</v>
      </c>
      <c r="I39" s="10">
        <v>32.67</v>
      </c>
      <c r="J39" s="10">
        <v>-55.9</v>
      </c>
      <c r="K39" s="9" t="str">
        <f>IF(J39="Div by 0", "N/A", IF(J39="N/A","N/A", IF(J39&gt;30, "No", IF(J39&lt;-30, "No", "Yes"))))</f>
        <v>No</v>
      </c>
    </row>
    <row r="40" spans="1:11" x14ac:dyDescent="0.25">
      <c r="A40" s="90" t="s">
        <v>376</v>
      </c>
      <c r="B40" s="33" t="s">
        <v>238</v>
      </c>
      <c r="C40" s="8">
        <v>1.2368071710999999</v>
      </c>
      <c r="D40" s="9" t="str">
        <f>IF($B40="N/A","N/A",IF(C40&gt;3,"No",IF(C40&lt;=0,"No","Yes")))</f>
        <v>Yes</v>
      </c>
      <c r="E40" s="8">
        <v>1.3605138063</v>
      </c>
      <c r="F40" s="9" t="str">
        <f>IF($B40="N/A","N/A",IF(E40&gt;3,"No",IF(E40&lt;=0,"No","Yes")))</f>
        <v>Yes</v>
      </c>
      <c r="G40" s="8">
        <v>1.3660050001999999</v>
      </c>
      <c r="H40" s="9" t="str">
        <f>IF($B40="N/A","N/A",IF(G40&gt;3,"No",IF(G40&lt;=0,"No","Yes")))</f>
        <v>Yes</v>
      </c>
      <c r="I40" s="10">
        <v>10</v>
      </c>
      <c r="J40" s="10">
        <v>0.40360000000000001</v>
      </c>
      <c r="K40" s="9" t="str">
        <f>IF(J40="Div by 0", "N/A", IF(J40="N/A","N/A", IF(J40&gt;30, "No", IF(J40&lt;-30, "No", "Yes"))))</f>
        <v>Yes</v>
      </c>
    </row>
    <row r="41" spans="1:11" s="100" customFormat="1" x14ac:dyDescent="0.25">
      <c r="A41" s="148" t="s">
        <v>1648</v>
      </c>
      <c r="B41" s="149"/>
      <c r="C41" s="149"/>
      <c r="D41" s="149"/>
      <c r="E41" s="149"/>
      <c r="F41" s="149"/>
      <c r="G41" s="149"/>
      <c r="H41" s="149"/>
      <c r="I41" s="149"/>
      <c r="J41" s="149"/>
      <c r="K41" s="150"/>
    </row>
    <row r="42" spans="1:11" ht="16.5" customHeight="1" x14ac:dyDescent="0.25">
      <c r="A42" s="145" t="s">
        <v>1646</v>
      </c>
      <c r="B42" s="146"/>
      <c r="C42" s="146"/>
      <c r="D42" s="146"/>
      <c r="E42" s="146"/>
      <c r="F42" s="146"/>
      <c r="G42" s="146"/>
      <c r="H42" s="146"/>
      <c r="I42" s="146"/>
      <c r="J42" s="146"/>
      <c r="K42" s="147"/>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14712</v>
      </c>
      <c r="D6" s="9" t="str">
        <f>IF($B6="N/A","N/A",IF(C6&gt;15,"No",IF(C6&lt;-15,"No","Yes")))</f>
        <v>N/A</v>
      </c>
      <c r="E6" s="34">
        <v>14418</v>
      </c>
      <c r="F6" s="9" t="str">
        <f>IF($B6="N/A","N/A",IF(E6&gt;15,"No",IF(E6&lt;-15,"No","Yes")))</f>
        <v>N/A</v>
      </c>
      <c r="G6" s="34">
        <v>18359</v>
      </c>
      <c r="H6" s="9" t="str">
        <f>IF($B6="N/A","N/A",IF(G6&gt;15,"No",IF(G6&lt;-15,"No","Yes")))</f>
        <v>N/A</v>
      </c>
      <c r="I6" s="10">
        <v>-2</v>
      </c>
      <c r="J6" s="10">
        <v>27.33</v>
      </c>
      <c r="K6" s="9" t="str">
        <f t="shared" ref="K6:K31" si="0">IF(J6="Div by 0", "N/A", IF(J6="N/A","N/A", IF(J6&gt;30, "No", IF(J6&lt;-30, "No", "Yes"))))</f>
        <v>Yes</v>
      </c>
    </row>
    <row r="7" spans="1:11" x14ac:dyDescent="0.25">
      <c r="A7" s="90" t="s">
        <v>311</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0" t="s">
        <v>312</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90" t="s">
        <v>818</v>
      </c>
      <c r="B9" s="33" t="s">
        <v>217</v>
      </c>
      <c r="C9" s="76">
        <v>1064.2516992999999</v>
      </c>
      <c r="D9" s="9" t="str">
        <f>IF($B9="N/A","N/A",IF(C9&gt;15,"No",IF(C9&lt;-15,"No","Yes")))</f>
        <v>N/A</v>
      </c>
      <c r="E9" s="76">
        <v>1037.2313081</v>
      </c>
      <c r="F9" s="9" t="str">
        <f>IF($B9="N/A","N/A",IF(E9&gt;15,"No",IF(E9&lt;-15,"No","Yes")))</f>
        <v>N/A</v>
      </c>
      <c r="G9" s="76">
        <v>1012.9683534</v>
      </c>
      <c r="H9" s="9" t="str">
        <f>IF($B9="N/A","N/A",IF(G9&gt;15,"No",IF(G9&lt;-15,"No","Yes")))</f>
        <v>N/A</v>
      </c>
      <c r="I9" s="10">
        <v>-2.54</v>
      </c>
      <c r="J9" s="10">
        <v>-2.34</v>
      </c>
      <c r="K9" s="9" t="str">
        <f t="shared" si="0"/>
        <v>Yes</v>
      </c>
    </row>
    <row r="10" spans="1:11" x14ac:dyDescent="0.25">
      <c r="A10" s="90" t="s">
        <v>313</v>
      </c>
      <c r="B10" s="33" t="s">
        <v>217</v>
      </c>
      <c r="C10" s="8">
        <v>0.44861337680000002</v>
      </c>
      <c r="D10" s="9" t="str">
        <f>IF($B10="N/A","N/A",IF(C10&gt;15,"No",IF(C10&lt;-15,"No","Yes")))</f>
        <v>N/A</v>
      </c>
      <c r="E10" s="8">
        <v>0.74212789570000004</v>
      </c>
      <c r="F10" s="9" t="str">
        <f>IF($B10="N/A","N/A",IF(E10&gt;15,"No",IF(E10&lt;-15,"No","Yes")))</f>
        <v>N/A</v>
      </c>
      <c r="G10" s="8">
        <v>77.406176806999994</v>
      </c>
      <c r="H10" s="9" t="str">
        <f>IF($B10="N/A","N/A",IF(G10&gt;15,"No",IF(G10&lt;-15,"No","Yes")))</f>
        <v>N/A</v>
      </c>
      <c r="I10" s="10">
        <v>65.430000000000007</v>
      </c>
      <c r="J10" s="10">
        <v>10330</v>
      </c>
      <c r="K10" s="9" t="str">
        <f t="shared" si="0"/>
        <v>No</v>
      </c>
    </row>
    <row r="11" spans="1:11" x14ac:dyDescent="0.25">
      <c r="A11" s="90" t="s">
        <v>820</v>
      </c>
      <c r="B11" s="33" t="s">
        <v>217</v>
      </c>
      <c r="C11" s="76">
        <v>485.27272727000002</v>
      </c>
      <c r="D11" s="9" t="str">
        <f>IF($B11="N/A","N/A",IF(C11&gt;15,"No",IF(C11&lt;-15,"No","Yes")))</f>
        <v>N/A</v>
      </c>
      <c r="E11" s="76">
        <v>5370.0654205999999</v>
      </c>
      <c r="F11" s="9" t="str">
        <f>IF($B11="N/A","N/A",IF(E11&gt;15,"No",IF(E11&lt;-15,"No","Yes")))</f>
        <v>N/A</v>
      </c>
      <c r="G11" s="76">
        <v>8907.0772641000003</v>
      </c>
      <c r="H11" s="9" t="str">
        <f>IF($B11="N/A","N/A",IF(G11&gt;15,"No",IF(G11&lt;-15,"No","Yes")))</f>
        <v>N/A</v>
      </c>
      <c r="I11" s="10">
        <v>1007</v>
      </c>
      <c r="J11" s="10">
        <v>65.87</v>
      </c>
      <c r="K11" s="9" t="str">
        <f t="shared" si="0"/>
        <v>No</v>
      </c>
    </row>
    <row r="12" spans="1:11" x14ac:dyDescent="0.25">
      <c r="A12" s="90" t="s">
        <v>314</v>
      </c>
      <c r="B12" s="33" t="s">
        <v>218</v>
      </c>
      <c r="C12" s="8">
        <v>0.12914627510000001</v>
      </c>
      <c r="D12" s="9" t="str">
        <f>IF($B12="N/A","N/A",IF(C12&gt;100,"No",IF(C12&lt;95,"No","Yes")))</f>
        <v>No</v>
      </c>
      <c r="E12" s="8">
        <v>0.56873352749999995</v>
      </c>
      <c r="F12" s="9" t="str">
        <f>IF($B12="N/A","N/A",IF(E12&gt;100,"No",IF(E12&lt;95,"No","Yes")))</f>
        <v>No</v>
      </c>
      <c r="G12" s="8">
        <v>79.072934255999996</v>
      </c>
      <c r="H12" s="9" t="str">
        <f>IF($B12="N/A","N/A",IF(G12&gt;100,"No",IF(G12&lt;95,"No","Yes")))</f>
        <v>No</v>
      </c>
      <c r="I12" s="10">
        <v>340.4</v>
      </c>
      <c r="J12" s="10">
        <v>13803</v>
      </c>
      <c r="K12" s="9" t="str">
        <f t="shared" si="0"/>
        <v>No</v>
      </c>
    </row>
    <row r="13" spans="1:11" x14ac:dyDescent="0.25">
      <c r="A13" s="90" t="s">
        <v>821</v>
      </c>
      <c r="B13" s="33" t="s">
        <v>224</v>
      </c>
      <c r="C13" s="8">
        <v>1.5263157894999999</v>
      </c>
      <c r="D13" s="9" t="str">
        <f>IF($B13="N/A","N/A",IF(C13&gt;1,"Yes","No"))</f>
        <v>Yes</v>
      </c>
      <c r="E13" s="8">
        <v>1.256097561</v>
      </c>
      <c r="F13" s="9" t="str">
        <f>IF($B13="N/A","N/A",IF(E13&gt;1,"Yes","No"))</f>
        <v>Yes</v>
      </c>
      <c r="G13" s="8">
        <v>1.2618309567999999</v>
      </c>
      <c r="H13" s="9" t="str">
        <f>IF($B13="N/A","N/A",IF(G13&gt;1,"Yes","No"))</f>
        <v>Yes</v>
      </c>
      <c r="I13" s="10">
        <v>-17.7</v>
      </c>
      <c r="J13" s="10">
        <v>0.45639999999999997</v>
      </c>
      <c r="K13" s="9" t="str">
        <f t="shared" si="0"/>
        <v>Yes</v>
      </c>
    </row>
    <row r="14" spans="1:11" x14ac:dyDescent="0.25">
      <c r="A14" s="90" t="s">
        <v>315</v>
      </c>
      <c r="B14" s="33" t="s">
        <v>218</v>
      </c>
      <c r="C14" s="8">
        <v>0.12914627510000001</v>
      </c>
      <c r="D14" s="9" t="str">
        <f>IF($B14="N/A","N/A",IF(C14&gt;100,"No",IF(C14&lt;95,"No","Yes")))</f>
        <v>No</v>
      </c>
      <c r="E14" s="8">
        <v>40.830905811999997</v>
      </c>
      <c r="F14" s="9" t="str">
        <f>IF($B14="N/A","N/A",IF(E14&gt;100,"No",IF(E14&lt;95,"No","Yes")))</f>
        <v>No</v>
      </c>
      <c r="G14" s="8">
        <v>99.967318481000007</v>
      </c>
      <c r="H14" s="9" t="str">
        <f>IF($B14="N/A","N/A",IF(G14&gt;100,"No",IF(G14&lt;95,"No","Yes")))</f>
        <v>Yes</v>
      </c>
      <c r="I14" s="10">
        <v>31516</v>
      </c>
      <c r="J14" s="10">
        <v>144.80000000000001</v>
      </c>
      <c r="K14" s="9" t="str">
        <f t="shared" si="0"/>
        <v>No</v>
      </c>
    </row>
    <row r="15" spans="1:11" x14ac:dyDescent="0.25">
      <c r="A15" s="90" t="s">
        <v>822</v>
      </c>
      <c r="B15" s="33" t="s">
        <v>225</v>
      </c>
      <c r="C15" s="8">
        <v>9.8421052632000006</v>
      </c>
      <c r="D15" s="9" t="str">
        <f>IF($B15="N/A","N/A",IF(C15&gt;3,"Yes","No"))</f>
        <v>Yes</v>
      </c>
      <c r="E15" s="8">
        <v>1.1527093596</v>
      </c>
      <c r="F15" s="9" t="str">
        <f>IF($B15="N/A","N/A",IF(E15&gt;3,"Yes","No"))</f>
        <v>No</v>
      </c>
      <c r="G15" s="8">
        <v>10.158284749</v>
      </c>
      <c r="H15" s="9" t="str">
        <f>IF($B15="N/A","N/A",IF(G15&gt;3,"Yes","No"))</f>
        <v>Yes</v>
      </c>
      <c r="I15" s="10">
        <v>-88.3</v>
      </c>
      <c r="J15" s="10">
        <v>781.3</v>
      </c>
      <c r="K15" s="9" t="str">
        <f t="shared" si="0"/>
        <v>No</v>
      </c>
    </row>
    <row r="16" spans="1:11" x14ac:dyDescent="0.25">
      <c r="A16" s="90" t="s">
        <v>823</v>
      </c>
      <c r="B16" s="33" t="s">
        <v>226</v>
      </c>
      <c r="C16" s="8">
        <v>6.5905105022999999</v>
      </c>
      <c r="D16" s="9" t="str">
        <f>IF($B16="N/A","N/A",IF(C16&gt;=8,"No",IF(C16&lt;2,"No","Yes")))</f>
        <v>Yes</v>
      </c>
      <c r="E16" s="8">
        <v>6.1645165764999996</v>
      </c>
      <c r="F16" s="9" t="str">
        <f>IF($B16="N/A","N/A",IF(E16&gt;=8,"No",IF(E16&lt;2,"No","Yes")))</f>
        <v>Yes</v>
      </c>
      <c r="G16" s="8">
        <v>4.8238818978999998</v>
      </c>
      <c r="H16" s="9" t="str">
        <f>IF($B16="N/A","N/A",IF(G16&gt;=8,"No",IF(G16&lt;2,"No","Yes")))</f>
        <v>Yes</v>
      </c>
      <c r="I16" s="10">
        <v>-6.46</v>
      </c>
      <c r="J16" s="10">
        <v>-21.7</v>
      </c>
      <c r="K16" s="9" t="str">
        <f t="shared" si="0"/>
        <v>Yes</v>
      </c>
    </row>
    <row r="17" spans="1:11" x14ac:dyDescent="0.25">
      <c r="A17" s="90" t="s">
        <v>316</v>
      </c>
      <c r="B17" s="33" t="s">
        <v>227</v>
      </c>
      <c r="C17" s="8">
        <v>99.904839586999998</v>
      </c>
      <c r="D17" s="9" t="str">
        <f>IF(OR($B17="N/A",$C17="N/A"),"N/A",IF(C17&gt;100,"No",IF(C17&lt;98,"No","Yes")))</f>
        <v>Yes</v>
      </c>
      <c r="E17" s="8">
        <v>99.916770702999997</v>
      </c>
      <c r="F17" s="9" t="str">
        <f>IF(OR($B17="N/A",$E17="N/A"),"N/A",IF(E17&gt;100,"No",IF(E17&lt;98,"No","Yes")))</f>
        <v>Yes</v>
      </c>
      <c r="G17" s="8">
        <v>99.967318481000007</v>
      </c>
      <c r="H17" s="9" t="str">
        <f>IF($B17="N/A","N/A",IF(G17&gt;100,"No",IF(G17&lt;98,"No","Yes")))</f>
        <v>Yes</v>
      </c>
      <c r="I17" s="10">
        <v>1.1900000000000001E-2</v>
      </c>
      <c r="J17" s="10">
        <v>5.0599999999999999E-2</v>
      </c>
      <c r="K17" s="9" t="str">
        <f t="shared" si="0"/>
        <v>Yes</v>
      </c>
    </row>
    <row r="18" spans="1:11" x14ac:dyDescent="0.25">
      <c r="A18" s="90" t="s">
        <v>31</v>
      </c>
      <c r="B18" s="33" t="s">
        <v>218</v>
      </c>
      <c r="C18" s="8">
        <v>99.748504621999999</v>
      </c>
      <c r="D18" s="9" t="str">
        <f>IF($B18="N/A","N/A",IF(C18&gt;100,"No",IF(C18&lt;95,"No","Yes")))</f>
        <v>Yes</v>
      </c>
      <c r="E18" s="8">
        <v>99.805798308000007</v>
      </c>
      <c r="F18" s="9" t="str">
        <f>IF($B18="N/A","N/A",IF(E18&gt;100,"No",IF(E18&lt;95,"No","Yes")))</f>
        <v>Yes</v>
      </c>
      <c r="G18" s="8">
        <v>99.869273926000005</v>
      </c>
      <c r="H18" s="9" t="str">
        <f>IF($B18="N/A","N/A",IF(G18&gt;100,"No",IF(G18&lt;95,"No","Yes")))</f>
        <v>Yes</v>
      </c>
      <c r="I18" s="10">
        <v>5.74E-2</v>
      </c>
      <c r="J18" s="10">
        <v>6.3600000000000004E-2</v>
      </c>
      <c r="K18" s="9" t="str">
        <f t="shared" si="0"/>
        <v>Yes</v>
      </c>
    </row>
    <row r="19" spans="1:11" x14ac:dyDescent="0.25">
      <c r="A19" s="90" t="s">
        <v>317</v>
      </c>
      <c r="B19" s="33" t="s">
        <v>218</v>
      </c>
      <c r="C19" s="8">
        <v>100</v>
      </c>
      <c r="D19" s="9" t="str">
        <f>IF($B19="N/A","N/A",IF(C19&gt;100,"No",IF(C19&lt;95,"No","Yes")))</f>
        <v>Yes</v>
      </c>
      <c r="E19" s="8">
        <v>99.937578027000001</v>
      </c>
      <c r="F19" s="9" t="str">
        <f>IF($B19="N/A","N/A",IF(E19&gt;100,"No",IF(E19&lt;95,"No","Yes")))</f>
        <v>Yes</v>
      </c>
      <c r="G19" s="8">
        <v>99.934636963000003</v>
      </c>
      <c r="H19" s="9" t="str">
        <f>IF($B19="N/A","N/A",IF(G19&gt;100,"No",IF(G19&lt;95,"No","Yes")))</f>
        <v>Yes</v>
      </c>
      <c r="I19" s="10">
        <v>-6.2E-2</v>
      </c>
      <c r="J19" s="10">
        <v>-3.0000000000000001E-3</v>
      </c>
      <c r="K19" s="9" t="str">
        <f t="shared" si="0"/>
        <v>Yes</v>
      </c>
    </row>
    <row r="20" spans="1:11" x14ac:dyDescent="0.25">
      <c r="A20" s="90" t="s">
        <v>318</v>
      </c>
      <c r="B20" s="33" t="s">
        <v>227</v>
      </c>
      <c r="C20" s="8">
        <v>100</v>
      </c>
      <c r="D20" s="9" t="str">
        <f>IF($B20="N/A","N/A",IF(C20&gt;100,"No",IF(C20&lt;98,"No","Yes")))</f>
        <v>Yes</v>
      </c>
      <c r="E20" s="8">
        <v>99.993064224999998</v>
      </c>
      <c r="F20" s="9" t="str">
        <f>IF($B20="N/A","N/A",IF(E20&gt;100,"No",IF(E20&lt;98,"No","Yes")))</f>
        <v>Yes</v>
      </c>
      <c r="G20" s="8">
        <v>99.989106160000006</v>
      </c>
      <c r="H20" s="9" t="str">
        <f>IF($B20="N/A","N/A",IF(G20&gt;100,"No",IF(G20&lt;98,"No","Yes")))</f>
        <v>Yes</v>
      </c>
      <c r="I20" s="10">
        <v>-7.0000000000000001E-3</v>
      </c>
      <c r="J20" s="10">
        <v>-4.0000000000000001E-3</v>
      </c>
      <c r="K20" s="9" t="str">
        <f t="shared" si="0"/>
        <v>Yes</v>
      </c>
    </row>
    <row r="21" spans="1:11" x14ac:dyDescent="0.25">
      <c r="A21" s="90" t="s">
        <v>825</v>
      </c>
      <c r="B21" s="33" t="s">
        <v>229</v>
      </c>
      <c r="C21" s="8">
        <v>1.0097879282</v>
      </c>
      <c r="D21" s="9" t="str">
        <f>IF($B21="N/A","N/A",IF(C21&gt;=2,"Yes","No"))</f>
        <v>No</v>
      </c>
      <c r="E21" s="8">
        <v>3.1575223694000001</v>
      </c>
      <c r="F21" s="9" t="str">
        <f>IF($B21="N/A","N/A",IF(E21&gt;=2,"Yes","No"))</f>
        <v>Yes</v>
      </c>
      <c r="G21" s="8">
        <v>7.9427466361999999</v>
      </c>
      <c r="H21" s="9" t="str">
        <f>IF($B21="N/A","N/A",IF(G21&gt;=2,"Yes","No"))</f>
        <v>Yes</v>
      </c>
      <c r="I21" s="10">
        <v>212.7</v>
      </c>
      <c r="J21" s="10">
        <v>151.5</v>
      </c>
      <c r="K21" s="9" t="str">
        <f t="shared" si="0"/>
        <v>No</v>
      </c>
    </row>
    <row r="22" spans="1:11" x14ac:dyDescent="0.25">
      <c r="A22" s="90" t="s">
        <v>826</v>
      </c>
      <c r="B22" s="33" t="s">
        <v>230</v>
      </c>
      <c r="C22" s="8">
        <v>5.4989124523999999</v>
      </c>
      <c r="D22" s="9" t="str">
        <f>IF($B22="N/A","N/A",IF(C22&gt;30,"No",IF(C22&lt;5,"No","Yes")))</f>
        <v>Yes</v>
      </c>
      <c r="E22" s="8">
        <v>5.4241520427000003</v>
      </c>
      <c r="F22" s="9" t="str">
        <f>IF($B22="N/A","N/A",IF(E22&gt;30,"No",IF(E22&lt;5,"No","Yes")))</f>
        <v>Yes</v>
      </c>
      <c r="G22" s="8">
        <v>5.2078226289999998</v>
      </c>
      <c r="H22" s="9" t="str">
        <f>IF($B22="N/A","N/A",IF(G22&gt;30,"No",IF(G22&lt;5,"No","Yes")))</f>
        <v>Yes</v>
      </c>
      <c r="I22" s="10">
        <v>-1.36</v>
      </c>
      <c r="J22" s="10">
        <v>-3.99</v>
      </c>
      <c r="K22" s="9" t="str">
        <f t="shared" si="0"/>
        <v>Yes</v>
      </c>
    </row>
    <row r="23" spans="1:11" x14ac:dyDescent="0.25">
      <c r="A23" s="90" t="s">
        <v>827</v>
      </c>
      <c r="B23" s="33" t="s">
        <v>231</v>
      </c>
      <c r="C23" s="8">
        <v>37.425231103999998</v>
      </c>
      <c r="D23" s="9" t="str">
        <f>IF($B23="N/A","N/A",IF(C23&gt;75,"No",IF(C23&lt;15,"No","Yes")))</f>
        <v>Yes</v>
      </c>
      <c r="E23" s="8">
        <v>38.628008600999998</v>
      </c>
      <c r="F23" s="9" t="str">
        <f>IF($B23="N/A","N/A",IF(E23&gt;75,"No",IF(E23&lt;15,"No","Yes")))</f>
        <v>Yes</v>
      </c>
      <c r="G23" s="8">
        <v>39.652448657000001</v>
      </c>
      <c r="H23" s="9" t="str">
        <f>IF($B23="N/A","N/A",IF(G23&gt;75,"No",IF(G23&lt;15,"No","Yes")))</f>
        <v>Yes</v>
      </c>
      <c r="I23" s="10">
        <v>3.214</v>
      </c>
      <c r="J23" s="10">
        <v>2.6520000000000001</v>
      </c>
      <c r="K23" s="9" t="str">
        <f t="shared" si="0"/>
        <v>Yes</v>
      </c>
    </row>
    <row r="24" spans="1:11" x14ac:dyDescent="0.25">
      <c r="A24" s="90" t="s">
        <v>828</v>
      </c>
      <c r="B24" s="33" t="s">
        <v>232</v>
      </c>
      <c r="C24" s="8">
        <v>57.075856444000003</v>
      </c>
      <c r="D24" s="9" t="str">
        <f>IF($B24="N/A","N/A",IF(C24&gt;70,"No",IF(C24&lt;25,"No","Yes")))</f>
        <v>Yes</v>
      </c>
      <c r="E24" s="8">
        <v>55.947839356000003</v>
      </c>
      <c r="F24" s="9" t="str">
        <f>IF($B24="N/A","N/A",IF(E24&gt;70,"No",IF(E24&lt;25,"No","Yes")))</f>
        <v>Yes</v>
      </c>
      <c r="G24" s="8">
        <v>55.139728714</v>
      </c>
      <c r="H24" s="9" t="str">
        <f>IF($B24="N/A","N/A",IF(G24&gt;70,"No",IF(G24&lt;25,"No","Yes")))</f>
        <v>Yes</v>
      </c>
      <c r="I24" s="10">
        <v>-1.98</v>
      </c>
      <c r="J24" s="10">
        <v>-1.44</v>
      </c>
      <c r="K24" s="9" t="str">
        <f t="shared" si="0"/>
        <v>Yes</v>
      </c>
    </row>
    <row r="25" spans="1:11" x14ac:dyDescent="0.25">
      <c r="A25" s="90" t="s">
        <v>322</v>
      </c>
      <c r="B25" s="33" t="s">
        <v>233</v>
      </c>
      <c r="C25" s="8">
        <v>7.4768896099999996E-2</v>
      </c>
      <c r="D25" s="9" t="str">
        <f>IF($B25="N/A","N/A",IF(C25&gt;70,"No",IF(C25&lt;35,"No","Yes")))</f>
        <v>No</v>
      </c>
      <c r="E25" s="8">
        <v>0.3051740879</v>
      </c>
      <c r="F25" s="9" t="str">
        <f>IF($B25="N/A","N/A",IF(E25&gt;70,"No",IF(E25&lt;35,"No","Yes")))</f>
        <v>No</v>
      </c>
      <c r="G25" s="8">
        <v>43.346587505000002</v>
      </c>
      <c r="H25" s="9" t="str">
        <f>IF($B25="N/A","N/A",IF(G25&gt;70,"No",IF(G25&lt;35,"No","Yes")))</f>
        <v>Yes</v>
      </c>
      <c r="I25" s="10">
        <v>308.2</v>
      </c>
      <c r="J25" s="10">
        <v>14104</v>
      </c>
      <c r="K25" s="9" t="str">
        <f t="shared" si="0"/>
        <v>No</v>
      </c>
    </row>
    <row r="26" spans="1:11" x14ac:dyDescent="0.25">
      <c r="A26" s="90" t="s">
        <v>829</v>
      </c>
      <c r="B26" s="33" t="s">
        <v>224</v>
      </c>
      <c r="C26" s="8">
        <v>2</v>
      </c>
      <c r="D26" s="9" t="str">
        <f>IF($B26="N/A","N/A",IF(C26&gt;1,"Yes","No"))</f>
        <v>Yes</v>
      </c>
      <c r="E26" s="8">
        <v>2.4318181818000002</v>
      </c>
      <c r="F26" s="9" t="str">
        <f>IF($B26="N/A","N/A",IF(E26&gt;1,"Yes","No"))</f>
        <v>Yes</v>
      </c>
      <c r="G26" s="8">
        <v>2.26752953</v>
      </c>
      <c r="H26" s="9" t="str">
        <f>IF($B26="N/A","N/A",IF(G26&gt;1,"Yes","No"))</f>
        <v>Yes</v>
      </c>
      <c r="I26" s="10">
        <v>21.59</v>
      </c>
      <c r="J26" s="10">
        <v>-6.76</v>
      </c>
      <c r="K26" s="9" t="str">
        <f t="shared" si="0"/>
        <v>Yes</v>
      </c>
    </row>
    <row r="27" spans="1:11" x14ac:dyDescent="0.25">
      <c r="A27" s="90" t="s">
        <v>323</v>
      </c>
      <c r="B27" s="33" t="s">
        <v>217</v>
      </c>
      <c r="C27" s="8">
        <v>0</v>
      </c>
      <c r="D27" s="9" t="str">
        <f>IF($B27="N/A","N/A",IF(C27&gt;15,"No",IF(C27&lt;-15,"No","Yes")))</f>
        <v>N/A</v>
      </c>
      <c r="E27" s="8">
        <v>0</v>
      </c>
      <c r="F27" s="9" t="str">
        <f>IF($B27="N/A","N/A",IF(E27&gt;15,"No",IF(E27&lt;-15,"No","Yes")))</f>
        <v>N/A</v>
      </c>
      <c r="G27" s="8">
        <v>0</v>
      </c>
      <c r="H27" s="9" t="str">
        <f>IF($B27="N/A","N/A",IF(G27&gt;15,"No",IF(G27&lt;-15,"No","Yes")))</f>
        <v>N/A</v>
      </c>
      <c r="I27" s="10" t="s">
        <v>1742</v>
      </c>
      <c r="J27" s="10" t="s">
        <v>1742</v>
      </c>
      <c r="K27" s="9" t="str">
        <f t="shared" si="0"/>
        <v>N/A</v>
      </c>
    </row>
    <row r="28" spans="1:11" x14ac:dyDescent="0.25">
      <c r="A28" s="90" t="s">
        <v>830</v>
      </c>
      <c r="B28" s="33" t="s">
        <v>217</v>
      </c>
      <c r="C28" s="8">
        <v>100</v>
      </c>
      <c r="D28" s="9" t="str">
        <f>IF($B28="N/A","N/A",IF(C28&gt;15,"No",IF(C28&lt;-15,"No","Yes")))</f>
        <v>N/A</v>
      </c>
      <c r="E28" s="8">
        <v>100</v>
      </c>
      <c r="F28" s="9" t="str">
        <f>IF($B28="N/A","N/A",IF(E28&gt;15,"No",IF(E28&lt;-15,"No","Yes")))</f>
        <v>N/A</v>
      </c>
      <c r="G28" s="8">
        <v>97.939180699000005</v>
      </c>
      <c r="H28" s="9" t="str">
        <f>IF($B28="N/A","N/A",IF(G28&gt;15,"No",IF(G28&lt;-15,"No","Yes")))</f>
        <v>N/A</v>
      </c>
      <c r="I28" s="10">
        <v>0</v>
      </c>
      <c r="J28" s="10">
        <v>-2.06</v>
      </c>
      <c r="K28" s="9" t="str">
        <f t="shared" si="0"/>
        <v>Yes</v>
      </c>
    </row>
    <row r="29" spans="1:11" x14ac:dyDescent="0.25">
      <c r="A29" s="90" t="s">
        <v>324</v>
      </c>
      <c r="B29" s="33" t="s">
        <v>217</v>
      </c>
      <c r="C29" s="8" t="s">
        <v>1742</v>
      </c>
      <c r="D29" s="9" t="str">
        <f>IF($B29="N/A","N/A",IF(C29&gt;15,"No",IF(C29&lt;-15,"No","Yes")))</f>
        <v>N/A</v>
      </c>
      <c r="E29" s="8" t="s">
        <v>1742</v>
      </c>
      <c r="F29" s="9" t="str">
        <f>IF($B29="N/A","N/A",IF(E29&gt;15,"No",IF(E29&lt;-15,"No","Yes")))</f>
        <v>N/A</v>
      </c>
      <c r="G29" s="8" t="s">
        <v>1742</v>
      </c>
      <c r="H29" s="9" t="str">
        <f>IF($B29="N/A","N/A",IF(G29&gt;15,"No",IF(G29&lt;-15,"No","Yes")))</f>
        <v>N/A</v>
      </c>
      <c r="I29" s="10" t="s">
        <v>1742</v>
      </c>
      <c r="J29" s="10" t="s">
        <v>1742</v>
      </c>
      <c r="K29" s="9" t="str">
        <f t="shared" si="0"/>
        <v>N/A</v>
      </c>
    </row>
    <row r="30" spans="1:11" x14ac:dyDescent="0.25">
      <c r="A30" s="90" t="s">
        <v>325</v>
      </c>
      <c r="B30" s="33" t="s">
        <v>217</v>
      </c>
      <c r="C30" s="8">
        <v>100</v>
      </c>
      <c r="D30" s="9" t="str">
        <f>IF($B30="N/A","N/A",IF(C30&gt;15,"No",IF(C30&lt;-15,"No","Yes")))</f>
        <v>N/A</v>
      </c>
      <c r="E30" s="8">
        <v>100</v>
      </c>
      <c r="F30" s="9" t="str">
        <f>IF($B30="N/A","N/A",IF(E30&gt;15,"No",IF(E30&lt;-15,"No","Yes")))</f>
        <v>N/A</v>
      </c>
      <c r="G30" s="8">
        <v>99.935848088</v>
      </c>
      <c r="H30" s="9" t="str">
        <f>IF($B30="N/A","N/A",IF(G30&gt;15,"No",IF(G30&lt;-15,"No","Yes")))</f>
        <v>N/A</v>
      </c>
      <c r="I30" s="10">
        <v>0</v>
      </c>
      <c r="J30" s="10">
        <v>-6.4000000000000001E-2</v>
      </c>
      <c r="K30" s="9" t="str">
        <f t="shared" si="0"/>
        <v>Yes</v>
      </c>
    </row>
    <row r="31" spans="1:11" x14ac:dyDescent="0.25">
      <c r="A31" s="90" t="s">
        <v>326</v>
      </c>
      <c r="B31" s="33" t="s">
        <v>234</v>
      </c>
      <c r="C31" s="8">
        <v>78.520935291000001</v>
      </c>
      <c r="D31" s="9" t="str">
        <f>IF($B31="N/A","N/A",IF(C31&gt;=90,"Yes","No"))</f>
        <v>No</v>
      </c>
      <c r="E31" s="8">
        <v>44.694132334999999</v>
      </c>
      <c r="F31" s="9" t="str">
        <f>IF($B31="N/A","N/A",IF(E31&gt;=90,"Yes","No"))</f>
        <v>No</v>
      </c>
      <c r="G31" s="8">
        <v>0</v>
      </c>
      <c r="H31" s="9" t="str">
        <f>IF($B31="N/A","N/A",IF(G31&gt;=90,"Yes","No"))</f>
        <v>No</v>
      </c>
      <c r="I31" s="10">
        <v>-43.1</v>
      </c>
      <c r="J31" s="10">
        <v>-100</v>
      </c>
      <c r="K31" s="9" t="str">
        <f t="shared" si="0"/>
        <v>No</v>
      </c>
    </row>
    <row r="32" spans="1:1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89" t="s">
        <v>305</v>
      </c>
      <c r="B6" s="85" t="s">
        <v>217</v>
      </c>
      <c r="C6" s="34" t="s">
        <v>217</v>
      </c>
      <c r="D6" s="9" t="str">
        <f>IF(OR($B6="N/A",$C6="N/A"),"N/A",IF(C6&lt;0,"No","Yes"))</f>
        <v>N/A</v>
      </c>
      <c r="E6" s="34">
        <v>68136</v>
      </c>
      <c r="F6" s="9" t="str">
        <f>IF($B6="N/A","N/A",IF(E6&lt;0,"No","Yes"))</f>
        <v>N/A</v>
      </c>
      <c r="G6" s="34">
        <v>49832</v>
      </c>
      <c r="H6" s="9" t="str">
        <f>IF($B6="N/A","N/A",IF(G6&lt;0,"No","Yes"))</f>
        <v>N/A</v>
      </c>
      <c r="I6" s="10" t="s">
        <v>217</v>
      </c>
      <c r="J6" s="10">
        <v>-26.9</v>
      </c>
      <c r="K6" s="9" t="str">
        <f t="shared" ref="K6:K35" si="0">IF(J6="Div by 0", "N/A", IF(J6="N/A","N/A", IF(J6&gt;30, "No", IF(J6&lt;-30, "No", "Yes"))))</f>
        <v>Yes</v>
      </c>
    </row>
    <row r="7" spans="1:11" x14ac:dyDescent="0.25">
      <c r="A7" s="90" t="s">
        <v>438</v>
      </c>
      <c r="B7" s="85" t="s">
        <v>217</v>
      </c>
      <c r="C7" s="9" t="s">
        <v>217</v>
      </c>
      <c r="D7" s="9" t="str">
        <f t="shared" ref="D7:D17" si="1">IF(OR($B7="N/A",$C7="N/A"),"N/A",IF(C7&lt;0,"No","Yes"))</f>
        <v>N/A</v>
      </c>
      <c r="E7" s="9">
        <v>0.104203358</v>
      </c>
      <c r="F7" s="9" t="str">
        <f t="shared" ref="F7:F17" si="2">IF($B7="N/A","N/A",IF(E7&lt;0,"No","Yes"))</f>
        <v>N/A</v>
      </c>
      <c r="G7" s="9">
        <v>0.16655964039999999</v>
      </c>
      <c r="H7" s="9" t="str">
        <f t="shared" ref="H7:H17" si="3">IF($B7="N/A","N/A",IF(G7&lt;0,"No","Yes"))</f>
        <v>N/A</v>
      </c>
      <c r="I7" s="10" t="s">
        <v>217</v>
      </c>
      <c r="J7" s="10">
        <v>59.84</v>
      </c>
      <c r="K7" s="9" t="str">
        <f t="shared" si="0"/>
        <v>No</v>
      </c>
    </row>
    <row r="8" spans="1:11" x14ac:dyDescent="0.25">
      <c r="A8" s="90" t="s">
        <v>439</v>
      </c>
      <c r="B8" s="85" t="s">
        <v>217</v>
      </c>
      <c r="C8" s="9" t="s">
        <v>217</v>
      </c>
      <c r="D8" s="9" t="str">
        <f t="shared" si="1"/>
        <v>N/A</v>
      </c>
      <c r="E8" s="9">
        <v>2.4436421275</v>
      </c>
      <c r="F8" s="9" t="str">
        <f t="shared" si="2"/>
        <v>N/A</v>
      </c>
      <c r="G8" s="9">
        <v>2.5485631723000002</v>
      </c>
      <c r="H8" s="9" t="str">
        <f t="shared" si="3"/>
        <v>N/A</v>
      </c>
      <c r="I8" s="10" t="s">
        <v>217</v>
      </c>
      <c r="J8" s="10">
        <v>4.2939999999999996</v>
      </c>
      <c r="K8" s="9" t="str">
        <f t="shared" si="0"/>
        <v>Yes</v>
      </c>
    </row>
    <row r="9" spans="1:11" x14ac:dyDescent="0.25">
      <c r="A9" s="90" t="s">
        <v>440</v>
      </c>
      <c r="B9" s="85" t="s">
        <v>217</v>
      </c>
      <c r="C9" s="9" t="s">
        <v>217</v>
      </c>
      <c r="D9" s="9" t="str">
        <f t="shared" si="1"/>
        <v>N/A</v>
      </c>
      <c r="E9" s="9">
        <v>47.516731243000002</v>
      </c>
      <c r="F9" s="9" t="str">
        <f t="shared" si="2"/>
        <v>N/A</v>
      </c>
      <c r="G9" s="9">
        <v>48.460828382999999</v>
      </c>
      <c r="H9" s="9" t="str">
        <f t="shared" si="3"/>
        <v>N/A</v>
      </c>
      <c r="I9" s="10" t="s">
        <v>217</v>
      </c>
      <c r="J9" s="10">
        <v>1.9870000000000001</v>
      </c>
      <c r="K9" s="9" t="str">
        <f t="shared" si="0"/>
        <v>Yes</v>
      </c>
    </row>
    <row r="10" spans="1:11" x14ac:dyDescent="0.25">
      <c r="A10" s="90" t="s">
        <v>441</v>
      </c>
      <c r="B10" s="85" t="s">
        <v>217</v>
      </c>
      <c r="C10" s="9" t="s">
        <v>217</v>
      </c>
      <c r="D10" s="9" t="str">
        <f t="shared" si="1"/>
        <v>N/A</v>
      </c>
      <c r="E10" s="9">
        <v>49.763707877999998</v>
      </c>
      <c r="F10" s="9" t="str">
        <f t="shared" si="2"/>
        <v>N/A</v>
      </c>
      <c r="G10" s="9">
        <v>48.818028576000003</v>
      </c>
      <c r="H10" s="9" t="str">
        <f t="shared" si="3"/>
        <v>N/A</v>
      </c>
      <c r="I10" s="10" t="s">
        <v>217</v>
      </c>
      <c r="J10" s="10">
        <v>-1.9</v>
      </c>
      <c r="K10" s="9" t="str">
        <f t="shared" si="0"/>
        <v>Yes</v>
      </c>
    </row>
    <row r="11" spans="1:11" x14ac:dyDescent="0.25">
      <c r="A11" s="24" t="s">
        <v>328</v>
      </c>
      <c r="B11" s="85" t="s">
        <v>217</v>
      </c>
      <c r="C11" s="9" t="s">
        <v>217</v>
      </c>
      <c r="D11" s="9" t="str">
        <f t="shared" si="1"/>
        <v>N/A</v>
      </c>
      <c r="E11" s="9">
        <v>0</v>
      </c>
      <c r="F11" s="9" t="str">
        <f t="shared" si="2"/>
        <v>N/A</v>
      </c>
      <c r="G11" s="9">
        <v>0</v>
      </c>
      <c r="H11" s="9" t="str">
        <f t="shared" si="3"/>
        <v>N/A</v>
      </c>
      <c r="I11" s="10" t="s">
        <v>217</v>
      </c>
      <c r="J11" s="10" t="s">
        <v>1742</v>
      </c>
      <c r="K11" s="9" t="str">
        <f t="shared" si="0"/>
        <v>N/A</v>
      </c>
    </row>
    <row r="12" spans="1:11" x14ac:dyDescent="0.25">
      <c r="A12" s="24" t="s">
        <v>314</v>
      </c>
      <c r="B12" s="85" t="s">
        <v>217</v>
      </c>
      <c r="C12" s="9" t="s">
        <v>217</v>
      </c>
      <c r="D12" s="9" t="str">
        <f t="shared" si="1"/>
        <v>N/A</v>
      </c>
      <c r="E12" s="9">
        <v>98.797992250999997</v>
      </c>
      <c r="F12" s="9" t="str">
        <f t="shared" si="2"/>
        <v>N/A</v>
      </c>
      <c r="G12" s="9">
        <v>98.340423823999998</v>
      </c>
      <c r="H12" s="9" t="str">
        <f t="shared" si="3"/>
        <v>N/A</v>
      </c>
      <c r="I12" s="10" t="s">
        <v>217</v>
      </c>
      <c r="J12" s="10">
        <v>-0.46300000000000002</v>
      </c>
      <c r="K12" s="9" t="str">
        <f t="shared" si="0"/>
        <v>Yes</v>
      </c>
    </row>
    <row r="13" spans="1:11" x14ac:dyDescent="0.25">
      <c r="A13" s="24" t="s">
        <v>821</v>
      </c>
      <c r="B13" s="85" t="s">
        <v>217</v>
      </c>
      <c r="C13" s="9" t="s">
        <v>217</v>
      </c>
      <c r="D13" s="9" t="str">
        <f t="shared" si="1"/>
        <v>N/A</v>
      </c>
      <c r="E13" s="9">
        <v>1.0793558834000001</v>
      </c>
      <c r="F13" s="9" t="str">
        <f t="shared" si="2"/>
        <v>N/A</v>
      </c>
      <c r="G13" s="9">
        <v>1.0668299153</v>
      </c>
      <c r="H13" s="9" t="str">
        <f t="shared" si="3"/>
        <v>N/A</v>
      </c>
      <c r="I13" s="10" t="s">
        <v>217</v>
      </c>
      <c r="J13" s="10">
        <v>-1.1599999999999999</v>
      </c>
      <c r="K13" s="9" t="str">
        <f t="shared" si="0"/>
        <v>Yes</v>
      </c>
    </row>
    <row r="14" spans="1:11" x14ac:dyDescent="0.25">
      <c r="A14" s="24" t="s">
        <v>315</v>
      </c>
      <c r="B14" s="85" t="s">
        <v>217</v>
      </c>
      <c r="C14" s="9" t="s">
        <v>217</v>
      </c>
      <c r="D14" s="9" t="str">
        <f t="shared" si="1"/>
        <v>N/A</v>
      </c>
      <c r="E14" s="9">
        <v>99.853234706999999</v>
      </c>
      <c r="F14" s="9" t="str">
        <f t="shared" si="2"/>
        <v>N/A</v>
      </c>
      <c r="G14" s="9">
        <v>86.560844437</v>
      </c>
      <c r="H14" s="9" t="str">
        <f t="shared" si="3"/>
        <v>N/A</v>
      </c>
      <c r="I14" s="10" t="s">
        <v>217</v>
      </c>
      <c r="J14" s="10">
        <v>-13.3</v>
      </c>
      <c r="K14" s="9" t="str">
        <f t="shared" si="0"/>
        <v>Yes</v>
      </c>
    </row>
    <row r="15" spans="1:11" x14ac:dyDescent="0.25">
      <c r="A15" s="24" t="s">
        <v>822</v>
      </c>
      <c r="B15" s="85" t="s">
        <v>217</v>
      </c>
      <c r="C15" s="9" t="s">
        <v>217</v>
      </c>
      <c r="D15" s="9" t="str">
        <f t="shared" si="1"/>
        <v>N/A</v>
      </c>
      <c r="E15" s="9">
        <v>7.0323358222000003</v>
      </c>
      <c r="F15" s="9" t="str">
        <f t="shared" si="2"/>
        <v>N/A</v>
      </c>
      <c r="G15" s="9">
        <v>7.3278775936000002</v>
      </c>
      <c r="H15" s="9" t="str">
        <f t="shared" si="3"/>
        <v>N/A</v>
      </c>
      <c r="I15" s="10" t="s">
        <v>217</v>
      </c>
      <c r="J15" s="10">
        <v>4.2030000000000003</v>
      </c>
      <c r="K15" s="9" t="str">
        <f t="shared" si="0"/>
        <v>Yes</v>
      </c>
    </row>
    <row r="16" spans="1:11" x14ac:dyDescent="0.25">
      <c r="A16" s="24" t="s">
        <v>831</v>
      </c>
      <c r="B16" s="85" t="s">
        <v>217</v>
      </c>
      <c r="C16" s="9" t="s">
        <v>217</v>
      </c>
      <c r="D16" s="9" t="str">
        <f t="shared" si="1"/>
        <v>N/A</v>
      </c>
      <c r="E16" s="9">
        <v>2.706754337</v>
      </c>
      <c r="F16" s="9" t="str">
        <f t="shared" si="2"/>
        <v>N/A</v>
      </c>
      <c r="G16" s="9">
        <v>2.6385515566</v>
      </c>
      <c r="H16" s="9" t="str">
        <f t="shared" si="3"/>
        <v>N/A</v>
      </c>
      <c r="I16" s="10" t="s">
        <v>217</v>
      </c>
      <c r="J16" s="10">
        <v>-2.52</v>
      </c>
      <c r="K16" s="9" t="str">
        <f t="shared" si="0"/>
        <v>Yes</v>
      </c>
    </row>
    <row r="17" spans="1:11" x14ac:dyDescent="0.25">
      <c r="A17" s="24" t="s">
        <v>824</v>
      </c>
      <c r="B17" s="85" t="s">
        <v>217</v>
      </c>
      <c r="C17" s="9" t="s">
        <v>217</v>
      </c>
      <c r="D17" s="9" t="str">
        <f t="shared" si="1"/>
        <v>N/A</v>
      </c>
      <c r="E17" s="9">
        <v>2.7679721153000001</v>
      </c>
      <c r="F17" s="9" t="str">
        <f t="shared" si="2"/>
        <v>N/A</v>
      </c>
      <c r="G17" s="9">
        <v>2.8466723188</v>
      </c>
      <c r="H17" s="9" t="str">
        <f t="shared" si="3"/>
        <v>N/A</v>
      </c>
      <c r="I17" s="10" t="s">
        <v>217</v>
      </c>
      <c r="J17" s="10">
        <v>2.843</v>
      </c>
      <c r="K17" s="9" t="str">
        <f t="shared" si="0"/>
        <v>Yes</v>
      </c>
    </row>
    <row r="18" spans="1:11" x14ac:dyDescent="0.25">
      <c r="A18" s="90" t="s">
        <v>316</v>
      </c>
      <c r="B18" s="33" t="s">
        <v>227</v>
      </c>
      <c r="C18" s="9" t="s">
        <v>217</v>
      </c>
      <c r="D18" s="9" t="str">
        <f>IF(OR($B18="N/A",$C18="N/A"),"N/A",IF(C18&gt;100,"No",IF(C18&lt;98,"No","Yes")))</f>
        <v>N/A</v>
      </c>
      <c r="E18" s="9">
        <v>99.979452859000006</v>
      </c>
      <c r="F18" s="9" t="str">
        <f>IF(OR($B18="N/A",$E18="N/A"),"N/A",IF(E18&gt;100,"No",IF(E18&lt;98,"No","Yes")))</f>
        <v>Yes</v>
      </c>
      <c r="G18" s="9">
        <v>99.985952800999996</v>
      </c>
      <c r="H18" s="9" t="str">
        <f>IF($B18="N/A","N/A",IF(G18&gt;100,"No",IF(G18&lt;98,"No","Yes")))</f>
        <v>Yes</v>
      </c>
      <c r="I18" s="10" t="s">
        <v>217</v>
      </c>
      <c r="J18" s="10">
        <v>6.4999999999999997E-3</v>
      </c>
      <c r="K18" s="9" t="str">
        <f t="shared" si="0"/>
        <v>Yes</v>
      </c>
    </row>
    <row r="19" spans="1:11" x14ac:dyDescent="0.25">
      <c r="A19" s="90" t="s">
        <v>31</v>
      </c>
      <c r="B19" s="33" t="s">
        <v>218</v>
      </c>
      <c r="C19" s="9" t="s">
        <v>217</v>
      </c>
      <c r="D19" s="9" t="str">
        <f>IF(OR($B19="N/A",$C19="N/A"),"N/A",IF(C19&gt;100,"No",IF(C19&lt;95,"No","Yes")))</f>
        <v>N/A</v>
      </c>
      <c r="E19" s="9">
        <v>99.882587766</v>
      </c>
      <c r="F19" s="9" t="str">
        <f>IF(OR($B19="N/A",$E19="N/A"),"N/A",IF(E19&gt;100,"No",IF(E19&lt;98,"No","Yes")))</f>
        <v>Yes</v>
      </c>
      <c r="G19" s="9">
        <v>99.873575212999995</v>
      </c>
      <c r="H19" s="9" t="str">
        <f>IF($B19="N/A","N/A",IF(G19&gt;100,"No",IF(G19&lt;95,"No","Yes")))</f>
        <v>Yes</v>
      </c>
      <c r="I19" s="10" t="s">
        <v>217</v>
      </c>
      <c r="J19" s="10">
        <v>-8.9999999999999993E-3</v>
      </c>
      <c r="K19" s="9" t="str">
        <f t="shared" si="0"/>
        <v>Yes</v>
      </c>
    </row>
    <row r="20" spans="1:11" x14ac:dyDescent="0.25">
      <c r="A20" s="24" t="s">
        <v>317</v>
      </c>
      <c r="B20" s="85" t="s">
        <v>217</v>
      </c>
      <c r="C20" s="9" t="s">
        <v>217</v>
      </c>
      <c r="D20" s="9" t="str">
        <f t="shared" ref="D20:D35" si="4">IF(OR($B20="N/A",$C20="N/A"),"N/A",IF(C20&lt;0,"No","Yes"))</f>
        <v>N/A</v>
      </c>
      <c r="E20" s="9">
        <v>98.630679817000001</v>
      </c>
      <c r="F20" s="9" t="str">
        <f t="shared" ref="F20:F34" si="5">IF($B20="N/A","N/A",IF(E20&lt;0,"No","Yes"))</f>
        <v>N/A</v>
      </c>
      <c r="G20" s="9">
        <v>97.816663990999999</v>
      </c>
      <c r="H20" s="9" t="str">
        <f t="shared" ref="H20:H35" si="6">IF($B20="N/A","N/A",IF(G20&lt;0,"No","Yes"))</f>
        <v>N/A</v>
      </c>
      <c r="I20" s="10" t="s">
        <v>217</v>
      </c>
      <c r="J20" s="10">
        <v>-0.82499999999999996</v>
      </c>
      <c r="K20" s="9" t="str">
        <f t="shared" si="0"/>
        <v>Yes</v>
      </c>
    </row>
    <row r="21" spans="1:11" x14ac:dyDescent="0.25">
      <c r="A21" s="24" t="s">
        <v>832</v>
      </c>
      <c r="B21" s="85" t="s">
        <v>217</v>
      </c>
      <c r="C21" s="9" t="s">
        <v>217</v>
      </c>
      <c r="D21" s="9" t="str">
        <f t="shared" si="4"/>
        <v>N/A</v>
      </c>
      <c r="E21" s="9">
        <v>0</v>
      </c>
      <c r="F21" s="9" t="str">
        <f t="shared" si="5"/>
        <v>N/A</v>
      </c>
      <c r="G21" s="9">
        <v>0</v>
      </c>
      <c r="H21" s="9" t="str">
        <f t="shared" si="6"/>
        <v>N/A</v>
      </c>
      <c r="I21" s="10" t="s">
        <v>217</v>
      </c>
      <c r="J21" s="10" t="s">
        <v>1742</v>
      </c>
      <c r="K21" s="9" t="str">
        <f t="shared" si="0"/>
        <v>N/A</v>
      </c>
    </row>
    <row r="22" spans="1:11" x14ac:dyDescent="0.25">
      <c r="A22" s="24" t="s">
        <v>318</v>
      </c>
      <c r="B22" s="85" t="s">
        <v>217</v>
      </c>
      <c r="C22" s="9" t="s">
        <v>217</v>
      </c>
      <c r="D22" s="9" t="str">
        <f t="shared" si="4"/>
        <v>N/A</v>
      </c>
      <c r="E22" s="9">
        <v>100</v>
      </c>
      <c r="F22" s="9" t="str">
        <f t="shared" si="5"/>
        <v>N/A</v>
      </c>
      <c r="G22" s="9">
        <v>100</v>
      </c>
      <c r="H22" s="9" t="str">
        <f t="shared" si="6"/>
        <v>N/A</v>
      </c>
      <c r="I22" s="10" t="s">
        <v>217</v>
      </c>
      <c r="J22" s="10">
        <v>0</v>
      </c>
      <c r="K22" s="9" t="str">
        <f t="shared" si="0"/>
        <v>Yes</v>
      </c>
    </row>
    <row r="23" spans="1:11" x14ac:dyDescent="0.25">
      <c r="A23" s="24" t="s">
        <v>825</v>
      </c>
      <c r="B23" s="85" t="s">
        <v>217</v>
      </c>
      <c r="C23" s="9" t="s">
        <v>217</v>
      </c>
      <c r="D23" s="9" t="str">
        <f t="shared" si="4"/>
        <v>N/A</v>
      </c>
      <c r="E23" s="9">
        <v>3.6509774569000002</v>
      </c>
      <c r="F23" s="9" t="str">
        <f t="shared" si="5"/>
        <v>N/A</v>
      </c>
      <c r="G23" s="9">
        <v>3.5752929843999999</v>
      </c>
      <c r="H23" s="9" t="str">
        <f t="shared" si="6"/>
        <v>N/A</v>
      </c>
      <c r="I23" s="10" t="s">
        <v>217</v>
      </c>
      <c r="J23" s="10">
        <v>-2.0699999999999998</v>
      </c>
      <c r="K23" s="9" t="str">
        <f t="shared" si="0"/>
        <v>Yes</v>
      </c>
    </row>
    <row r="24" spans="1:11" x14ac:dyDescent="0.25">
      <c r="A24" s="24" t="s">
        <v>319</v>
      </c>
      <c r="B24" s="85" t="s">
        <v>217</v>
      </c>
      <c r="C24" s="9" t="s">
        <v>217</v>
      </c>
      <c r="D24" s="9" t="str">
        <f t="shared" si="4"/>
        <v>N/A</v>
      </c>
      <c r="E24" s="9">
        <v>3.2875425619</v>
      </c>
      <c r="F24" s="9" t="str">
        <f t="shared" si="5"/>
        <v>N/A</v>
      </c>
      <c r="G24" s="9">
        <v>3.656285118</v>
      </c>
      <c r="H24" s="9" t="str">
        <f t="shared" si="6"/>
        <v>N/A</v>
      </c>
      <c r="I24" s="10" t="s">
        <v>217</v>
      </c>
      <c r="J24" s="10">
        <v>11.22</v>
      </c>
      <c r="K24" s="9" t="str">
        <f t="shared" si="0"/>
        <v>Yes</v>
      </c>
    </row>
    <row r="25" spans="1:11" x14ac:dyDescent="0.25">
      <c r="A25" s="24" t="s">
        <v>320</v>
      </c>
      <c r="B25" s="85" t="s">
        <v>217</v>
      </c>
      <c r="C25" s="9" t="s">
        <v>217</v>
      </c>
      <c r="D25" s="9" t="str">
        <f t="shared" si="4"/>
        <v>N/A</v>
      </c>
      <c r="E25" s="9">
        <v>11.698661501</v>
      </c>
      <c r="F25" s="9" t="str">
        <f t="shared" si="5"/>
        <v>N/A</v>
      </c>
      <c r="G25" s="9">
        <v>11.247792583000001</v>
      </c>
      <c r="H25" s="9" t="str">
        <f t="shared" si="6"/>
        <v>N/A</v>
      </c>
      <c r="I25" s="10" t="s">
        <v>217</v>
      </c>
      <c r="J25" s="10">
        <v>-3.85</v>
      </c>
      <c r="K25" s="9" t="str">
        <f t="shared" si="0"/>
        <v>Yes</v>
      </c>
    </row>
    <row r="26" spans="1:11" x14ac:dyDescent="0.25">
      <c r="A26" s="24" t="s">
        <v>321</v>
      </c>
      <c r="B26" s="85" t="s">
        <v>217</v>
      </c>
      <c r="C26" s="9" t="s">
        <v>217</v>
      </c>
      <c r="D26" s="9" t="str">
        <f t="shared" si="4"/>
        <v>N/A</v>
      </c>
      <c r="E26" s="9">
        <v>85.013795938000001</v>
      </c>
      <c r="F26" s="9" t="str">
        <f t="shared" si="5"/>
        <v>N/A</v>
      </c>
      <c r="G26" s="9">
        <v>85.095922298999994</v>
      </c>
      <c r="H26" s="9" t="str">
        <f t="shared" si="6"/>
        <v>N/A</v>
      </c>
      <c r="I26" s="10" t="s">
        <v>217</v>
      </c>
      <c r="J26" s="10">
        <v>9.6600000000000005E-2</v>
      </c>
      <c r="K26" s="9" t="str">
        <f t="shared" si="0"/>
        <v>Yes</v>
      </c>
    </row>
    <row r="27" spans="1:11" x14ac:dyDescent="0.25">
      <c r="A27" s="24" t="s">
        <v>322</v>
      </c>
      <c r="B27" s="85" t="s">
        <v>217</v>
      </c>
      <c r="C27" s="9" t="s">
        <v>217</v>
      </c>
      <c r="D27" s="9" t="str">
        <f t="shared" si="4"/>
        <v>N/A</v>
      </c>
      <c r="E27" s="9">
        <v>56.252201479</v>
      </c>
      <c r="F27" s="9" t="str">
        <f t="shared" si="5"/>
        <v>N/A</v>
      </c>
      <c r="G27" s="9">
        <v>59.273157810000001</v>
      </c>
      <c r="H27" s="9" t="str">
        <f t="shared" si="6"/>
        <v>N/A</v>
      </c>
      <c r="I27" s="10" t="s">
        <v>217</v>
      </c>
      <c r="J27" s="10">
        <v>5.37</v>
      </c>
      <c r="K27" s="9" t="str">
        <f t="shared" si="0"/>
        <v>Yes</v>
      </c>
    </row>
    <row r="28" spans="1:11" x14ac:dyDescent="0.25">
      <c r="A28" s="24" t="s">
        <v>829</v>
      </c>
      <c r="B28" s="85" t="s">
        <v>217</v>
      </c>
      <c r="C28" s="9" t="s">
        <v>217</v>
      </c>
      <c r="D28" s="9" t="str">
        <f t="shared" si="4"/>
        <v>N/A</v>
      </c>
      <c r="E28" s="9">
        <v>1.8314026298999999</v>
      </c>
      <c r="F28" s="9" t="str">
        <f t="shared" si="5"/>
        <v>N/A</v>
      </c>
      <c r="G28" s="9">
        <v>1.9873040593</v>
      </c>
      <c r="H28" s="9" t="str">
        <f t="shared" si="6"/>
        <v>N/A</v>
      </c>
      <c r="I28" s="10" t="s">
        <v>217</v>
      </c>
      <c r="J28" s="10">
        <v>8.5129999999999999</v>
      </c>
      <c r="K28" s="9" t="str">
        <f t="shared" si="0"/>
        <v>Yes</v>
      </c>
    </row>
    <row r="29" spans="1:11" x14ac:dyDescent="0.25">
      <c r="A29" s="24" t="s">
        <v>323</v>
      </c>
      <c r="B29" s="85" t="s">
        <v>217</v>
      </c>
      <c r="C29" s="9" t="s">
        <v>217</v>
      </c>
      <c r="D29" s="9" t="str">
        <f t="shared" si="4"/>
        <v>N/A</v>
      </c>
      <c r="E29" s="9">
        <v>0</v>
      </c>
      <c r="F29" s="9" t="str">
        <f t="shared" si="5"/>
        <v>N/A</v>
      </c>
      <c r="G29" s="9">
        <v>0</v>
      </c>
      <c r="H29" s="9" t="str">
        <f t="shared" si="6"/>
        <v>N/A</v>
      </c>
      <c r="I29" s="10" t="s">
        <v>217</v>
      </c>
      <c r="J29" s="10" t="s">
        <v>1742</v>
      </c>
      <c r="K29" s="9" t="str">
        <f t="shared" si="0"/>
        <v>N/A</v>
      </c>
    </row>
    <row r="30" spans="1:11" x14ac:dyDescent="0.25">
      <c r="A30" s="24" t="s">
        <v>830</v>
      </c>
      <c r="B30" s="85" t="s">
        <v>217</v>
      </c>
      <c r="C30" s="9" t="s">
        <v>217</v>
      </c>
      <c r="D30" s="9" t="str">
        <f t="shared" si="4"/>
        <v>N/A</v>
      </c>
      <c r="E30" s="9">
        <v>98.249321644999995</v>
      </c>
      <c r="F30" s="9" t="str">
        <f t="shared" si="5"/>
        <v>N/A</v>
      </c>
      <c r="G30" s="9">
        <v>97.098554355999994</v>
      </c>
      <c r="H30" s="9" t="str">
        <f t="shared" si="6"/>
        <v>N/A</v>
      </c>
      <c r="I30" s="10" t="s">
        <v>217</v>
      </c>
      <c r="J30" s="10">
        <v>-1.17</v>
      </c>
      <c r="K30" s="9" t="str">
        <f t="shared" si="0"/>
        <v>Yes</v>
      </c>
    </row>
    <row r="31" spans="1:11" x14ac:dyDescent="0.25">
      <c r="A31" s="90" t="s">
        <v>324</v>
      </c>
      <c r="B31" s="33" t="s">
        <v>217</v>
      </c>
      <c r="C31" s="9" t="s">
        <v>217</v>
      </c>
      <c r="D31" s="9" t="str">
        <f t="shared" si="4"/>
        <v>N/A</v>
      </c>
      <c r="E31" s="9" t="s">
        <v>1742</v>
      </c>
      <c r="F31" s="9" t="str">
        <f t="shared" si="5"/>
        <v>N/A</v>
      </c>
      <c r="G31" s="9" t="s">
        <v>1742</v>
      </c>
      <c r="H31" s="9" t="str">
        <f t="shared" si="6"/>
        <v>N/A</v>
      </c>
      <c r="I31" s="10" t="s">
        <v>217</v>
      </c>
      <c r="J31" s="10" t="s">
        <v>1742</v>
      </c>
      <c r="K31" s="9" t="str">
        <f t="shared" si="0"/>
        <v>N/A</v>
      </c>
    </row>
    <row r="32" spans="1:11" x14ac:dyDescent="0.25">
      <c r="A32" s="90" t="s">
        <v>325</v>
      </c>
      <c r="B32" s="33" t="s">
        <v>217</v>
      </c>
      <c r="C32" s="9" t="s">
        <v>217</v>
      </c>
      <c r="D32" s="9" t="str">
        <f t="shared" si="4"/>
        <v>N/A</v>
      </c>
      <c r="E32" s="9">
        <v>100</v>
      </c>
      <c r="F32" s="9" t="str">
        <f t="shared" si="5"/>
        <v>N/A</v>
      </c>
      <c r="G32" s="9">
        <v>100</v>
      </c>
      <c r="H32" s="9" t="str">
        <f t="shared" si="6"/>
        <v>N/A</v>
      </c>
      <c r="I32" s="10" t="s">
        <v>217</v>
      </c>
      <c r="J32" s="10">
        <v>0</v>
      </c>
      <c r="K32" s="9" t="str">
        <f t="shared" si="0"/>
        <v>Yes</v>
      </c>
    </row>
    <row r="33" spans="1:11" x14ac:dyDescent="0.25">
      <c r="A33" s="24" t="s">
        <v>326</v>
      </c>
      <c r="B33" s="85" t="s">
        <v>217</v>
      </c>
      <c r="C33" s="9" t="s">
        <v>217</v>
      </c>
      <c r="D33" s="9" t="str">
        <f t="shared" si="4"/>
        <v>N/A</v>
      </c>
      <c r="E33" s="9">
        <v>38.211811671</v>
      </c>
      <c r="F33" s="9" t="str">
        <f t="shared" si="5"/>
        <v>N/A</v>
      </c>
      <c r="G33" s="9">
        <v>0</v>
      </c>
      <c r="H33" s="9" t="str">
        <f t="shared" si="6"/>
        <v>N/A</v>
      </c>
      <c r="I33" s="10" t="s">
        <v>217</v>
      </c>
      <c r="J33" s="10">
        <v>-100</v>
      </c>
      <c r="K33" s="9" t="str">
        <f t="shared" si="0"/>
        <v>No</v>
      </c>
    </row>
    <row r="34" spans="1:11" x14ac:dyDescent="0.25">
      <c r="A34" s="24" t="s">
        <v>327</v>
      </c>
      <c r="B34" s="85" t="s">
        <v>217</v>
      </c>
      <c r="C34" s="9" t="s">
        <v>217</v>
      </c>
      <c r="D34" s="9" t="str">
        <f t="shared" si="4"/>
        <v>N/A</v>
      </c>
      <c r="E34" s="9">
        <v>36.359633674000001</v>
      </c>
      <c r="F34" s="9" t="str">
        <f t="shared" si="5"/>
        <v>N/A</v>
      </c>
      <c r="G34" s="9">
        <v>37.945496869000003</v>
      </c>
      <c r="H34" s="9" t="str">
        <f t="shared" si="6"/>
        <v>N/A</v>
      </c>
      <c r="I34" s="10" t="s">
        <v>217</v>
      </c>
      <c r="J34" s="10">
        <v>4.3620000000000001</v>
      </c>
      <c r="K34" s="9" t="str">
        <f t="shared" si="0"/>
        <v>Yes</v>
      </c>
    </row>
    <row r="35" spans="1:11" ht="25" x14ac:dyDescent="0.25">
      <c r="A35" s="24" t="s">
        <v>369</v>
      </c>
      <c r="B35" s="85" t="s">
        <v>217</v>
      </c>
      <c r="C35" s="9" t="s">
        <v>217</v>
      </c>
      <c r="D35" s="9" t="str">
        <f t="shared" si="4"/>
        <v>N/A</v>
      </c>
      <c r="E35" s="9">
        <v>33.622460959999998</v>
      </c>
      <c r="F35" s="9" t="str">
        <f>IF($B35="N/A","N/A",IF(E35&lt;0,"No","Yes"))</f>
        <v>N/A</v>
      </c>
      <c r="G35" s="9">
        <v>30.923904318999998</v>
      </c>
      <c r="H35" s="9" t="str">
        <f t="shared" si="6"/>
        <v>N/A</v>
      </c>
      <c r="I35" s="10" t="s">
        <v>217</v>
      </c>
      <c r="J35" s="10">
        <v>-8.0299999999999994</v>
      </c>
      <c r="K35" s="9" t="str">
        <f t="shared" si="0"/>
        <v>Yes</v>
      </c>
    </row>
    <row r="36" spans="1:11" x14ac:dyDescent="0.25">
      <c r="A36" s="27" t="s">
        <v>373</v>
      </c>
      <c r="B36" s="1" t="s">
        <v>217</v>
      </c>
      <c r="C36" s="8" t="s">
        <v>217</v>
      </c>
      <c r="D36" s="9" t="str">
        <f t="shared" ref="D36:D39" si="7">IF($B36="N/A","N/A",IF(C36&lt;0,"No","Yes"))</f>
        <v>N/A</v>
      </c>
      <c r="E36" s="8">
        <v>95.149407068000002</v>
      </c>
      <c r="F36" s="9" t="str">
        <f t="shared" ref="F36:F39" si="8">IF($B36="N/A","N/A",IF(E36&lt;0,"No","Yes"))</f>
        <v>N/A</v>
      </c>
      <c r="G36" s="8">
        <v>96.917643280999997</v>
      </c>
      <c r="H36" s="9" t="str">
        <f t="shared" ref="H36:H39" si="9">IF($B36="N/A","N/A",IF(G36&lt;0,"No","Yes"))</f>
        <v>N/A</v>
      </c>
      <c r="I36" s="10" t="s">
        <v>217</v>
      </c>
      <c r="J36" s="10">
        <v>1.8580000000000001</v>
      </c>
      <c r="K36" s="9" t="str">
        <f>IF(J36="Div by 0", "N/A", IF(J36="N/A","N/A", IF(J36&gt;30, "No", IF(J36&lt;-30, "No", "Yes"))))</f>
        <v>Yes</v>
      </c>
    </row>
    <row r="37" spans="1:11" x14ac:dyDescent="0.25">
      <c r="A37" s="27" t="s">
        <v>374</v>
      </c>
      <c r="B37" s="1" t="s">
        <v>217</v>
      </c>
      <c r="C37" s="8" t="s">
        <v>217</v>
      </c>
      <c r="D37" s="9" t="str">
        <f t="shared" si="7"/>
        <v>N/A</v>
      </c>
      <c r="E37" s="8">
        <v>3.3095573559</v>
      </c>
      <c r="F37" s="9" t="str">
        <f t="shared" si="8"/>
        <v>N/A</v>
      </c>
      <c r="G37" s="8">
        <v>2.7833520629000001</v>
      </c>
      <c r="H37" s="9" t="str">
        <f t="shared" si="9"/>
        <v>N/A</v>
      </c>
      <c r="I37" s="10" t="s">
        <v>217</v>
      </c>
      <c r="J37" s="10">
        <v>-15.9</v>
      </c>
      <c r="K37" s="9" t="str">
        <f>IF(J37="Div by 0", "N/A", IF(J37="N/A","N/A", IF(J37&gt;30, "No", IF(J37&lt;-30, "No", "Yes"))))</f>
        <v>Yes</v>
      </c>
    </row>
    <row r="38" spans="1:11" x14ac:dyDescent="0.25">
      <c r="A38" s="27" t="s">
        <v>375</v>
      </c>
      <c r="B38" s="1" t="s">
        <v>217</v>
      </c>
      <c r="C38" s="8" t="s">
        <v>217</v>
      </c>
      <c r="D38" s="9" t="str">
        <f t="shared" si="7"/>
        <v>N/A</v>
      </c>
      <c r="E38" s="8">
        <v>1.2475049899999999</v>
      </c>
      <c r="F38" s="9" t="str">
        <f t="shared" si="8"/>
        <v>N/A</v>
      </c>
      <c r="G38" s="8">
        <v>2.6087654500000002E-2</v>
      </c>
      <c r="H38" s="9" t="str">
        <f t="shared" si="9"/>
        <v>N/A</v>
      </c>
      <c r="I38" s="10" t="s">
        <v>217</v>
      </c>
      <c r="J38" s="10">
        <v>-97.9</v>
      </c>
      <c r="K38" s="9" t="str">
        <f>IF(J38="Div by 0", "N/A", IF(J38="N/A","N/A", IF(J38&gt;30, "No", IF(J38&lt;-30, "No", "Yes"))))</f>
        <v>No</v>
      </c>
    </row>
    <row r="39" spans="1:11" x14ac:dyDescent="0.25">
      <c r="A39" s="27" t="s">
        <v>376</v>
      </c>
      <c r="B39" s="1" t="s">
        <v>217</v>
      </c>
      <c r="C39" s="8" t="s">
        <v>217</v>
      </c>
      <c r="D39" s="9" t="str">
        <f t="shared" si="7"/>
        <v>N/A</v>
      </c>
      <c r="E39" s="8">
        <v>0.1937301867</v>
      </c>
      <c r="F39" s="9" t="str">
        <f t="shared" si="8"/>
        <v>N/A</v>
      </c>
      <c r="G39" s="8">
        <v>0.18060683899999999</v>
      </c>
      <c r="H39" s="9" t="str">
        <f t="shared" si="9"/>
        <v>N/A</v>
      </c>
      <c r="I39" s="10" t="s">
        <v>217</v>
      </c>
      <c r="J39" s="10">
        <v>-6.77</v>
      </c>
      <c r="K39" s="9" t="str">
        <f>IF(J39="Div by 0", "N/A", IF(J39="N/A","N/A", IF(J39&gt;30, "No", IF(J39&lt;-30, "No", "Yes"))))</f>
        <v>Yes</v>
      </c>
    </row>
    <row r="40" spans="1:11" x14ac:dyDescent="0.25">
      <c r="A40" s="148" t="s">
        <v>1648</v>
      </c>
      <c r="B40" s="149"/>
      <c r="C40" s="149"/>
      <c r="D40" s="149"/>
      <c r="E40" s="149"/>
      <c r="F40" s="149"/>
      <c r="G40" s="149"/>
      <c r="H40" s="149"/>
      <c r="I40" s="149"/>
      <c r="J40" s="149"/>
      <c r="K40" s="150"/>
    </row>
    <row r="41" spans="1:11" x14ac:dyDescent="0.25">
      <c r="A41" s="145" t="s">
        <v>1646</v>
      </c>
      <c r="B41" s="146"/>
      <c r="C41" s="146"/>
      <c r="D41" s="146"/>
      <c r="E41" s="146"/>
      <c r="F41" s="146"/>
      <c r="G41" s="146"/>
      <c r="H41" s="146"/>
      <c r="I41" s="146"/>
      <c r="J41" s="146"/>
      <c r="K41" s="147"/>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87" t="s">
        <v>346</v>
      </c>
      <c r="B6" s="9" t="s">
        <v>217</v>
      </c>
      <c r="C6" s="5">
        <v>7</v>
      </c>
      <c r="D6" s="9" t="s">
        <v>217</v>
      </c>
      <c r="E6" s="5">
        <v>7</v>
      </c>
      <c r="F6" s="9" t="s">
        <v>217</v>
      </c>
      <c r="G6" s="5">
        <v>7</v>
      </c>
      <c r="H6" s="9" t="s">
        <v>217</v>
      </c>
      <c r="I6" s="10" t="s">
        <v>217</v>
      </c>
      <c r="J6" s="10" t="s">
        <v>217</v>
      </c>
      <c r="K6" s="9" t="s">
        <v>217</v>
      </c>
    </row>
    <row r="7" spans="1:11" s="26" customFormat="1" x14ac:dyDescent="0.25">
      <c r="A7" s="87" t="s">
        <v>12</v>
      </c>
      <c r="B7" s="28" t="s">
        <v>217</v>
      </c>
      <c r="C7" s="29">
        <v>340037</v>
      </c>
      <c r="D7" s="30" t="str">
        <f>IF($B7="N/A","N/A",IF(C7&gt;15,"No",IF(C7&lt;-15,"No","Yes")))</f>
        <v>N/A</v>
      </c>
      <c r="E7" s="29">
        <v>305988</v>
      </c>
      <c r="F7" s="30" t="str">
        <f>IF($B7="N/A","N/A",IF(E7&gt;15,"No",IF(E7&lt;-15,"No","Yes")))</f>
        <v>N/A</v>
      </c>
      <c r="G7" s="29">
        <v>302558</v>
      </c>
      <c r="H7" s="30" t="str">
        <f>IF($B7="N/A","N/A",IF(G7&gt;15,"No",IF(G7&lt;-15,"No","Yes")))</f>
        <v>N/A</v>
      </c>
      <c r="I7" s="31">
        <v>-10</v>
      </c>
      <c r="J7" s="31">
        <v>-1.1200000000000001</v>
      </c>
      <c r="K7" s="30" t="str">
        <f t="shared" ref="K7:K24" si="0">IF(J7="Div by 0", "N/A", IF(J7="N/A","N/A", IF(J7&gt;30, "No", IF(J7&lt;-30, "No", "Yes"))))</f>
        <v>Yes</v>
      </c>
    </row>
    <row r="8" spans="1:11" x14ac:dyDescent="0.25">
      <c r="A8" s="87" t="s">
        <v>366</v>
      </c>
      <c r="B8" s="28" t="s">
        <v>217</v>
      </c>
      <c r="C8" s="29" t="s">
        <v>217</v>
      </c>
      <c r="D8" s="30" t="str">
        <f>IF($B8="N/A","N/A",IF(C8&gt;15,"No",IF(C8&lt;-15,"No","Yes")))</f>
        <v>N/A</v>
      </c>
      <c r="E8" s="29" t="s">
        <v>217</v>
      </c>
      <c r="F8" s="30" t="str">
        <f>IF($B8="N/A","N/A",IF(E8&gt;15,"No",IF(E8&lt;-15,"No","Yes")))</f>
        <v>N/A</v>
      </c>
      <c r="G8" s="32">
        <v>99.817886157000004</v>
      </c>
      <c r="H8" s="30" t="str">
        <f>IF($B8="N/A","N/A",IF(G8&gt;15,"No",IF(G8&lt;-15,"No","Yes")))</f>
        <v>N/A</v>
      </c>
      <c r="I8" s="31" t="s">
        <v>217</v>
      </c>
      <c r="J8" s="31" t="s">
        <v>217</v>
      </c>
      <c r="K8" s="30" t="str">
        <f t="shared" si="0"/>
        <v>N/A</v>
      </c>
    </row>
    <row r="9" spans="1:11" x14ac:dyDescent="0.25">
      <c r="A9" s="87" t="s">
        <v>119</v>
      </c>
      <c r="B9" s="33" t="s">
        <v>217</v>
      </c>
      <c r="C9" s="8">
        <v>2.0585995100000001E-2</v>
      </c>
      <c r="D9" s="9" t="str">
        <f>IF($B9="N/A","N/A",IF(C9&gt;15,"No",IF(C9&lt;-15,"No","Yes")))</f>
        <v>N/A</v>
      </c>
      <c r="E9" s="8">
        <v>2.4837575300000001E-2</v>
      </c>
      <c r="F9" s="9" t="str">
        <f>IF($B9="N/A","N/A",IF(E9&gt;15,"No",IF(E9&lt;-15,"No","Yes")))</f>
        <v>N/A</v>
      </c>
      <c r="G9" s="8">
        <v>0.18211384259999999</v>
      </c>
      <c r="H9" s="9" t="str">
        <f>IF($B9="N/A","N/A",IF(G9&gt;15,"No",IF(G9&lt;-15,"No","Yes")))</f>
        <v>N/A</v>
      </c>
      <c r="I9" s="10">
        <v>20.65</v>
      </c>
      <c r="J9" s="10">
        <v>633.20000000000005</v>
      </c>
      <c r="K9" s="9" t="str">
        <f t="shared" si="0"/>
        <v>No</v>
      </c>
    </row>
    <row r="10" spans="1:11" x14ac:dyDescent="0.25">
      <c r="A10" s="87" t="s">
        <v>120</v>
      </c>
      <c r="B10" s="33" t="s">
        <v>217</v>
      </c>
      <c r="C10" s="8">
        <v>0</v>
      </c>
      <c r="D10" s="9" t="str">
        <f>IF($B10="N/A","N/A",IF(C10&gt;15,"No",IF(C10&lt;-15,"No","Yes")))</f>
        <v>N/A</v>
      </c>
      <c r="E10" s="8">
        <v>0</v>
      </c>
      <c r="F10" s="9" t="str">
        <f>IF($B10="N/A","N/A",IF(E10&gt;15,"No",IF(E10&lt;-15,"No","Yes")))</f>
        <v>N/A</v>
      </c>
      <c r="G10" s="8">
        <v>0</v>
      </c>
      <c r="H10" s="9" t="str">
        <f>IF($B10="N/A","N/A",IF(G10&gt;15,"No",IF(G10&lt;-15,"No","Yes")))</f>
        <v>N/A</v>
      </c>
      <c r="I10" s="10" t="s">
        <v>1742</v>
      </c>
      <c r="J10" s="10" t="s">
        <v>1742</v>
      </c>
      <c r="K10" s="9" t="str">
        <f t="shared" si="0"/>
        <v>N/A</v>
      </c>
    </row>
    <row r="11" spans="1:11" x14ac:dyDescent="0.25">
      <c r="A11" s="87" t="s">
        <v>833</v>
      </c>
      <c r="B11" s="33" t="s">
        <v>218</v>
      </c>
      <c r="C11" s="8" t="s">
        <v>217</v>
      </c>
      <c r="D11" s="9" t="str">
        <f>IF(OR($B11="N/A",$C11="N/A"),"N/A",IF(C11&gt;100,"No",IF(C11&lt;95,"No","Yes")))</f>
        <v>N/A</v>
      </c>
      <c r="E11" s="8">
        <v>64.835222295999998</v>
      </c>
      <c r="F11" s="9" t="str">
        <f>IF(OR($B11="N/A",$E11="N/A"),"N/A",IF(E11&gt;100,"No",IF(E11&lt;95,"No","Yes")))</f>
        <v>No</v>
      </c>
      <c r="G11" s="8">
        <v>99.811275855000005</v>
      </c>
      <c r="H11" s="9" t="str">
        <f>IF($B11="N/A","N/A",IF(G11&gt;100,"No",IF(G11&lt;95,"No","Yes")))</f>
        <v>Yes</v>
      </c>
      <c r="I11" s="10" t="s">
        <v>217</v>
      </c>
      <c r="J11" s="10">
        <v>53.95</v>
      </c>
      <c r="K11" s="9" t="str">
        <f t="shared" si="0"/>
        <v>No</v>
      </c>
    </row>
    <row r="12" spans="1:11" x14ac:dyDescent="0.25">
      <c r="A12" s="87" t="s">
        <v>352</v>
      </c>
      <c r="B12" s="33" t="s">
        <v>217</v>
      </c>
      <c r="C12" s="8" t="s">
        <v>217</v>
      </c>
      <c r="D12" s="9" t="str">
        <f t="shared" ref="D12:D13" si="1">IF(OR($B12="N/A",$C12="N/A"),"N/A",IF(C12&gt;100,"No",IF(C12&lt;95,"No","Yes")))</f>
        <v>N/A</v>
      </c>
      <c r="E12" s="8">
        <v>0</v>
      </c>
      <c r="F12" s="9" t="str">
        <f t="shared" ref="F12:F13" si="2">IF(OR($B12="N/A",$E12="N/A"),"N/A",IF(E12&gt;100,"No",IF(E12&lt;95,"No","Yes")))</f>
        <v>N/A</v>
      </c>
      <c r="G12" s="8">
        <v>3.3114009999999998E-4</v>
      </c>
      <c r="H12" s="9" t="str">
        <f t="shared" ref="H12:H13" si="3">IF($B12="N/A","N/A",IF(G12&gt;100,"No",IF(G12&lt;95,"No","Yes")))</f>
        <v>N/A</v>
      </c>
      <c r="I12" s="10" t="s">
        <v>217</v>
      </c>
      <c r="J12" s="10" t="s">
        <v>1742</v>
      </c>
      <c r="K12" s="9" t="str">
        <f t="shared" si="0"/>
        <v>N/A</v>
      </c>
    </row>
    <row r="13" spans="1:11" x14ac:dyDescent="0.25">
      <c r="A13" s="87" t="s">
        <v>834</v>
      </c>
      <c r="B13" s="33" t="s">
        <v>218</v>
      </c>
      <c r="C13" s="8" t="s">
        <v>217</v>
      </c>
      <c r="D13" s="9" t="str">
        <f t="shared" si="1"/>
        <v>N/A</v>
      </c>
      <c r="E13" s="8">
        <v>36.692942207000002</v>
      </c>
      <c r="F13" s="9" t="str">
        <f t="shared" si="2"/>
        <v>No</v>
      </c>
      <c r="G13" s="8">
        <v>99.817886157000004</v>
      </c>
      <c r="H13" s="9" t="str">
        <f t="shared" si="3"/>
        <v>Yes</v>
      </c>
      <c r="I13" s="10" t="s">
        <v>217</v>
      </c>
      <c r="J13" s="10">
        <v>172</v>
      </c>
      <c r="K13" s="9" t="str">
        <f t="shared" si="0"/>
        <v>No</v>
      </c>
    </row>
    <row r="14" spans="1:11" x14ac:dyDescent="0.25">
      <c r="A14" s="87" t="s">
        <v>13</v>
      </c>
      <c r="B14" s="33" t="s">
        <v>217</v>
      </c>
      <c r="C14" s="34">
        <v>339967</v>
      </c>
      <c r="D14" s="9" t="str">
        <f>IF($B14="N/A","N/A",IF(C14&gt;15,"No",IF(C14&lt;-15,"No","Yes")))</f>
        <v>N/A</v>
      </c>
      <c r="E14" s="34">
        <v>305912</v>
      </c>
      <c r="F14" s="9" t="str">
        <f>IF($B14="N/A","N/A",IF(E14&gt;15,"No",IF(E14&lt;-15,"No","Yes")))</f>
        <v>N/A</v>
      </c>
      <c r="G14" s="34">
        <v>302007</v>
      </c>
      <c r="H14" s="9" t="str">
        <f>IF($B14="N/A","N/A",IF(G14&gt;15,"No",IF(G14&lt;-15,"No","Yes")))</f>
        <v>N/A</v>
      </c>
      <c r="I14" s="10">
        <v>-10</v>
      </c>
      <c r="J14" s="10">
        <v>-1.28</v>
      </c>
      <c r="K14" s="9" t="str">
        <f t="shared" si="0"/>
        <v>Yes</v>
      </c>
    </row>
    <row r="15" spans="1:11" x14ac:dyDescent="0.25">
      <c r="A15" s="87" t="s">
        <v>442</v>
      </c>
      <c r="B15" s="33" t="s">
        <v>219</v>
      </c>
      <c r="C15" s="8">
        <v>6.5300455600000001E-2</v>
      </c>
      <c r="D15" s="9" t="str">
        <f>IF($B15="N/A","N/A",IF(C15&gt;20,"No",IF(C15&lt;5,"No","Yes")))</f>
        <v>No</v>
      </c>
      <c r="E15" s="8">
        <v>0.14546667020000001</v>
      </c>
      <c r="F15" s="9" t="str">
        <f>IF($B15="N/A","N/A",IF(E15&gt;20,"No",IF(E15&lt;5,"No","Yes")))</f>
        <v>No</v>
      </c>
      <c r="G15" s="8">
        <v>0.24800749650000001</v>
      </c>
      <c r="H15" s="9" t="str">
        <f>IF($B15="N/A","N/A",IF(G15&gt;20,"No",IF(G15&lt;5,"No","Yes")))</f>
        <v>No</v>
      </c>
      <c r="I15" s="10">
        <v>122.8</v>
      </c>
      <c r="J15" s="10">
        <v>70.489999999999995</v>
      </c>
      <c r="K15" s="9" t="str">
        <f t="shared" si="0"/>
        <v>No</v>
      </c>
    </row>
    <row r="16" spans="1:11" x14ac:dyDescent="0.25">
      <c r="A16" s="87" t="s">
        <v>443</v>
      </c>
      <c r="B16" s="28" t="s">
        <v>217</v>
      </c>
      <c r="C16" s="8" t="s">
        <v>217</v>
      </c>
      <c r="D16" s="9" t="str">
        <f>IF($B16="N/A","N/A",IF(C16&gt;15,"No",IF(C16&lt;-15,"No","Yes")))</f>
        <v>N/A</v>
      </c>
      <c r="E16" s="8" t="s">
        <v>217</v>
      </c>
      <c r="F16" s="9" t="str">
        <f>IF($B16="N/A","N/A",IF(E16&gt;15,"No",IF(E16&lt;-15,"No","Yes")))</f>
        <v>N/A</v>
      </c>
      <c r="G16" s="8">
        <v>99.751992502999997</v>
      </c>
      <c r="H16" s="9" t="str">
        <f>IF($B16="N/A","N/A",IF(G16&gt;15,"No",IF(G16&lt;-15,"No","Yes")))</f>
        <v>N/A</v>
      </c>
      <c r="I16" s="10" t="s">
        <v>217</v>
      </c>
      <c r="J16" s="10" t="s">
        <v>217</v>
      </c>
      <c r="K16" s="9" t="str">
        <f t="shared" si="0"/>
        <v>N/A</v>
      </c>
    </row>
    <row r="17" spans="1:11" x14ac:dyDescent="0.25">
      <c r="A17" s="87" t="s">
        <v>444</v>
      </c>
      <c r="B17" s="33" t="s">
        <v>239</v>
      </c>
      <c r="C17" s="8">
        <v>56.433418537999998</v>
      </c>
      <c r="D17" s="9" t="str">
        <f>IF($B17="N/A","N/A",IF(C17&gt;1,"Yes","No"))</f>
        <v>Yes</v>
      </c>
      <c r="E17" s="8">
        <v>13.12403567</v>
      </c>
      <c r="F17" s="9" t="str">
        <f>IF($B17="N/A","N/A",IF(E17&gt;1,"Yes","No"))</f>
        <v>Yes</v>
      </c>
      <c r="G17" s="8">
        <v>54.964951143999997</v>
      </c>
      <c r="H17" s="9" t="str">
        <f>IF($B17="N/A","N/A",IF(G17&gt;1,"Yes","No"))</f>
        <v>Yes</v>
      </c>
      <c r="I17" s="10">
        <v>-76.7</v>
      </c>
      <c r="J17" s="10">
        <v>318.8</v>
      </c>
      <c r="K17" s="9" t="str">
        <f t="shared" si="0"/>
        <v>No</v>
      </c>
    </row>
    <row r="18" spans="1:11" x14ac:dyDescent="0.25">
      <c r="A18" s="87" t="s">
        <v>856</v>
      </c>
      <c r="B18" s="33" t="s">
        <v>217</v>
      </c>
      <c r="C18" s="88">
        <v>1629.5976857999999</v>
      </c>
      <c r="D18" s="9" t="str">
        <f>IF($B18="N/A","N/A",IF(C18&gt;15,"No",IF(C18&lt;-15,"No","Yes")))</f>
        <v>N/A</v>
      </c>
      <c r="E18" s="88">
        <v>1069.8663693999999</v>
      </c>
      <c r="F18" s="9" t="str">
        <f>IF($B18="N/A","N/A",IF(E18&gt;15,"No",IF(E18&lt;-15,"No","Yes")))</f>
        <v>N/A</v>
      </c>
      <c r="G18" s="88">
        <v>1828.8898782000001</v>
      </c>
      <c r="H18" s="9" t="str">
        <f>IF($B18="N/A","N/A",IF(G18&gt;15,"No",IF(G18&lt;-15,"No","Yes")))</f>
        <v>N/A</v>
      </c>
      <c r="I18" s="10">
        <v>-34.299999999999997</v>
      </c>
      <c r="J18" s="10">
        <v>70.95</v>
      </c>
      <c r="K18" s="9" t="str">
        <f t="shared" si="0"/>
        <v>No</v>
      </c>
    </row>
    <row r="19" spans="1:11" x14ac:dyDescent="0.25">
      <c r="A19" s="3" t="s">
        <v>131</v>
      </c>
      <c r="B19" s="33" t="s">
        <v>217</v>
      </c>
      <c r="C19" s="34">
        <v>489</v>
      </c>
      <c r="D19" s="33" t="s">
        <v>217</v>
      </c>
      <c r="E19" s="34">
        <v>721</v>
      </c>
      <c r="F19" s="33" t="s">
        <v>217</v>
      </c>
      <c r="G19" s="34">
        <v>11</v>
      </c>
      <c r="H19" s="9" t="str">
        <f>IF($B19="N/A","N/A",IF(G19&gt;15,"No",IF(G19&lt;-15,"No","Yes")))</f>
        <v>N/A</v>
      </c>
      <c r="I19" s="10">
        <v>47.44</v>
      </c>
      <c r="J19" s="10">
        <v>-99.6</v>
      </c>
      <c r="K19" s="9" t="str">
        <f t="shared" si="0"/>
        <v>No</v>
      </c>
    </row>
    <row r="20" spans="1:11" x14ac:dyDescent="0.25">
      <c r="A20" s="3" t="s">
        <v>350</v>
      </c>
      <c r="B20" s="28" t="s">
        <v>217</v>
      </c>
      <c r="C20" s="8" t="s">
        <v>217</v>
      </c>
      <c r="D20" s="33" t="s">
        <v>217</v>
      </c>
      <c r="E20" s="8" t="s">
        <v>217</v>
      </c>
      <c r="F20" s="33" t="s">
        <v>217</v>
      </c>
      <c r="G20" s="8">
        <v>9.9154540000000006E-4</v>
      </c>
      <c r="H20" s="9" t="str">
        <f>IF($B20="N/A","N/A",IF(G20&gt;15,"No",IF(G20&lt;-15,"No","Yes")))</f>
        <v>N/A</v>
      </c>
      <c r="I20" s="10" t="s">
        <v>217</v>
      </c>
      <c r="J20" s="10" t="s">
        <v>217</v>
      </c>
      <c r="K20" s="9" t="str">
        <f t="shared" si="0"/>
        <v>N/A</v>
      </c>
    </row>
    <row r="21" spans="1:11" ht="25" x14ac:dyDescent="0.25">
      <c r="A21" s="3" t="s">
        <v>835</v>
      </c>
      <c r="B21" s="33" t="s">
        <v>217</v>
      </c>
      <c r="C21" s="88">
        <v>1553.194274</v>
      </c>
      <c r="D21" s="9" t="str">
        <f>IF($B21="N/A","N/A",IF(C21&gt;60,"No",IF(C21&lt;15,"No","Yes")))</f>
        <v>N/A</v>
      </c>
      <c r="E21" s="88">
        <v>1581.5464632000001</v>
      </c>
      <c r="F21" s="9" t="str">
        <f>IF($B21="N/A","N/A",IF(E21&gt;60,"No",IF(E21&lt;15,"No","Yes")))</f>
        <v>N/A</v>
      </c>
      <c r="G21" s="88">
        <v>18989</v>
      </c>
      <c r="H21" s="9" t="str">
        <f>IF($B21="N/A","N/A",IF(G21&gt;60,"No",IF(G21&lt;15,"No","Yes")))</f>
        <v>N/A</v>
      </c>
      <c r="I21" s="10">
        <v>1.825</v>
      </c>
      <c r="J21" s="10">
        <v>1101</v>
      </c>
      <c r="K21" s="9" t="str">
        <f t="shared" si="0"/>
        <v>No</v>
      </c>
    </row>
    <row r="22" spans="1:11" x14ac:dyDescent="0.25">
      <c r="A22" s="3" t="s">
        <v>27</v>
      </c>
      <c r="B22" s="33" t="s">
        <v>221</v>
      </c>
      <c r="C22" s="34">
        <v>0</v>
      </c>
      <c r="D22" s="9" t="str">
        <f>IF($B22="N/A","N/A",IF(C22="N/A","N/A",IF(C22=0,"Yes","No")))</f>
        <v>Yes</v>
      </c>
      <c r="E22" s="34">
        <v>0</v>
      </c>
      <c r="F22" s="9" t="str">
        <f>IF($B22="N/A","N/A",IF(E22="N/A","N/A",IF(E22=0,"Yes","No")))</f>
        <v>Yes</v>
      </c>
      <c r="G22" s="34">
        <v>11</v>
      </c>
      <c r="H22" s="9" t="str">
        <f>IF($B22="N/A","N/A",IF(G22=0,"Yes","No"))</f>
        <v>No</v>
      </c>
      <c r="I22" s="10" t="s">
        <v>1742</v>
      </c>
      <c r="J22" s="10" t="s">
        <v>1742</v>
      </c>
      <c r="K22" s="9" t="str">
        <f t="shared" si="0"/>
        <v>N/A</v>
      </c>
    </row>
    <row r="23" spans="1:11" x14ac:dyDescent="0.25">
      <c r="A23" s="3" t="s">
        <v>836</v>
      </c>
      <c r="B23" s="33"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1742</v>
      </c>
      <c r="J23" s="10" t="s">
        <v>1742</v>
      </c>
      <c r="K23" s="9" t="str">
        <f t="shared" si="0"/>
        <v>N/A</v>
      </c>
    </row>
    <row r="24" spans="1:11" x14ac:dyDescent="0.25">
      <c r="A24" s="3" t="s">
        <v>817</v>
      </c>
      <c r="B24" s="33" t="s">
        <v>221</v>
      </c>
      <c r="C24" s="43">
        <v>0</v>
      </c>
      <c r="D24" s="9" t="str">
        <f t="shared" si="4"/>
        <v>Yes</v>
      </c>
      <c r="E24" s="43">
        <v>0</v>
      </c>
      <c r="F24" s="9" t="str">
        <f t="shared" si="5"/>
        <v>Yes</v>
      </c>
      <c r="G24" s="43">
        <v>0</v>
      </c>
      <c r="H24" s="9" t="str">
        <f t="shared" si="6"/>
        <v>Yes</v>
      </c>
      <c r="I24" s="10" t="s">
        <v>1742</v>
      </c>
      <c r="J24" s="10" t="s">
        <v>1742</v>
      </c>
      <c r="K24" s="9" t="str">
        <f t="shared" si="0"/>
        <v>N/A</v>
      </c>
    </row>
    <row r="25" spans="1:11" x14ac:dyDescent="0.25">
      <c r="A25" s="148" t="s">
        <v>1648</v>
      </c>
      <c r="B25" s="149"/>
      <c r="C25" s="149"/>
      <c r="D25" s="149"/>
      <c r="E25" s="149"/>
      <c r="F25" s="149"/>
      <c r="G25" s="149"/>
      <c r="H25" s="149"/>
      <c r="I25" s="149"/>
      <c r="J25" s="149"/>
      <c r="K25" s="150"/>
    </row>
    <row r="26" spans="1:11" x14ac:dyDescent="0.25">
      <c r="A26" s="145" t="s">
        <v>1646</v>
      </c>
      <c r="B26" s="146"/>
      <c r="C26" s="146"/>
      <c r="D26" s="146"/>
      <c r="E26" s="146"/>
      <c r="F26" s="146"/>
      <c r="G26" s="146"/>
      <c r="H26" s="146"/>
      <c r="I26" s="146"/>
      <c r="J26" s="146"/>
      <c r="K26" s="147"/>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1595</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339745</v>
      </c>
      <c r="D6" s="9" t="str">
        <f>IF($B6="N/A","N/A",IF(C6&gt;15,"No",IF(C6&lt;-15,"No","Yes")))</f>
        <v>N/A</v>
      </c>
      <c r="E6" s="34">
        <v>305467</v>
      </c>
      <c r="F6" s="9" t="str">
        <f>IF($B6="N/A","N/A",IF(E6&gt;15,"No",IF(E6&lt;-15,"No","Yes")))</f>
        <v>N/A</v>
      </c>
      <c r="G6" s="34">
        <v>301258</v>
      </c>
      <c r="H6" s="9" t="str">
        <f>IF($B6="N/A","N/A",IF(G6&gt;15,"No",IF(G6&lt;-15,"No","Yes")))</f>
        <v>N/A</v>
      </c>
      <c r="I6" s="10">
        <v>-10.1</v>
      </c>
      <c r="J6" s="10">
        <v>-1.38</v>
      </c>
      <c r="K6" s="9" t="str">
        <f t="shared" ref="K6:K1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ht="25" x14ac:dyDescent="0.25">
      <c r="A9" s="69" t="s">
        <v>837</v>
      </c>
      <c r="B9" s="33" t="s">
        <v>240</v>
      </c>
      <c r="C9" s="35">
        <v>145.74728454999999</v>
      </c>
      <c r="D9" s="9" t="str">
        <f>IF($B9="N/A","N/A",IF(C9&gt;100,"No",IF(C9&lt;50,"No","Yes")))</f>
        <v>No</v>
      </c>
      <c r="E9" s="35">
        <v>143.47574931</v>
      </c>
      <c r="F9" s="9" t="str">
        <f>IF($B9="N/A","N/A",IF(E9&gt;100,"No",IF(E9&lt;50,"No","Yes")))</f>
        <v>No</v>
      </c>
      <c r="G9" s="35">
        <v>139.69678640000001</v>
      </c>
      <c r="H9" s="9" t="str">
        <f>IF($B9="N/A","N/A",IF(G9&gt;100,"No",IF(G9&lt;50,"No","Yes")))</f>
        <v>No</v>
      </c>
      <c r="I9" s="10">
        <v>-1.56</v>
      </c>
      <c r="J9" s="10">
        <v>-2.63</v>
      </c>
      <c r="K9" s="9" t="str">
        <f t="shared" si="0"/>
        <v>Yes</v>
      </c>
    </row>
    <row r="10" spans="1:11" ht="25" x14ac:dyDescent="0.25">
      <c r="A10" s="69" t="s">
        <v>838</v>
      </c>
      <c r="B10" s="33" t="s">
        <v>217</v>
      </c>
      <c r="C10" s="35">
        <v>246.67399030999999</v>
      </c>
      <c r="D10" s="9" t="str">
        <f>IF($B10="N/A","N/A",IF(C10&gt;15,"No",IF(C10&lt;-15,"No","Yes")))</f>
        <v>N/A</v>
      </c>
      <c r="E10" s="35">
        <v>254.34672268</v>
      </c>
      <c r="F10" s="9" t="str">
        <f>IF($B10="N/A","N/A",IF(E10&gt;15,"No",IF(E10&lt;-15,"No","Yes")))</f>
        <v>N/A</v>
      </c>
      <c r="G10" s="35">
        <v>258.97217479</v>
      </c>
      <c r="H10" s="9" t="str">
        <f>IF($B10="N/A","N/A",IF(G10&gt;15,"No",IF(G10&lt;-15,"No","Yes")))</f>
        <v>N/A</v>
      </c>
      <c r="I10" s="10">
        <v>3.11</v>
      </c>
      <c r="J10" s="10">
        <v>1.819</v>
      </c>
      <c r="K10" s="9" t="str">
        <f t="shared" si="0"/>
        <v>Yes</v>
      </c>
    </row>
    <row r="11" spans="1:11" ht="25" x14ac:dyDescent="0.25">
      <c r="A11" s="69" t="s">
        <v>839</v>
      </c>
      <c r="B11" s="33" t="s">
        <v>217</v>
      </c>
      <c r="C11" s="35">
        <v>387.28793774000002</v>
      </c>
      <c r="D11" s="9" t="str">
        <f>IF($B11="N/A","N/A",IF(C11&gt;15,"No",IF(C11&lt;-15,"No","Yes")))</f>
        <v>N/A</v>
      </c>
      <c r="E11" s="35">
        <v>402.83198562000001</v>
      </c>
      <c r="F11" s="9" t="str">
        <f>IF($B11="N/A","N/A",IF(E11&gt;15,"No",IF(E11&lt;-15,"No","Yes")))</f>
        <v>N/A</v>
      </c>
      <c r="G11" s="35" t="s">
        <v>1742</v>
      </c>
      <c r="H11" s="9" t="str">
        <f>IF($B11="N/A","N/A",IF(G11&gt;15,"No",IF(G11&lt;-15,"No","Yes")))</f>
        <v>N/A</v>
      </c>
      <c r="I11" s="10">
        <v>4.0140000000000002</v>
      </c>
      <c r="J11" s="10" t="s">
        <v>1742</v>
      </c>
      <c r="K11" s="9" t="str">
        <f t="shared" si="0"/>
        <v>N/A</v>
      </c>
    </row>
    <row r="12" spans="1:11" ht="25" x14ac:dyDescent="0.25">
      <c r="A12" s="69" t="s">
        <v>840</v>
      </c>
      <c r="B12" s="33" t="s">
        <v>217</v>
      </c>
      <c r="C12" s="35" t="s">
        <v>1742</v>
      </c>
      <c r="D12" s="9" t="str">
        <f>IF($B12="N/A","N/A",IF(C12&gt;15,"No",IF(C12&lt;-15,"No","Yes")))</f>
        <v>N/A</v>
      </c>
      <c r="E12" s="35" t="s">
        <v>1742</v>
      </c>
      <c r="F12" s="9" t="str">
        <f>IF($B12="N/A","N/A",IF(E12&gt;15,"No",IF(E12&lt;-15,"No","Yes")))</f>
        <v>N/A</v>
      </c>
      <c r="G12" s="35" t="s">
        <v>1742</v>
      </c>
      <c r="H12" s="9" t="str">
        <f>IF($B12="N/A","N/A",IF(G12&gt;15,"No",IF(G12&lt;-15,"No","Yes")))</f>
        <v>N/A</v>
      </c>
      <c r="I12" s="10" t="s">
        <v>1742</v>
      </c>
      <c r="J12" s="10" t="s">
        <v>1742</v>
      </c>
      <c r="K12" s="9" t="str">
        <f t="shared" si="0"/>
        <v>N/A</v>
      </c>
    </row>
    <row r="13" spans="1:11" x14ac:dyDescent="0.25">
      <c r="A13" s="69" t="s">
        <v>655</v>
      </c>
      <c r="B13" s="33" t="s">
        <v>241</v>
      </c>
      <c r="C13" s="8">
        <v>99.415443936000003</v>
      </c>
      <c r="D13" s="9" t="str">
        <f>IF($B13="N/A","N/A",IF(C13&gt;99,"No",IF(C13&lt;75,"No","Yes")))</f>
        <v>No</v>
      </c>
      <c r="E13" s="8">
        <v>98.934091080000002</v>
      </c>
      <c r="F13" s="9" t="str">
        <f>IF($B13="N/A","N/A",IF(E13&gt;99,"No",IF(E13&lt;75,"No","Yes")))</f>
        <v>Yes</v>
      </c>
      <c r="G13" s="8">
        <v>98.369171938999997</v>
      </c>
      <c r="H13" s="9" t="str">
        <f>IF($B13="N/A","N/A",IF(G13&gt;99,"No",IF(G13&lt;75,"No","Yes")))</f>
        <v>Yes</v>
      </c>
      <c r="I13" s="10">
        <v>-0.48399999999999999</v>
      </c>
      <c r="J13" s="10">
        <v>-0.57099999999999995</v>
      </c>
      <c r="K13" s="9" t="str">
        <f t="shared" ref="K13:K24" si="1">IF(J13="Div by 0", "N/A", IF(J13="N/A","N/A", IF(J13&gt;30, "No", IF(J13&lt;-30, "No", "Yes"))))</f>
        <v>Yes</v>
      </c>
    </row>
    <row r="14" spans="1:11" x14ac:dyDescent="0.25">
      <c r="A14" s="69" t="s">
        <v>495</v>
      </c>
      <c r="B14" s="33" t="s">
        <v>217</v>
      </c>
      <c r="C14" s="9">
        <v>97.640921485000007</v>
      </c>
      <c r="D14" s="9" t="str">
        <f>IF($B14="N/A","N/A",IF(C14&gt;15,"No",IF(C14&lt;-15,"No","Yes")))</f>
        <v>N/A</v>
      </c>
      <c r="E14" s="9">
        <v>94.762268746000004</v>
      </c>
      <c r="F14" s="9" t="str">
        <f>IF($B14="N/A","N/A",IF(E14&gt;15,"No",IF(E14&lt;-15,"No","Yes")))</f>
        <v>N/A</v>
      </c>
      <c r="G14" s="9">
        <v>99.998650221999995</v>
      </c>
      <c r="H14" s="9" t="str">
        <f>IF($B14="N/A","N/A",IF(G14&gt;15,"No",IF(G14&lt;-15,"No","Yes")))</f>
        <v>N/A</v>
      </c>
      <c r="I14" s="10">
        <v>-2.95</v>
      </c>
      <c r="J14" s="10">
        <v>5.5259999999999998</v>
      </c>
      <c r="K14" s="9" t="str">
        <f t="shared" si="1"/>
        <v>Yes</v>
      </c>
    </row>
    <row r="15" spans="1:11" x14ac:dyDescent="0.25">
      <c r="A15" s="69" t="s">
        <v>841</v>
      </c>
      <c r="B15" s="33" t="s">
        <v>217</v>
      </c>
      <c r="C15" s="34">
        <v>11.023072188</v>
      </c>
      <c r="D15" s="9" t="str">
        <f>IF($B15="N/A","N/A",IF(C15&gt;15,"No",IF(C15&lt;-15,"No","Yes")))</f>
        <v>N/A</v>
      </c>
      <c r="E15" s="10">
        <v>11.631383956000001</v>
      </c>
      <c r="F15" s="9" t="str">
        <f>IF($B15="N/A","N/A",IF(E15&gt;15,"No",IF(E15&lt;-15,"No","Yes")))</f>
        <v>N/A</v>
      </c>
      <c r="G15" s="10">
        <v>12.757863407</v>
      </c>
      <c r="H15" s="9" t="str">
        <f>IF($B15="N/A","N/A",IF(G15&gt;15,"No",IF(G15&lt;-15,"No","Yes")))</f>
        <v>N/A</v>
      </c>
      <c r="I15" s="10">
        <v>5.5190000000000001</v>
      </c>
      <c r="J15" s="10">
        <v>9.6850000000000005</v>
      </c>
      <c r="K15" s="9" t="str">
        <f t="shared" si="1"/>
        <v>Yes</v>
      </c>
    </row>
    <row r="16" spans="1:11" x14ac:dyDescent="0.25">
      <c r="A16" s="66" t="s">
        <v>656</v>
      </c>
      <c r="B16" s="49" t="s">
        <v>242</v>
      </c>
      <c r="C16" s="9">
        <v>0.50508469590000005</v>
      </c>
      <c r="D16" s="9" t="str">
        <f>IF($B16="N/A","N/A",IF(C16&gt;20,"No",IF(C16&lt;=0,"No","Yes")))</f>
        <v>Yes</v>
      </c>
      <c r="E16" s="9">
        <v>0.56798279360000004</v>
      </c>
      <c r="F16" s="9" t="str">
        <f>IF($B16="N/A","N/A",IF(E16&gt;20,"No",IF(E16&lt;=0,"No","Yes")))</f>
        <v>Yes</v>
      </c>
      <c r="G16" s="9">
        <v>0.52347157590000004</v>
      </c>
      <c r="H16" s="9" t="str">
        <f>IF($B16="N/A","N/A",IF(G16&gt;20,"No",IF(G16&lt;=0,"No","Yes")))</f>
        <v>Yes</v>
      </c>
      <c r="I16" s="10">
        <v>12.45</v>
      </c>
      <c r="J16" s="10">
        <v>-7.84</v>
      </c>
      <c r="K16" s="9" t="str">
        <f t="shared" si="1"/>
        <v>Yes</v>
      </c>
    </row>
    <row r="17" spans="1:11" x14ac:dyDescent="0.25">
      <c r="A17" s="66" t="s">
        <v>370</v>
      </c>
      <c r="B17" s="33" t="s">
        <v>217</v>
      </c>
      <c r="C17" s="9">
        <v>96.561771562000004</v>
      </c>
      <c r="D17" s="9" t="str">
        <f>IF($B17="N/A","N/A",IF(C17&gt;15,"No",IF(C17&lt;-15,"No","Yes")))</f>
        <v>N/A</v>
      </c>
      <c r="E17" s="9">
        <v>97.982708934000001</v>
      </c>
      <c r="F17" s="9" t="str">
        <f>IF($B17="N/A","N/A",IF(E17&gt;15,"No",IF(E17&lt;-15,"No","Yes")))</f>
        <v>N/A</v>
      </c>
      <c r="G17" s="9">
        <v>100</v>
      </c>
      <c r="H17" s="9" t="str">
        <f>IF($B17="N/A","N/A",IF(G17&gt;15,"No",IF(G17&lt;-15,"No","Yes")))</f>
        <v>N/A</v>
      </c>
      <c r="I17" s="10">
        <v>1.472</v>
      </c>
      <c r="J17" s="10">
        <v>2.0590000000000002</v>
      </c>
      <c r="K17" s="9" t="str">
        <f t="shared" si="1"/>
        <v>Yes</v>
      </c>
    </row>
    <row r="18" spans="1:11" x14ac:dyDescent="0.25">
      <c r="A18" s="66" t="s">
        <v>842</v>
      </c>
      <c r="B18" s="33" t="s">
        <v>217</v>
      </c>
      <c r="C18" s="10">
        <v>11.207000603999999</v>
      </c>
      <c r="D18" s="9" t="str">
        <f>IF($B18="N/A","N/A",IF(C18&gt;15,"No",IF(C18&lt;-15,"No","Yes")))</f>
        <v>N/A</v>
      </c>
      <c r="E18" s="10">
        <v>10.221764706</v>
      </c>
      <c r="F18" s="9" t="str">
        <f>IF($B18="N/A","N/A",IF(E18&gt;15,"No",IF(E18&lt;-15,"No","Yes")))</f>
        <v>N/A</v>
      </c>
      <c r="G18" s="10">
        <v>12.625237793</v>
      </c>
      <c r="H18" s="9" t="str">
        <f>IF($B18="N/A","N/A",IF(G18&gt;15,"No",IF(G18&lt;-15,"No","Yes")))</f>
        <v>N/A</v>
      </c>
      <c r="I18" s="10">
        <v>-8.7899999999999991</v>
      </c>
      <c r="J18" s="10">
        <v>23.51</v>
      </c>
      <c r="K18" s="9" t="str">
        <f t="shared" si="1"/>
        <v>Yes</v>
      </c>
    </row>
    <row r="19" spans="1:11" x14ac:dyDescent="0.25">
      <c r="A19" s="69" t="s">
        <v>657</v>
      </c>
      <c r="B19" s="49" t="s">
        <v>243</v>
      </c>
      <c r="C19" s="9">
        <v>7.9471368200000003E-2</v>
      </c>
      <c r="D19" s="9" t="str">
        <f>IF($B19="N/A","N/A",IF(C19&gt;10,"No",IF(C19&lt;=0,"No","Yes")))</f>
        <v>Yes</v>
      </c>
      <c r="E19" s="9">
        <v>0.3502833367</v>
      </c>
      <c r="F19" s="9" t="str">
        <f>IF($B19="N/A","N/A",IF(E19&gt;10,"No",IF(E19&lt;=0,"No","Yes")))</f>
        <v>Yes</v>
      </c>
      <c r="G19" s="9">
        <v>0.7501875469</v>
      </c>
      <c r="H19" s="9" t="str">
        <f>IF($B19="N/A","N/A",IF(G19&gt;10,"No",IF(G19&lt;=0,"No","Yes")))</f>
        <v>Yes</v>
      </c>
      <c r="I19" s="10">
        <v>340.8</v>
      </c>
      <c r="J19" s="10">
        <v>114.2</v>
      </c>
      <c r="K19" s="9" t="str">
        <f t="shared" si="1"/>
        <v>No</v>
      </c>
    </row>
    <row r="20" spans="1:11" x14ac:dyDescent="0.25">
      <c r="A20" s="69" t="s">
        <v>129</v>
      </c>
      <c r="B20" s="33" t="s">
        <v>217</v>
      </c>
      <c r="C20" s="9">
        <v>99.259259259000004</v>
      </c>
      <c r="D20" s="9" t="str">
        <f>IF($B20="N/A","N/A",IF(C20&gt;15,"No",IF(C20&lt;-15,"No","Yes")))</f>
        <v>N/A</v>
      </c>
      <c r="E20" s="9">
        <v>11.028037382999999</v>
      </c>
      <c r="F20" s="9" t="str">
        <f>IF($B20="N/A","N/A",IF(E20&gt;15,"No",IF(E20&lt;-15,"No","Yes")))</f>
        <v>N/A</v>
      </c>
      <c r="G20" s="9">
        <v>0</v>
      </c>
      <c r="H20" s="9" t="str">
        <f>IF($B20="N/A","N/A",IF(G20&gt;15,"No",IF(G20&lt;-15,"No","Yes")))</f>
        <v>N/A</v>
      </c>
      <c r="I20" s="10">
        <v>-88.9</v>
      </c>
      <c r="J20" s="10">
        <v>-100</v>
      </c>
      <c r="K20" s="9" t="str">
        <f t="shared" si="1"/>
        <v>No</v>
      </c>
    </row>
    <row r="21" spans="1:11" x14ac:dyDescent="0.25">
      <c r="A21" s="69" t="s">
        <v>843</v>
      </c>
      <c r="B21" s="33" t="s">
        <v>217</v>
      </c>
      <c r="C21" s="10">
        <v>10.548507463</v>
      </c>
      <c r="D21" s="9" t="str">
        <f>IF($B21="N/A","N/A",IF(C21&gt;15,"No",IF(C21&lt;-15,"No","Yes")))</f>
        <v>N/A</v>
      </c>
      <c r="E21" s="10">
        <v>9.4322033897999997</v>
      </c>
      <c r="F21" s="9" t="str">
        <f>IF($B21="N/A","N/A",IF(E21&gt;15,"No",IF(E21&lt;-15,"No","Yes")))</f>
        <v>N/A</v>
      </c>
      <c r="G21" s="10" t="s">
        <v>1742</v>
      </c>
      <c r="H21" s="9" t="str">
        <f>IF($B21="N/A","N/A",IF(G21&gt;15,"No",IF(G21&lt;-15,"No","Yes")))</f>
        <v>N/A</v>
      </c>
      <c r="I21" s="10">
        <v>-10.6</v>
      </c>
      <c r="J21" s="10" t="s">
        <v>1742</v>
      </c>
      <c r="K21" s="9" t="str">
        <f t="shared" si="1"/>
        <v>N/A</v>
      </c>
    </row>
    <row r="22" spans="1:11" x14ac:dyDescent="0.25">
      <c r="A22" s="69" t="s">
        <v>1719</v>
      </c>
      <c r="B22" s="49" t="s">
        <v>228</v>
      </c>
      <c r="C22" s="9">
        <v>0</v>
      </c>
      <c r="D22" s="9" t="str">
        <f>IF($B22="N/A","N/A",IF(C22&gt;5,"No",IF(C22&lt;=0,"No","Yes")))</f>
        <v>No</v>
      </c>
      <c r="E22" s="9">
        <v>0.14764278959999999</v>
      </c>
      <c r="F22" s="9" t="str">
        <f>IF($B22="N/A","N/A",IF(E22&gt;5,"No",IF(E22&lt;=0,"No","Yes")))</f>
        <v>Yes</v>
      </c>
      <c r="G22" s="9">
        <v>0.35716893830000002</v>
      </c>
      <c r="H22" s="9" t="str">
        <f>IF($B22="N/A","N/A",IF(G22&gt;5,"No",IF(G22&lt;=0,"No","Yes")))</f>
        <v>Yes</v>
      </c>
      <c r="I22" s="10" t="s">
        <v>1742</v>
      </c>
      <c r="J22" s="10">
        <v>141.9</v>
      </c>
      <c r="K22" s="9" t="str">
        <f t="shared" si="1"/>
        <v>No</v>
      </c>
    </row>
    <row r="23" spans="1:11" x14ac:dyDescent="0.25">
      <c r="A23" s="69" t="s">
        <v>130</v>
      </c>
      <c r="B23" s="33" t="s">
        <v>217</v>
      </c>
      <c r="C23" s="9" t="s">
        <v>1742</v>
      </c>
      <c r="D23" s="9" t="str">
        <f>IF($B23="N/A","N/A",IF(C23&gt;15,"No",IF(C23&lt;-15,"No","Yes")))</f>
        <v>N/A</v>
      </c>
      <c r="E23" s="9">
        <v>0</v>
      </c>
      <c r="F23" s="9" t="str">
        <f>IF($B23="N/A","N/A",IF(E23&gt;15,"No",IF(E23&lt;-15,"No","Yes")))</f>
        <v>N/A</v>
      </c>
      <c r="G23" s="9">
        <v>0</v>
      </c>
      <c r="H23" s="9" t="str">
        <f>IF($B23="N/A","N/A",IF(G23&gt;15,"No",IF(G23&lt;-15,"No","Yes")))</f>
        <v>N/A</v>
      </c>
      <c r="I23" s="10" t="s">
        <v>1742</v>
      </c>
      <c r="J23" s="10" t="s">
        <v>1742</v>
      </c>
      <c r="K23" s="9" t="str">
        <f t="shared" si="1"/>
        <v>N/A</v>
      </c>
    </row>
    <row r="24" spans="1:11" x14ac:dyDescent="0.25">
      <c r="A24" s="69" t="s">
        <v>844</v>
      </c>
      <c r="B24" s="33" t="s">
        <v>217</v>
      </c>
      <c r="C24" s="10" t="s">
        <v>1742</v>
      </c>
      <c r="D24" s="9" t="str">
        <f>IF($B24="N/A","N/A",IF(C24&gt;15,"No",IF(C24&lt;-15,"No","Yes")))</f>
        <v>N/A</v>
      </c>
      <c r="E24" s="10" t="s">
        <v>1742</v>
      </c>
      <c r="F24" s="9" t="str">
        <f>IF($B24="N/A","N/A",IF(E24&gt;15,"No",IF(E24&lt;-15,"No","Yes")))</f>
        <v>N/A</v>
      </c>
      <c r="G24" s="10" t="s">
        <v>1742</v>
      </c>
      <c r="H24" s="9" t="str">
        <f>IF($B24="N/A","N/A",IF(G24&gt;15,"No",IF(G24&lt;-15,"No","Yes")))</f>
        <v>N/A</v>
      </c>
      <c r="I24" s="10" t="s">
        <v>1742</v>
      </c>
      <c r="J24" s="10" t="s">
        <v>1742</v>
      </c>
      <c r="K24" s="9" t="str">
        <f t="shared" si="1"/>
        <v>N/A</v>
      </c>
    </row>
    <row r="25" spans="1:11" x14ac:dyDescent="0.25">
      <c r="A25" s="69" t="s">
        <v>15</v>
      </c>
      <c r="B25" s="33" t="s">
        <v>244</v>
      </c>
      <c r="C25" s="9">
        <v>0</v>
      </c>
      <c r="D25" s="9" t="str">
        <f>IF($B25="N/A","N/A",IF(C25&gt;20,"No",IF(C25&lt;1,"No","Yes")))</f>
        <v>No</v>
      </c>
      <c r="E25" s="9">
        <v>0</v>
      </c>
      <c r="F25" s="9" t="str">
        <f>IF($B25="N/A","N/A",IF(E25&gt;20,"No",IF(E25&lt;1,"No","Yes")))</f>
        <v>No</v>
      </c>
      <c r="G25" s="9">
        <v>0</v>
      </c>
      <c r="H25" s="9" t="str">
        <f>IF($B25="N/A","N/A",IF(G25&gt;20,"No",IF(G25&lt;1,"No","Yes")))</f>
        <v>No</v>
      </c>
      <c r="I25" s="10" t="s">
        <v>1742</v>
      </c>
      <c r="J25" s="10" t="s">
        <v>1742</v>
      </c>
      <c r="K25" s="9" t="str">
        <f t="shared" ref="K25:K34" si="2">IF(J25="Div by 0", "N/A", IF(J25="N/A","N/A", IF(J25&gt;30, "No", IF(J25&lt;-30, "No", "Yes"))))</f>
        <v>N/A</v>
      </c>
    </row>
    <row r="26" spans="1:11" x14ac:dyDescent="0.25">
      <c r="A26" s="69" t="s">
        <v>163</v>
      </c>
      <c r="B26" s="33" t="s">
        <v>218</v>
      </c>
      <c r="C26" s="9">
        <v>93.727943015999998</v>
      </c>
      <c r="D26" s="9" t="str">
        <f>IF($B26="N/A","N/A",IF(C26&gt;100,"No",IF(C26&lt;95,"No","Yes")))</f>
        <v>No</v>
      </c>
      <c r="E26" s="9">
        <v>94.018666500999998</v>
      </c>
      <c r="F26" s="9" t="str">
        <f>IF($B26="N/A","N/A",IF(E26&gt;100,"No",IF(E26&lt;95,"No","Yes")))</f>
        <v>No</v>
      </c>
      <c r="G26" s="9">
        <v>94.340399258999994</v>
      </c>
      <c r="H26" s="9" t="str">
        <f>IF($B26="N/A","N/A",IF(G26&gt;100,"No",IF(G26&lt;95,"No","Yes")))</f>
        <v>No</v>
      </c>
      <c r="I26" s="10">
        <v>0.31019999999999998</v>
      </c>
      <c r="J26" s="10">
        <v>0.3422</v>
      </c>
      <c r="K26" s="9" t="str">
        <f t="shared" si="2"/>
        <v>Yes</v>
      </c>
    </row>
    <row r="27" spans="1:11" x14ac:dyDescent="0.25">
      <c r="A27" s="69" t="s">
        <v>32</v>
      </c>
      <c r="B27" s="33" t="s">
        <v>218</v>
      </c>
      <c r="C27" s="9">
        <v>19.850770431000001</v>
      </c>
      <c r="D27" s="9" t="str">
        <f>IF($B27="N/A","N/A",IF(C27&gt;100,"No",IF(C27&lt;95,"No","Yes")))</f>
        <v>No</v>
      </c>
      <c r="E27" s="9">
        <v>20.884088951999999</v>
      </c>
      <c r="F27" s="9" t="str">
        <f>IF($B27="N/A","N/A",IF(E27&gt;100,"No",IF(E27&lt;95,"No","Yes")))</f>
        <v>No</v>
      </c>
      <c r="G27" s="9">
        <v>78.131369125000006</v>
      </c>
      <c r="H27" s="9" t="str">
        <f>IF($B27="N/A","N/A",IF(G27&gt;100,"No",IF(G27&lt;95,"No","Yes")))</f>
        <v>No</v>
      </c>
      <c r="I27" s="10">
        <v>5.2050000000000001</v>
      </c>
      <c r="J27" s="10">
        <v>274.10000000000002</v>
      </c>
      <c r="K27" s="9" t="str">
        <f t="shared" si="2"/>
        <v>No</v>
      </c>
    </row>
    <row r="28" spans="1:11" x14ac:dyDescent="0.25">
      <c r="A28" s="69" t="s">
        <v>845</v>
      </c>
      <c r="B28" s="33" t="s">
        <v>230</v>
      </c>
      <c r="C28" s="9">
        <v>9.3176358945000004</v>
      </c>
      <c r="D28" s="9" t="str">
        <f>IF($B28="N/A","N/A",IF(C28&gt;30,"No",IF(C28&lt;5,"No","Yes")))</f>
        <v>Yes</v>
      </c>
      <c r="E28" s="9">
        <v>9.7595385146000009</v>
      </c>
      <c r="F28" s="9" t="str">
        <f>IF($B28="N/A","N/A",IF(E28&gt;30,"No",IF(E28&lt;5,"No","Yes")))</f>
        <v>Yes</v>
      </c>
      <c r="G28" s="9">
        <v>16.519880872000002</v>
      </c>
      <c r="H28" s="9" t="str">
        <f>IF($B28="N/A","N/A",IF(G28&gt;30,"No",IF(G28&lt;5,"No","Yes")))</f>
        <v>Yes</v>
      </c>
      <c r="I28" s="10">
        <v>4.7430000000000003</v>
      </c>
      <c r="J28" s="10">
        <v>69.27</v>
      </c>
      <c r="K28" s="9" t="str">
        <f t="shared" si="2"/>
        <v>No</v>
      </c>
    </row>
    <row r="29" spans="1:11" x14ac:dyDescent="0.25">
      <c r="A29" s="69" t="s">
        <v>846</v>
      </c>
      <c r="B29" s="33" t="s">
        <v>231</v>
      </c>
      <c r="C29" s="9">
        <v>44.622045610000001</v>
      </c>
      <c r="D29" s="9" t="str">
        <f>IF($B29="N/A","N/A",IF(C29&gt;75,"No",IF(C29&lt;15,"No","Yes")))</f>
        <v>Yes</v>
      </c>
      <c r="E29" s="9">
        <v>39.651064363000003</v>
      </c>
      <c r="F29" s="9" t="str">
        <f>IF($B29="N/A","N/A",IF(E29&gt;75,"No",IF(E29&lt;15,"No","Yes")))</f>
        <v>Yes</v>
      </c>
      <c r="G29" s="9">
        <v>35.638571313</v>
      </c>
      <c r="H29" s="9" t="str">
        <f>IF($B29="N/A","N/A",IF(G29&gt;75,"No",IF(G29&lt;15,"No","Yes")))</f>
        <v>Yes</v>
      </c>
      <c r="I29" s="10">
        <v>-11.1</v>
      </c>
      <c r="J29" s="10">
        <v>-10.1</v>
      </c>
      <c r="K29" s="9" t="str">
        <f t="shared" si="2"/>
        <v>Yes</v>
      </c>
    </row>
    <row r="30" spans="1:11" x14ac:dyDescent="0.25">
      <c r="A30" s="69" t="s">
        <v>847</v>
      </c>
      <c r="B30" s="33" t="s">
        <v>232</v>
      </c>
      <c r="C30" s="9">
        <v>46.060318496000001</v>
      </c>
      <c r="D30" s="9" t="str">
        <f>IF($B30="N/A","N/A",IF(C30&gt;70,"No",IF(C30&lt;25,"No","Yes")))</f>
        <v>Yes</v>
      </c>
      <c r="E30" s="9">
        <v>50.589397122000001</v>
      </c>
      <c r="F30" s="9" t="str">
        <f>IF($B30="N/A","N/A",IF(E30&gt;70,"No",IF(E30&lt;25,"No","Yes")))</f>
        <v>Yes</v>
      </c>
      <c r="G30" s="9">
        <v>47.841547814999998</v>
      </c>
      <c r="H30" s="9" t="str">
        <f>IF($B30="N/A","N/A",IF(G30&gt;70,"No",IF(G30&lt;25,"No","Yes")))</f>
        <v>Yes</v>
      </c>
      <c r="I30" s="10">
        <v>9.8330000000000002</v>
      </c>
      <c r="J30" s="10">
        <v>-5.43</v>
      </c>
      <c r="K30" s="9" t="str">
        <f t="shared" si="2"/>
        <v>Yes</v>
      </c>
    </row>
    <row r="31" spans="1:11" x14ac:dyDescent="0.25">
      <c r="A31" s="69" t="s">
        <v>164</v>
      </c>
      <c r="B31" s="33" t="s">
        <v>218</v>
      </c>
      <c r="C31" s="9">
        <v>99.999411323000004</v>
      </c>
      <c r="D31" s="9" t="str">
        <f>IF($B31="N/A","N/A",IF(C31&gt;100,"No",IF(C31&lt;95,"No","Yes")))</f>
        <v>Yes</v>
      </c>
      <c r="E31" s="9">
        <v>99.998363162000004</v>
      </c>
      <c r="F31" s="9" t="str">
        <f>IF($B31="N/A","N/A",IF(E31&gt;100,"No",IF(E31&lt;95,"No","Yes")))</f>
        <v>Yes</v>
      </c>
      <c r="G31" s="9">
        <v>99.947221318999993</v>
      </c>
      <c r="H31" s="9" t="str">
        <f>IF($B31="N/A","N/A",IF(G31&gt;100,"No",IF(G31&lt;95,"No","Yes")))</f>
        <v>Yes</v>
      </c>
      <c r="I31" s="10">
        <v>-1E-3</v>
      </c>
      <c r="J31" s="10">
        <v>-5.0999999999999997E-2</v>
      </c>
      <c r="K31" s="9" t="str">
        <f t="shared" si="2"/>
        <v>Yes</v>
      </c>
    </row>
    <row r="32" spans="1:11" x14ac:dyDescent="0.25">
      <c r="A32" s="27" t="s">
        <v>373</v>
      </c>
      <c r="B32" s="33" t="s">
        <v>245</v>
      </c>
      <c r="C32" s="9">
        <v>0.88301520259999999</v>
      </c>
      <c r="D32" s="9" t="str">
        <f>IF($B32="N/A","N/A",IF(C32&gt;5,"No",IF(C32&lt;1,"No","Yes")))</f>
        <v>No</v>
      </c>
      <c r="E32" s="9">
        <v>1.4302690633999999</v>
      </c>
      <c r="F32" s="9" t="str">
        <f>IF($B32="N/A","N/A",IF(E32&gt;5,"No",IF(E32&lt;1,"No","Yes")))</f>
        <v>Yes</v>
      </c>
      <c r="G32" s="9">
        <v>1.9348863764999999</v>
      </c>
      <c r="H32" s="9" t="str">
        <f>IF($B32="N/A","N/A",IF(G32&gt;5,"No",IF(G32&lt;1,"No","Yes")))</f>
        <v>Yes</v>
      </c>
      <c r="I32" s="10">
        <v>61.98</v>
      </c>
      <c r="J32" s="10">
        <v>35.28</v>
      </c>
      <c r="K32" s="9" t="str">
        <f t="shared" si="2"/>
        <v>No</v>
      </c>
    </row>
    <row r="33" spans="1:11" x14ac:dyDescent="0.25">
      <c r="A33" s="27" t="s">
        <v>375</v>
      </c>
      <c r="B33" s="33" t="s">
        <v>246</v>
      </c>
      <c r="C33" s="9">
        <v>96.658964811999994</v>
      </c>
      <c r="D33" s="9" t="str">
        <f>IF($B33="N/A","N/A",IF(C33&gt;98,"No",IF(C33&lt;8,"No","Yes")))</f>
        <v>Yes</v>
      </c>
      <c r="E33" s="9">
        <v>96.020192034000004</v>
      </c>
      <c r="F33" s="9" t="str">
        <f>IF($B33="N/A","N/A",IF(E33&gt;98,"No",IF(E33&lt;8,"No","Yes")))</f>
        <v>Yes</v>
      </c>
      <c r="G33" s="9">
        <v>95.370745341000003</v>
      </c>
      <c r="H33" s="9" t="str">
        <f>IF($B33="N/A","N/A",IF(G33&gt;98,"No",IF(G33&lt;8,"No","Yes")))</f>
        <v>Yes</v>
      </c>
      <c r="I33" s="10">
        <v>-0.66100000000000003</v>
      </c>
      <c r="J33" s="10">
        <v>-0.67600000000000005</v>
      </c>
      <c r="K33" s="9" t="str">
        <f t="shared" si="2"/>
        <v>Yes</v>
      </c>
    </row>
    <row r="34" spans="1:11" x14ac:dyDescent="0.25">
      <c r="A34" s="27" t="s">
        <v>376</v>
      </c>
      <c r="B34" s="49" t="s">
        <v>228</v>
      </c>
      <c r="C34" s="9">
        <v>0.48183196220000002</v>
      </c>
      <c r="D34" s="9" t="str">
        <f>IF($B34="N/A","N/A",IF(C34&gt;5,"No",IF(C34&lt;=0,"No","Yes")))</f>
        <v>Yes</v>
      </c>
      <c r="E34" s="9">
        <v>0.42590525330000001</v>
      </c>
      <c r="F34" s="9" t="str">
        <f>IF($B34="N/A","N/A",IF(E34&gt;5,"No",IF(E34&lt;=0,"No","Yes")))</f>
        <v>Yes</v>
      </c>
      <c r="G34" s="9">
        <v>0.44115011050000003</v>
      </c>
      <c r="H34" s="9" t="str">
        <f>IF($B34="N/A","N/A",IF(G34&gt;5,"No",IF(G34&lt;=0,"No","Yes")))</f>
        <v>Yes</v>
      </c>
      <c r="I34" s="10">
        <v>-11.6</v>
      </c>
      <c r="J34" s="10">
        <v>3.5790000000000002</v>
      </c>
      <c r="K34" s="9" t="str">
        <f t="shared" si="2"/>
        <v>Yes</v>
      </c>
    </row>
    <row r="35" spans="1:11" ht="12" customHeight="1" x14ac:dyDescent="0.25">
      <c r="A35" s="148" t="s">
        <v>1648</v>
      </c>
      <c r="B35" s="149"/>
      <c r="C35" s="149"/>
      <c r="D35" s="149"/>
      <c r="E35" s="149"/>
      <c r="F35" s="149"/>
      <c r="G35" s="149"/>
      <c r="H35" s="149"/>
      <c r="I35" s="149"/>
      <c r="J35" s="149"/>
      <c r="K35" s="150"/>
    </row>
    <row r="36" spans="1:11" x14ac:dyDescent="0.25">
      <c r="A36" s="145" t="s">
        <v>1646</v>
      </c>
      <c r="B36" s="146"/>
      <c r="C36" s="146"/>
      <c r="D36" s="146"/>
      <c r="E36" s="146"/>
      <c r="F36" s="146"/>
      <c r="G36" s="146"/>
      <c r="H36" s="146"/>
      <c r="I36" s="146"/>
      <c r="J36" s="146"/>
      <c r="K36" s="147"/>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1596</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222</v>
      </c>
      <c r="D6" s="9" t="str">
        <f>IF($B6="N/A","N/A",IF(C6&gt;15,"No",IF(C6&lt;-15,"No","Yes")))</f>
        <v>N/A</v>
      </c>
      <c r="E6" s="34">
        <v>445</v>
      </c>
      <c r="F6" s="9" t="str">
        <f>IF($B6="N/A","N/A",IF(E6&gt;15,"No",IF(E6&lt;-15,"No","Yes")))</f>
        <v>N/A</v>
      </c>
      <c r="G6" s="34">
        <v>749</v>
      </c>
      <c r="H6" s="9" t="str">
        <f>IF($B6="N/A","N/A",IF(G6&gt;15,"No",IF(G6&lt;-15,"No","Yes")))</f>
        <v>N/A</v>
      </c>
      <c r="I6" s="10">
        <v>100.5</v>
      </c>
      <c r="J6" s="10">
        <v>68.31</v>
      </c>
      <c r="K6" s="9" t="str">
        <f t="shared" ref="K6:K22" si="0">IF(J6="Div by 0", "N/A", IF(J6="N/A","N/A", IF(J6&gt;30, "No", IF(J6&lt;-30, "No", "Yes"))))</f>
        <v>No</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35">
        <v>1111.0765766</v>
      </c>
      <c r="D9" s="9" t="str">
        <f>IF($B9="N/A","N/A",IF(C9&gt;15,"No",IF(C9&lt;-15,"No","Yes")))</f>
        <v>N/A</v>
      </c>
      <c r="E9" s="35">
        <v>1185.3101124</v>
      </c>
      <c r="F9" s="9" t="str">
        <f>IF($B9="N/A","N/A",IF(E9&gt;15,"No",IF(E9&lt;-15,"No","Yes")))</f>
        <v>N/A</v>
      </c>
      <c r="G9" s="35">
        <v>1278.7102804000001</v>
      </c>
      <c r="H9" s="9" t="str">
        <f>IF($B9="N/A","N/A",IF(G9&gt;15,"No",IF(G9&lt;-15,"No","Yes")))</f>
        <v>N/A</v>
      </c>
      <c r="I9" s="10">
        <v>6.681</v>
      </c>
      <c r="J9" s="10">
        <v>7.88</v>
      </c>
      <c r="K9" s="9" t="str">
        <f t="shared" si="0"/>
        <v>Yes</v>
      </c>
    </row>
    <row r="10" spans="1:11" x14ac:dyDescent="0.25">
      <c r="A10" s="69" t="s">
        <v>655</v>
      </c>
      <c r="B10" s="33" t="s">
        <v>241</v>
      </c>
      <c r="C10" s="8">
        <v>0</v>
      </c>
      <c r="D10" s="9" t="str">
        <f>IF($B10="N/A","N/A",IF(C10&gt;99,"No",IF(C10&lt;75,"No","Yes")))</f>
        <v>No</v>
      </c>
      <c r="E10" s="8">
        <v>0</v>
      </c>
      <c r="F10" s="9" t="str">
        <f>IF($B10="N/A","N/A",IF(E10&gt;99,"No",IF(E10&lt;75,"No","Yes")))</f>
        <v>No</v>
      </c>
      <c r="G10" s="8">
        <v>0</v>
      </c>
      <c r="H10" s="9" t="str">
        <f>IF($B10="N/A","N/A",IF(G10&gt;99,"No",IF(G10&lt;75,"No","Yes")))</f>
        <v>No</v>
      </c>
      <c r="I10" s="10" t="s">
        <v>1742</v>
      </c>
      <c r="J10" s="10" t="s">
        <v>1742</v>
      </c>
      <c r="K10" s="9" t="str">
        <f t="shared" si="0"/>
        <v>N/A</v>
      </c>
    </row>
    <row r="11" spans="1:11" x14ac:dyDescent="0.25">
      <c r="A11" s="66" t="s">
        <v>656</v>
      </c>
      <c r="B11" s="49" t="s">
        <v>242</v>
      </c>
      <c r="C11" s="9">
        <v>0</v>
      </c>
      <c r="D11" s="9" t="str">
        <f>IF($B11="N/A","N/A",IF(C11&gt;20,"No",IF(C11&lt;=0,"No","Yes")))</f>
        <v>No</v>
      </c>
      <c r="E11" s="9">
        <v>0</v>
      </c>
      <c r="F11" s="9" t="str">
        <f>IF($B11="N/A","N/A",IF(E11&gt;20,"No",IF(E11&lt;=0,"No","Yes")))</f>
        <v>No</v>
      </c>
      <c r="G11" s="9">
        <v>0</v>
      </c>
      <c r="H11" s="9" t="str">
        <f>IF($B11="N/A","N/A",IF(G11&gt;20,"No",IF(G11&lt;=0,"No","Yes")))</f>
        <v>No</v>
      </c>
      <c r="I11" s="10" t="s">
        <v>1742</v>
      </c>
      <c r="J11" s="10" t="s">
        <v>1742</v>
      </c>
      <c r="K11" s="9" t="str">
        <f t="shared" si="0"/>
        <v>N/A</v>
      </c>
    </row>
    <row r="12" spans="1:11" x14ac:dyDescent="0.25">
      <c r="A12" s="69" t="s">
        <v>657</v>
      </c>
      <c r="B12" s="49" t="s">
        <v>243</v>
      </c>
      <c r="C12" s="9">
        <v>100</v>
      </c>
      <c r="D12" s="9" t="str">
        <f>IF($B12="N/A","N/A",IF(C12&gt;10,"No",IF(C12&lt;=0,"No","Yes")))</f>
        <v>No</v>
      </c>
      <c r="E12" s="9">
        <v>98.876404493999999</v>
      </c>
      <c r="F12" s="9" t="str">
        <f>IF($B12="N/A","N/A",IF(E12&gt;10,"No",IF(E12&lt;=0,"No","Yes")))</f>
        <v>No</v>
      </c>
      <c r="G12" s="9">
        <v>99.332443257999998</v>
      </c>
      <c r="H12" s="9" t="str">
        <f>IF($B12="N/A","N/A",IF(G12&gt;10,"No",IF(G12&lt;=0,"No","Yes")))</f>
        <v>No</v>
      </c>
      <c r="I12" s="10">
        <v>-1.1200000000000001</v>
      </c>
      <c r="J12" s="10">
        <v>0.4612</v>
      </c>
      <c r="K12" s="9" t="str">
        <f t="shared" si="0"/>
        <v>Yes</v>
      </c>
    </row>
    <row r="13" spans="1:11" x14ac:dyDescent="0.25">
      <c r="A13" s="69" t="s">
        <v>658</v>
      </c>
      <c r="B13" s="49" t="s">
        <v>228</v>
      </c>
      <c r="C13" s="9">
        <v>0</v>
      </c>
      <c r="D13" s="9" t="str">
        <f>IF($B13="N/A","N/A",IF(C13&gt;5,"No",IF(C13&lt;=0,"No","Yes")))</f>
        <v>No</v>
      </c>
      <c r="E13" s="9">
        <v>1.1235955056</v>
      </c>
      <c r="F13" s="9" t="str">
        <f>IF($B13="N/A","N/A",IF(E13&gt;5,"No",IF(E13&lt;=0,"No","Yes")))</f>
        <v>Yes</v>
      </c>
      <c r="G13" s="9">
        <v>0.66755674229999995</v>
      </c>
      <c r="H13" s="9" t="str">
        <f>IF($B13="N/A","N/A",IF(G13&gt;5,"No",IF(G13&lt;=0,"No","Yes")))</f>
        <v>Yes</v>
      </c>
      <c r="I13" s="10" t="s">
        <v>1742</v>
      </c>
      <c r="J13" s="10">
        <v>-40.6</v>
      </c>
      <c r="K13" s="9" t="str">
        <f t="shared" si="0"/>
        <v>No</v>
      </c>
    </row>
    <row r="14" spans="1:11" x14ac:dyDescent="0.25">
      <c r="A14" s="69" t="s">
        <v>163</v>
      </c>
      <c r="B14" s="33" t="s">
        <v>218</v>
      </c>
      <c r="C14" s="9">
        <v>99.549549549999995</v>
      </c>
      <c r="D14" s="9" t="str">
        <f>IF($B14="N/A","N/A",IF(C14&gt;100,"No",IF(C14&lt;95,"No","Yes")))</f>
        <v>Yes</v>
      </c>
      <c r="E14" s="9">
        <v>100</v>
      </c>
      <c r="F14" s="9" t="str">
        <f>IF($B14="N/A","N/A",IF(E14&gt;100,"No",IF(E14&lt;95,"No","Yes")))</f>
        <v>Yes</v>
      </c>
      <c r="G14" s="9">
        <v>100</v>
      </c>
      <c r="H14" s="9" t="str">
        <f>IF($B14="N/A","N/A",IF(G14&gt;100,"No",IF(G14&lt;95,"No","Yes")))</f>
        <v>Yes</v>
      </c>
      <c r="I14" s="10">
        <v>0.45250000000000001</v>
      </c>
      <c r="J14" s="10">
        <v>0</v>
      </c>
      <c r="K14" s="9" t="str">
        <f t="shared" si="0"/>
        <v>Yes</v>
      </c>
    </row>
    <row r="15" spans="1:11" x14ac:dyDescent="0.25">
      <c r="A15" s="69" t="s">
        <v>32</v>
      </c>
      <c r="B15" s="33" t="s">
        <v>218</v>
      </c>
      <c r="C15" s="9">
        <v>100</v>
      </c>
      <c r="D15" s="9" t="str">
        <f>IF($B15="N/A","N/A",IF(C15&gt;100,"No",IF(C15&lt;95,"No","Yes")))</f>
        <v>Yes</v>
      </c>
      <c r="E15" s="9">
        <v>99.775280898999995</v>
      </c>
      <c r="F15" s="9" t="str">
        <f>IF($B15="N/A","N/A",IF(E15&gt;100,"No",IF(E15&lt;95,"No","Yes")))</f>
        <v>Yes</v>
      </c>
      <c r="G15" s="9">
        <v>98.798397863999995</v>
      </c>
      <c r="H15" s="9" t="str">
        <f>IF($B15="N/A","N/A",IF(G15&gt;100,"No",IF(G15&lt;95,"No","Yes")))</f>
        <v>Yes</v>
      </c>
      <c r="I15" s="10">
        <v>-0.22500000000000001</v>
      </c>
      <c r="J15" s="10">
        <v>-0.97899999999999998</v>
      </c>
      <c r="K15" s="9" t="str">
        <f t="shared" si="0"/>
        <v>Yes</v>
      </c>
    </row>
    <row r="16" spans="1:11" x14ac:dyDescent="0.25">
      <c r="A16" s="69" t="s">
        <v>845</v>
      </c>
      <c r="B16" s="33" t="s">
        <v>230</v>
      </c>
      <c r="C16" s="9">
        <v>4.9549549549999998</v>
      </c>
      <c r="D16" s="9" t="str">
        <f>IF($B16="N/A","N/A",IF(C16&gt;30,"No",IF(C16&lt;5,"No","Yes")))</f>
        <v>No</v>
      </c>
      <c r="E16" s="9">
        <v>3.8288288287999999</v>
      </c>
      <c r="F16" s="9" t="str">
        <f>IF($B16="N/A","N/A",IF(E16&gt;30,"No",IF(E16&lt;5,"No","Yes")))</f>
        <v>No</v>
      </c>
      <c r="G16" s="9">
        <v>2.8378378378</v>
      </c>
      <c r="H16" s="9" t="str">
        <f>IF($B16="N/A","N/A",IF(G16&gt;30,"No",IF(G16&lt;5,"No","Yes")))</f>
        <v>No</v>
      </c>
      <c r="I16" s="10">
        <v>-22.7</v>
      </c>
      <c r="J16" s="10">
        <v>-25.9</v>
      </c>
      <c r="K16" s="9" t="str">
        <f t="shared" si="0"/>
        <v>Yes</v>
      </c>
    </row>
    <row r="17" spans="1:11" x14ac:dyDescent="0.25">
      <c r="A17" s="69" t="s">
        <v>846</v>
      </c>
      <c r="B17" s="33" t="s">
        <v>231</v>
      </c>
      <c r="C17" s="9">
        <v>18.468468468000001</v>
      </c>
      <c r="D17" s="9" t="str">
        <f>IF($B17="N/A","N/A",IF(C17&gt;75,"No",IF(C17&lt;15,"No","Yes")))</f>
        <v>Yes</v>
      </c>
      <c r="E17" s="9">
        <v>15.990990991</v>
      </c>
      <c r="F17" s="9" t="str">
        <f>IF($B17="N/A","N/A",IF(E17&gt;75,"No",IF(E17&lt;15,"No","Yes")))</f>
        <v>Yes</v>
      </c>
      <c r="G17" s="9">
        <v>12.972972972999999</v>
      </c>
      <c r="H17" s="9" t="str">
        <f>IF($B17="N/A","N/A",IF(G17&gt;75,"No",IF(G17&lt;15,"No","Yes")))</f>
        <v>No</v>
      </c>
      <c r="I17" s="10">
        <v>-13.4</v>
      </c>
      <c r="J17" s="10">
        <v>-18.899999999999999</v>
      </c>
      <c r="K17" s="9" t="str">
        <f t="shared" si="0"/>
        <v>Yes</v>
      </c>
    </row>
    <row r="18" spans="1:11" x14ac:dyDescent="0.25">
      <c r="A18" s="69" t="s">
        <v>847</v>
      </c>
      <c r="B18" s="33" t="s">
        <v>232</v>
      </c>
      <c r="C18" s="9">
        <v>76.576576576999997</v>
      </c>
      <c r="D18" s="9" t="str">
        <f>IF($B18="N/A","N/A",IF(C18&gt;70,"No",IF(C18&lt;25,"No","Yes")))</f>
        <v>No</v>
      </c>
      <c r="E18" s="9">
        <v>80.180180179999994</v>
      </c>
      <c r="F18" s="9" t="str">
        <f>IF($B18="N/A","N/A",IF(E18&gt;70,"No",IF(E18&lt;25,"No","Yes")))</f>
        <v>No</v>
      </c>
      <c r="G18" s="9">
        <v>84.189189189000004</v>
      </c>
      <c r="H18" s="9" t="str">
        <f>IF($B18="N/A","N/A",IF(G18&gt;70,"No",IF(G18&lt;25,"No","Yes")))</f>
        <v>No</v>
      </c>
      <c r="I18" s="10">
        <v>4.7060000000000004</v>
      </c>
      <c r="J18" s="10">
        <v>5</v>
      </c>
      <c r="K18" s="9" t="str">
        <f t="shared" si="0"/>
        <v>Yes</v>
      </c>
    </row>
    <row r="19" spans="1:11" x14ac:dyDescent="0.25">
      <c r="A19" s="69" t="s">
        <v>164</v>
      </c>
      <c r="B19" s="33" t="s">
        <v>218</v>
      </c>
      <c r="C19" s="9">
        <v>99.099099099</v>
      </c>
      <c r="D19" s="9" t="str">
        <f>IF($B19="N/A","N/A",IF(C19&gt;100,"No",IF(C19&lt;95,"No","Yes")))</f>
        <v>Yes</v>
      </c>
      <c r="E19" s="9">
        <v>99.550561798000004</v>
      </c>
      <c r="F19" s="9" t="str">
        <f>IF($B19="N/A","N/A",IF(E19&gt;100,"No",IF(E19&lt;95,"No","Yes")))</f>
        <v>Yes</v>
      </c>
      <c r="G19" s="9">
        <v>99.465954605999997</v>
      </c>
      <c r="H19" s="9" t="str">
        <f>IF($B19="N/A","N/A",IF(G19&gt;100,"No",IF(G19&lt;95,"No","Yes")))</f>
        <v>Yes</v>
      </c>
      <c r="I19" s="10">
        <v>0.4556</v>
      </c>
      <c r="J19" s="10">
        <v>-8.5000000000000006E-2</v>
      </c>
      <c r="K19" s="9" t="str">
        <f t="shared" si="0"/>
        <v>Yes</v>
      </c>
    </row>
    <row r="20" spans="1:11" x14ac:dyDescent="0.25">
      <c r="A20" s="27" t="s">
        <v>373</v>
      </c>
      <c r="B20" s="33" t="s">
        <v>245</v>
      </c>
      <c r="C20" s="9">
        <v>81.981981981999994</v>
      </c>
      <c r="D20" s="9" t="str">
        <f>IF($B20="N/A","N/A",IF(C20&gt;5,"No",IF(C20&lt;1,"No","Yes")))</f>
        <v>No</v>
      </c>
      <c r="E20" s="9">
        <v>80.674157303000001</v>
      </c>
      <c r="F20" s="9" t="str">
        <f>IF($B20="N/A","N/A",IF(E20&gt;5,"No",IF(E20&lt;1,"No","Yes")))</f>
        <v>No</v>
      </c>
      <c r="G20" s="9">
        <v>78.504672897000006</v>
      </c>
      <c r="H20" s="9" t="str">
        <f>IF($B20="N/A","N/A",IF(G20&gt;5,"No",IF(G20&lt;1,"No","Yes")))</f>
        <v>No</v>
      </c>
      <c r="I20" s="10">
        <v>-1.6</v>
      </c>
      <c r="J20" s="10">
        <v>-2.69</v>
      </c>
      <c r="K20" s="9" t="str">
        <f t="shared" si="0"/>
        <v>Yes</v>
      </c>
    </row>
    <row r="21" spans="1:11" x14ac:dyDescent="0.25">
      <c r="A21" s="27" t="s">
        <v>375</v>
      </c>
      <c r="B21" s="33" t="s">
        <v>246</v>
      </c>
      <c r="C21" s="9">
        <v>0</v>
      </c>
      <c r="D21" s="9" t="str">
        <f>IF($B21="N/A","N/A",IF(C21&gt;98,"No",IF(C21&lt;8,"No","Yes")))</f>
        <v>No</v>
      </c>
      <c r="E21" s="9">
        <v>0</v>
      </c>
      <c r="F21" s="9" t="str">
        <f>IF($B21="N/A","N/A",IF(E21&gt;98,"No",IF(E21&lt;8,"No","Yes")))</f>
        <v>No</v>
      </c>
      <c r="G21" s="9">
        <v>0</v>
      </c>
      <c r="H21" s="9" t="str">
        <f>IF($B21="N/A","N/A",IF(G21&gt;98,"No",IF(G21&lt;8,"No","Yes")))</f>
        <v>No</v>
      </c>
      <c r="I21" s="10" t="s">
        <v>1742</v>
      </c>
      <c r="J21" s="10" t="s">
        <v>1742</v>
      </c>
      <c r="K21" s="9" t="str">
        <f t="shared" si="0"/>
        <v>N/A</v>
      </c>
    </row>
    <row r="22" spans="1:11" x14ac:dyDescent="0.25">
      <c r="A22" s="27" t="s">
        <v>376</v>
      </c>
      <c r="B22" s="49" t="s">
        <v>228</v>
      </c>
      <c r="C22" s="9">
        <v>0</v>
      </c>
      <c r="D22" s="9" t="str">
        <f>IF($B22="N/A","N/A",IF(C22&gt;5,"No",IF(C22&lt;=0,"No","Yes")))</f>
        <v>No</v>
      </c>
      <c r="E22" s="9">
        <v>0</v>
      </c>
      <c r="F22" s="9" t="str">
        <f>IF($B22="N/A","N/A",IF(E22&gt;5,"No",IF(E22&lt;=0,"No","Yes")))</f>
        <v>No</v>
      </c>
      <c r="G22" s="9">
        <v>0.13351134849999999</v>
      </c>
      <c r="H22" s="9" t="str">
        <f>IF($B22="N/A","N/A",IF(G22&gt;5,"No",IF(G22&lt;=0,"No","Yes")))</f>
        <v>Yes</v>
      </c>
      <c r="I22" s="10" t="s">
        <v>1742</v>
      </c>
      <c r="J22" s="10" t="s">
        <v>1742</v>
      </c>
      <c r="K22" s="9" t="str">
        <f t="shared" si="0"/>
        <v>N/A</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Richard, Cara (CMS/OEDA)</cp:lastModifiedBy>
  <cp:lastPrinted>2014-06-18T13:39:05Z</cp:lastPrinted>
  <dcterms:created xsi:type="dcterms:W3CDTF">2001-03-26T18:59:21Z</dcterms:created>
  <dcterms:modified xsi:type="dcterms:W3CDTF">2025-05-12T18:26:28Z</dcterms:modified>
  <dc:language>English</dc:language>
</cp:coreProperties>
</file>