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A 2012-2014\"/>
    </mc:Choice>
  </mc:AlternateContent>
  <xr:revisionPtr revIDLastSave="0" documentId="8_{EDCFC9D8-9514-438C-A81F-33F921BDB74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<sst xmlns="http://schemas.openxmlformats.org/spreadsheetml/2006/main" count="7086" uniqueCount="1752">
  <si>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</si>
  <si>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</si>
  <si>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</si>
  <si>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</si>
  <si>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</si>
  <si>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</si>
  <si>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</si>
  <si>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</si>
  <si>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</si>
  <si>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</si>
  <si>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</si>
  <si>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</si>
  <si>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</si>
  <si>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</si>
  <si>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</si>
  <si>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</si>
  <si>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</si>
  <si>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</si>
  <si>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</si>
  <si>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</si>
  <si>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</si>
  <si>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</si>
  <si>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</si>
  <si>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</si>
  <si>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</si>
  <si>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</si>
  <si>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</si>
  <si>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</si>
  <si>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</si>
  <si>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</si>
  <si>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</si>
  <si>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</si>
  <si>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</si>
  <si>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</si>
  <si>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</si>
  <si>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</si>
  <si>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</si>
  <si>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</si>
  <si>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</si>
  <si>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</si>
  <si>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</si>
  <si>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</si>
  <si>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</si>
  <si>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</si>
  <si>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</si>
  <si>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</si>
  <si>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</si>
  <si>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</si>
  <si>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</si>
  <si>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</si>
  <si>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</si>
  <si>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</si>
  <si>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</si>
  <si>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</si>
  <si>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</si>
  <si>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</si>
  <si>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</si>
  <si>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</si>
  <si>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</si>
  <si>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</si>
  <si>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</si>
  <si>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</si>
  <si>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</si>
  <si>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</si>
  <si>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</si>
  <si>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</si>
  <si>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</si>
  <si>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</si>
  <si>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</si>
  <si>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</si>
  <si>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</si>
  <si>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</si>
  <si>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</si>
  <si>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</si>
  <si>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</si>
  <si>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</si>
  <si>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</si>
  <si>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</si>
  <si>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</si>
  <si>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</si>
  <si>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</si>
  <si>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</si>
  <si>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</si>
  <si>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</si>
  <si>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</si>
  <si>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</si>
  <si>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</si>
  <si>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</si>
  <si>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</si>
  <si>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</si>
  <si>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</si>
  <si>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</si>
  <si>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</si>
  <si>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</si>
  <si>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</si>
  <si>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</si>
  <si>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</si>
  <si>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</si>
  <si>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</si>
  <si>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</si>
  <si>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</si>
  <si>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</si>
  <si>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</si>
  <si>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</si>
  <si>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</si>
  <si>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</si>
  <si>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</si>
  <si>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</si>
  <si>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</si>
  <si>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</si>
  <si>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</si>
  <si>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</si>
  <si>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</si>
  <si>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</si>
  <si>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</si>
  <si>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</si>
  <si>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</si>
  <si>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</si>
  <si>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</si>
  <si>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</si>
  <si>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</si>
  <si>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</si>
  <si>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</si>
  <si>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</si>
  <si>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</si>
  <si>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</si>
  <si>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</si>
  <si>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</si>
  <si>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</si>
  <si>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</si>
  <si>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</si>
  <si>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</si>
  <si>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</si>
  <si>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</si>
  <si>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</si>
  <si>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</si>
  <si>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</si>
  <si>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</si>
  <si>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</si>
  <si>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</si>
  <si>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</si>
  <si>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</si>
  <si>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</si>
  <si>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</si>
  <si>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</si>
  <si>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</si>
  <si>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</si>
  <si>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</si>
  <si>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</si>
  <si>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</si>
  <si>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</si>
  <si>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</si>
  <si>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</si>
  <si>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</si>
  <si>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</si>
  <si>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</si>
  <si>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</si>
  <si>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</si>
  <si>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</si>
  <si>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</si>
  <si>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</si>
  <si>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</si>
  <si>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</si>
  <si>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</si>
  <si>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</si>
  <si>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</si>
  <si>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</si>
  <si>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</si>
  <si>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</si>
  <si>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</si>
  <si>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</si>
  <si>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</si>
  <si>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</si>
  <si>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</si>
  <si>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</si>
  <si>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</si>
  <si>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</si>
  <si>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</si>
  <si>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</si>
  <si>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</si>
  <si>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</si>
  <si>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</si>
  <si>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</si>
  <si>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</si>
  <si>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</si>
  <si>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</si>
  <si>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</si>
  <si>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</si>
  <si>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</si>
  <si>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</si>
  <si>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</si>
  <si>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</si>
  <si>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</si>
  <si>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</si>
  <si>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</si>
  <si>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</si>
  <si>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</si>
  <si>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</si>
  <si>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</si>
  <si>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</si>
  <si>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</si>
  <si>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</si>
  <si>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</si>
  <si>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</si>
  <si>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</si>
  <si>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</si>
  <si>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</si>
  <si>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</si>
  <si>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</si>
  <si>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</si>
  <si>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</si>
  <si>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</si>
  <si>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</si>
  <si>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</si>
  <si>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</si>
  <si>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</si>
  <si>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</si>
  <si>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</si>
  <si>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</si>
  <si>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</si>
  <si>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</si>
  <si>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</si>
  <si>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</si>
  <si>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</si>
  <si>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</si>
  <si>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</si>
  <si>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</si>
  <si>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</si>
  <si>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</si>
  <si>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</si>
  <si>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</si>
  <si>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</si>
  <si>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</si>
  <si>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</si>
  <si>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</si>
  <si>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</si>
  <si>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</si>
  <si>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</si>
  <si>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</si>
  <si>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</si>
  <si>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</si>
  <si>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</si>
  <si>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</si>
  <si>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</si>
  <si>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</si>
  <si>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</si>
  <si>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</si>
  <si>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</si>
  <si>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</si>
  <si>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</si>
  <si>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</si>
  <si>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</si>
  <si>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</si>
  <si>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</si>
  <si>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</si>
  <si>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</si>
  <si>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</si>
  <si>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</si>
  <si>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</si>
  <si>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</si>
  <si>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</si>
  <si>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</si>
  <si>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</si>
  <si>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</si>
  <si>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</si>
  <si>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</si>
  <si>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</si>
  <si>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</si>
  <si>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</si>
  <si>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</si>
  <si>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</si>
  <si>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</si>
  <si>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</si>
  <si>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</si>
  <si>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</si>
  <si>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</si>
  <si>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</si>
  <si>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</si>
  <si>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</si>
  <si>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</si>
  <si>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</si>
  <si>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</si>
  <si>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</si>
  <si>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</si>
  <si>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</si>
  <si>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</si>
  <si>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</si>
  <si>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</si>
  <si>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</si>
  <si>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</si>
  <si>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</si>
  <si>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</si>
  <si>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</si>
  <si>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</si>
  <si>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</si>
  <si>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</si>
  <si>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</si>
  <si>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</si>
  <si>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</si>
  <si>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</si>
  <si>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</si>
  <si>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</si>
  <si>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</si>
  <si>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</si>
  <si>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</si>
  <si>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</si>
  <si>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</si>
  <si>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</si>
  <si>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</si>
  <si>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</si>
  <si>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</si>
  <si>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</si>
  <si>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</si>
  <si>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</si>
  <si>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</si>
  <si>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</si>
  <si>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</si>
  <si>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</si>
  <si>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</si>
  <si>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</si>
  <si>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</si>
  <si>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</si>
  <si>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</si>
  <si>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</si>
  <si>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</si>
  <si>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</si>
  <si>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</si>
  <si>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</si>
  <si>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</si>
  <si>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</si>
  <si>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</si>
  <si>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</si>
  <si>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</si>
  <si>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</si>
  <si>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</si>
  <si>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</si>
  <si>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</si>
  <si>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</si>
  <si>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</si>
  <si>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</si>
  <si>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</si>
  <si>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</si>
  <si>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</si>
  <si>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</si>
  <si>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</si>
  <si>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</si>
  <si>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</si>
  <si>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</si>
  <si>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</si>
  <si>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</si>
  <si>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</si>
  <si>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</si>
  <si>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</si>
  <si>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</si>
  <si>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</si>
  <si>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</si>
  <si>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</si>
  <si>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</si>
  <si>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</si>
  <si>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</si>
  <si>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</si>
  <si>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</si>
  <si>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</si>
  <si>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</si>
  <si>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</si>
  <si>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</si>
  <si>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</si>
  <si>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</si>
  <si>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</si>
  <si>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</si>
  <si>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</si>
  <si>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</si>
  <si>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</si>
  <si>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</si>
  <si>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</si>
  <si>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</si>
  <si>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</si>
  <si>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</si>
  <si>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</si>
  <si>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</si>
  <si>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</si>
  <si>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</si>
  <si>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</si>
  <si>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</si>
  <si>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</si>
  <si>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</si>
  <si>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</si>
  <si>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</si>
  <si>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</si>
  <si>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</si>
  <si>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</si>
  <si>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</si>
  <si>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</si>
  <si>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</si>
  <si>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</si>
  <si>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</si>
  <si>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</si>
  <si>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</si>
  <si>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</si>
  <si>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</si>
  <si>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</si>
  <si>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</si>
  <si>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</si>
  <si>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</si>
  <si>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</si>
  <si>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</si>
  <si>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</si>
  <si>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</si>
  <si>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</si>
  <si>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</si>
  <si>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</si>
  <si>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</si>
  <si>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</si>
  <si>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</si>
  <si>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</si>
  <si>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</si>
  <si>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</si>
  <si>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</si>
  <si>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</si>
  <si>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</si>
  <si>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</si>
  <si>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</si>
  <si>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</si>
  <si>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</si>
  <si>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</si>
  <si>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</si>
  <si>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</si>
  <si>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</si>
  <si>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</si>
  <si>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</si>
  <si>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</si>
  <si>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</si>
  <si>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</si>
  <si>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</si>
  <si>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</si>
  <si>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</si>
  <si>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</si>
  <si>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</si>
  <si>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</si>
  <si>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</si>
  <si>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</si>
  <si>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</si>
  <si>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</si>
  <si>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</si>
  <si>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</si>
  <si>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</si>
  <si>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</si>
  <si>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</si>
  <si>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</si>
  <si>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</si>
  <si>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</si>
  <si>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</si>
  <si>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</si>
  <si>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</si>
  <si>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</si>
  <si>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</si>
  <si>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</si>
  <si>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</si>
  <si>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</si>
  <si>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</si>
  <si>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</si>
  <si>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</si>
  <si>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</si>
  <si>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</si>
  <si>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</si>
  <si>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</si>
  <si>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</si>
  <si>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</si>
  <si>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</si>
  <si>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</si>
  <si>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</si>
  <si>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</si>
  <si>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</si>
  <si>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</si>
  <si>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</si>
  <si>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</si>
  <si>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</si>
  <si>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</si>
  <si>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</si>
  <si>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</si>
  <si>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</si>
  <si>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</si>
  <si>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</si>
  <si>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</si>
  <si>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</si>
  <si>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</si>
  <si>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</si>
  <si>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</si>
  <si>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</si>
  <si>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</si>
  <si>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</si>
  <si>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</si>
  <si>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</si>
  <si>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</si>
  <si>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</si>
  <si>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</si>
  <si>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</si>
  <si>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</si>
  <si>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</si>
  <si>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</si>
  <si>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</si>
  <si>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</si>
  <si>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</si>
  <si>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</si>
  <si>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</si>
  <si>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</si>
  <si>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</si>
  <si>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</si>
  <si>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</si>
  <si>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</si>
  <si>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</si>
  <si>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</si>
  <si>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</si>
  <si>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</si>
  <si>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</si>
  <si>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</si>
  <si>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</si>
  <si>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</si>
  <si>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</si>
  <si>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</si>
  <si>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</si>
  <si>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</si>
  <si>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</si>
  <si>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</si>
  <si>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</si>
  <si>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</si>
  <si>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</si>
  <si>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</si>
  <si>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</si>
  <si>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</si>
  <si>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</si>
  <si>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</si>
  <si>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</si>
  <si>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</si>
  <si>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</si>
  <si>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</si>
  <si>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</si>
  <si>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</si>
  <si>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</si>
  <si>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</si>
  <si>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</si>
  <si>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</si>
  <si>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</si>
  <si>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</si>
  <si>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</si>
  <si>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</si>
  <si>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</si>
  <si>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</si>
  <si>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</si>
  <si>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</si>
  <si>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</si>
  <si>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</si>
  <si>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</si>
  <si>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</si>
  <si>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</si>
  <si>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</si>
  <si>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</si>
  <si>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</si>
  <si>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</si>
  <si>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</si>
  <si>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</si>
  <si>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</si>
  <si>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</si>
  <si>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</si>
  <si>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</si>
  <si>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</si>
  <si>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</si>
  <si>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</si>
  <si>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</si>
  <si>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</si>
  <si>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</si>
  <si>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</si>
  <si>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</si>
  <si>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</si>
  <si>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</si>
  <si>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</si>
  <si>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</si>
  <si>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</si>
  <si>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</si>
  <si>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</si>
  <si>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</si>
  <si>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</si>
  <si>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</si>
  <si>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</si>
  <si>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</si>
  <si>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</si>
  <si>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</si>
  <si>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</si>
  <si>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</si>
  <si>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</si>
  <si>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</si>
  <si>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</si>
  <si>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</si>
  <si>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</si>
  <si>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</si>
  <si>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</si>
  <si>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</si>
  <si>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</si>
  <si>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</si>
  <si>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</si>
  <si>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</si>
  <si>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</si>
  <si>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</si>
  <si>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</si>
  <si>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</si>
  <si>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</si>
  <si>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</si>
  <si>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</si>
  <si>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</si>
  <si>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</si>
  <si>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</si>
  <si>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</si>
  <si>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</si>
  <si>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</si>
  <si>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</si>
  <si>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</si>
  <si>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</si>
  <si>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</si>
  <si>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</si>
  <si>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</si>
  <si>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</si>
  <si>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</si>
  <si>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</si>
  <si>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</si>
  <si>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</si>
  <si>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</si>
  <si>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</si>
  <si>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</si>
  <si>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</si>
  <si>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</si>
  <si>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</si>
  <si>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</si>
  <si>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</si>
  <si>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</si>
  <si>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</si>
  <si>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</si>
  <si>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</si>
  <si>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</si>
  <si>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</si>
  <si>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</si>
  <si>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</si>
  <si>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</si>
  <si>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</si>
  <si>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</si>
  <si>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</si>
  <si>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</si>
  <si>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</si>
  <si>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</si>
  <si>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</si>
  <si>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</si>
  <si>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</si>
  <si>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</si>
  <si>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</si>
  <si>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</si>
  <si>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</si>
  <si>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</si>
  <si>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</si>
  <si>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</si>
  <si>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</si>
  <si>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</si>
  <si>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</si>
  <si>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</si>
  <si>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</si>
  <si>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</si>
  <si>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</si>
  <si>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</si>
  <si>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</si>
  <si>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</si>
  <si>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</si>
  <si>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</si>
  <si>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</si>
  <si>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</si>
  <si>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</si>
  <si>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</si>
  <si>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</si>
  <si>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</si>
  <si>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</si>
  <si>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</si>
  <si>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</si>
  <si>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</si>
  <si>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</si>
  <si>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</si>
  <si>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</si>
  <si>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</si>
  <si>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</si>
  <si>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</si>
  <si>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</si>
  <si>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</si>
  <si>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</si>
  <si>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</si>
  <si>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</si>
  <si>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</si>
  <si>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</si>
  <si>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</si>
  <si>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</si>
  <si>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</si>
  <si>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</si>
  <si>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</si>
  <si>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</si>
  <si>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</si>
  <si>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</si>
  <si>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</si>
  <si>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</si>
  <si>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</si>
  <si>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</si>
  <si>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</si>
  <si>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</si>
  <si>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</si>
  <si>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</si>
  <si>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</si>
  <si>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</si>
  <si>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</si>
  <si>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</si>
  <si>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</si>
  <si>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</si>
  <si>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</si>
  <si>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</si>
  <si>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</si>
  <si>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</si>
  <si>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</si>
  <si>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</si>
  <si>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</si>
  <si>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</si>
  <si>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</si>
  <si>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</si>
  <si>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</si>
  <si>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</si>
  <si>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</si>
  <si>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</si>
  <si>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</si>
  <si>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</si>
  <si>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</si>
  <si>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</si>
  <si>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</si>
  <si>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</si>
  <si>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</si>
  <si>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</si>
  <si>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</si>
  <si>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</si>
  <si>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</si>
  <si>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</si>
  <si>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</si>
  <si>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</si>
  <si>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</si>
  <si>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</si>
  <si>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</si>
  <si>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</si>
  <si>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</si>
  <si>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</si>
  <si>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</si>
  <si>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</si>
  <si>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</si>
  <si>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</si>
  <si>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</si>
  <si>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</si>
  <si>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</si>
  <si>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</si>
  <si>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</si>
  <si>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</si>
  <si>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</si>
  <si>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</si>
  <si>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</si>
  <si>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</si>
  <si>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</si>
  <si>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</si>
  <si>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</si>
  <si>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</si>
  <si>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</si>
  <si>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</si>
  <si>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</si>
  <si>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</si>
  <si>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</si>
  <si>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</si>
  <si>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</si>
  <si>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</si>
  <si>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</si>
  <si>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</si>
  <si>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</si>
  <si>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</si>
  <si>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</si>
  <si>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</si>
  <si>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</si>
  <si>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</si>
  <si>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</si>
  <si>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</si>
  <si>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</si>
  <si>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</si>
  <si>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</si>
  <si>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</si>
  <si>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</si>
  <si>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</si>
  <si>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</si>
  <si>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</si>
  <si>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</si>
  <si>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</si>
  <si>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</si>
  <si>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</si>
  <si>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</si>
  <si>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</si>
  <si>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</si>
  <si>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</si>
  <si>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</si>
  <si>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</si>
  <si>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</si>
  <si>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</si>
  <si>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</si>
  <si>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</si>
  <si>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</si>
  <si>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</si>
  <si>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</si>
  <si>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</si>
  <si>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</si>
  <si>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</si>
  <si>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</si>
  <si>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</si>
  <si>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</si>
  <si>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</si>
  <si>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</si>
  <si>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</si>
  <si>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</si>
  <si>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</si>
  <si>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</si>
  <si>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</si>
  <si>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</si>
  <si>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</si>
  <si>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</si>
  <si>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</si>
  <si>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</si>
  <si>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</si>
  <si>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</si>
  <si>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</si>
  <si>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</si>
  <si>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</si>
  <si>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</si>
  <si>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</si>
  <si>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</si>
  <si>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</si>
  <si>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</si>
  <si>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</si>
  <si>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</si>
  <si>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</si>
  <si>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</si>
  <si>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</si>
  <si>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</si>
  <si>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</si>
  <si>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</si>
  <si>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</si>
  <si>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</si>
  <si>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</si>
  <si>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</si>
  <si>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</si>
  <si>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</si>
  <si>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</si>
  <si>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</si>
  <si>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</si>
  <si>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</si>
  <si>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</si>
  <si>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</si>
  <si>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</si>
  <si>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</si>
  <si>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</si>
  <si>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</si>
  <si>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</si>
  <si>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</si>
  <si>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</si>
  <si>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</si>
  <si>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</si>
  <si>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</si>
  <si>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</si>
  <si>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</si>
  <si>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</si>
  <si>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</si>
  <si>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</si>
  <si>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</si>
  <si>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</si>
  <si>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</si>
  <si>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</si>
  <si>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</si>
  <si>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</si>
  <si>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</si>
  <si>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</si>
  <si>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</si>
  <si>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</si>
  <si>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</si>
  <si>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</si>
  <si>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</si>
  <si>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</si>
  <si>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</si>
  <si>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</si>
  <si>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</si>
  <si>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</si>
  <si>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</si>
  <si>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</si>
  <si>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</si>
  <si>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</si>
  <si>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</si>
  <si>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</si>
  <si>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</si>
  <si>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</si>
  <si>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</si>
  <si>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</si>
  <si>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</si>
  <si>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</si>
  <si>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</si>
  <si>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</si>
  <si>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</si>
  <si>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</si>
  <si>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</si>
  <si>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</si>
  <si>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</si>
  <si>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</si>
  <si>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</si>
  <si>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</si>
  <si>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</si>
  <si>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</si>
  <si>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</si>
  <si>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</si>
  <si>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</si>
  <si>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</si>
  <si>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</si>
  <si>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</si>
  <si>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</si>
  <si>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</si>
  <si>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</si>
  <si>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</si>
  <si>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</si>
  <si>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</si>
  <si>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</si>
  <si>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</si>
  <si>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</si>
  <si>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</si>
  <si>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</si>
  <si>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</si>
  <si>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</si>
  <si>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</si>
  <si>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</si>
  <si>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</si>
  <si>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</si>
  <si>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</si>
  <si>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</si>
  <si>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</si>
  <si>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</si>
  <si>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</si>
  <si>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</si>
  <si>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</si>
  <si>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</si>
  <si>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</si>
  <si>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</si>
  <si>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</si>
  <si>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</si>
  <si>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</si>
  <si>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</si>
  <si>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</si>
  <si>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</si>
  <si>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</si>
  <si>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</si>
  <si>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</si>
  <si>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</si>
  <si>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</si>
  <si>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</si>
  <si>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</si>
  <si>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</si>
  <si>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</si>
  <si>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</si>
  <si>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</si>
  <si>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</si>
  <si>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</si>
  <si>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</si>
  <si>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</si>
  <si>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</si>
  <si>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</si>
  <si>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</si>
  <si>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</si>
  <si>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</si>
  <si>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</si>
  <si>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</si>
  <si>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</si>
  <si>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</si>
  <si>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</si>
  <si>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</si>
  <si>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</si>
  <si>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</si>
  <si>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</si>
  <si>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</si>
  <si>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</si>
  <si>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</si>
  <si>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</si>
  <si>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</si>
  <si>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</si>
  <si>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</si>
  <si>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</si>
  <si>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</si>
  <si>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</si>
  <si>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</si>
  <si>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</si>
  <si>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</si>
  <si>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</si>
  <si>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</si>
  <si>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</si>
  <si>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</si>
  <si>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</si>
  <si>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</si>
  <si>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</si>
  <si>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</si>
  <si>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</si>
  <si>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</si>
  <si>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</si>
  <si>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</si>
  <si>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</si>
  <si>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</si>
  <si>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</si>
  <si>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</si>
  <si>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</si>
  <si>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</si>
  <si>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</si>
  <si>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</si>
  <si>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</si>
  <si>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</si>
  <si>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</si>
  <si>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</si>
  <si>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</si>
  <si>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</si>
  <si>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</si>
  <si>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</si>
  <si>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</si>
  <si>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</si>
  <si>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</si>
  <si>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</si>
  <si>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</si>
  <si>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</si>
  <si>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</si>
  <si>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</si>
  <si>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</si>
  <si>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</si>
  <si>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</si>
  <si>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</si>
  <si>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</si>
  <si>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</si>
  <si>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</si>
  <si>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</si>
  <si>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</si>
  <si>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</si>
  <si>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</si>
  <si>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</si>
  <si>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</si>
  <si>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</si>
  <si>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</si>
  <si>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</si>
  <si>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</si>
  <si>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</si>
  <si>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</si>
  <si>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</si>
  <si>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</si>
  <si>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</si>
  <si>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</si>
  <si>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</si>
  <si>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</si>
  <si>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</si>
  <si>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</si>
  <si>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</si>
  <si>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</si>
  <si>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</si>
  <si>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</si>
  <si>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</si>
  <si>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</si>
  <si>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</si>
  <si>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</si>
  <si>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</si>
  <si>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</si>
  <si>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</si>
  <si>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</si>
  <si>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</si>
  <si>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</si>
  <si>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</si>
  <si>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</si>
  <si>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</si>
  <si>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</si>
  <si>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</si>
  <si>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</si>
  <si>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</si>
  <si>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</si>
  <si>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</si>
  <si>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</si>
  <si>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</si>
  <si>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</si>
  <si>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</si>
  <si>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</si>
  <si>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</si>
  <si>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</si>
  <si>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</si>
  <si>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</si>
  <si>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</si>
  <si>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</si>
  <si>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</si>
  <si>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</si>
  <si>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</si>
  <si>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</si>
  <si>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</si>
  <si>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</si>
  <si>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</si>
  <si>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</si>
  <si>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</si>
  <si>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</si>
  <si>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</si>
  <si>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</si>
  <si>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</si>
  <si>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</si>
  <si>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</si>
  <si>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</si>
  <si>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</si>
  <si>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</si>
  <si>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</si>
  <si>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</si>
  <si>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</si>
  <si>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</si>
  <si>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</si>
  <si>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</si>
  <si>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</si>
  <si>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</si>
  <si>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</si>
  <si>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</si>
  <si>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</si>
  <si>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</si>
  <si>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</si>
  <si>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</si>
  <si>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</si>
  <si>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</si>
  <si>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</si>
  <si>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</si>
  <si>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</si>
  <si>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</si>
  <si>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</si>
  <si>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</si>
  <si>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</si>
  <si>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</si>
  <si>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</si>
  <si>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</si>
  <si>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</si>
  <si>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</si>
  <si>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</si>
  <si>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</si>
  <si>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</si>
  <si>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</si>
  <si>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</si>
  <si>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</si>
  <si>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</si>
  <si>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</si>
  <si>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</si>
  <si>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</si>
  <si>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</si>
  <si>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</si>
  <si>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</si>
  <si>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</si>
  <si>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</si>
  <si>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</si>
  <si>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</si>
  <si>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</si>
  <si>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</si>
  <si>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</si>
  <si>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</si>
  <si>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</si>
  <si>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</si>
  <si>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</si>
  <si>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</si>
  <si>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</si>
  <si>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</si>
  <si>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</si>
  <si>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</si>
  <si>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</si>
  <si>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</si>
  <si>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</si>
  <si>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</si>
  <si>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</si>
  <si>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</si>
  <si>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</si>
  <si>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</si>
  <si>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</si>
  <si>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</si>
  <si>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</si>
  <si>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</si>
  <si>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</si>
  <si>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</si>
  <si>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</si>
  <si>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</si>
  <si>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</si>
  <si>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</si>
  <si>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</si>
  <si>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</si>
  <si>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</si>
  <si>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</si>
  <si>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</si>
  <si>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</si>
  <si>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</si>
  <si>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</si>
  <si>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</si>
  <si>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</si>
  <si>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</si>
  <si>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</si>
  <si>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</si>
  <si>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</si>
  <si>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</si>
  <si>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</si>
  <si>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</si>
  <si>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</si>
  <si>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</si>
  <si>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</si>
  <si>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</si>
  <si>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</si>
  <si>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</si>
  <si>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</si>
  <si>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</si>
  <si>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</si>
  <si>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</si>
  <si>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</si>
  <si>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</si>
  <si>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</si>
  <si>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</si>
  <si>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</si>
  <si>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</si>
  <si>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</si>
  <si>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</si>
  <si>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</si>
  <si>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</si>
  <si>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</si>
  <si>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</si>
  <si>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</si>
  <si>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</si>
  <si>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</si>
  <si>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</si>
  <si>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</si>
  <si>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</si>
  <si>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</si>
  <si>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</si>
  <si>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</si>
  <si>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</si>
  <si>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</si>
  <si>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</si>
  <si>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</si>
  <si>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</si>
  <si>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</si>
  <si>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</si>
  <si>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</si>
  <si>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</si>
  <si>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</si>
  <si>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</si>
  <si>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</si>
  <si>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</si>
  <si>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</si>
  <si>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</si>
  <si>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</si>
  <si>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</si>
  <si>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</si>
  <si>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</si>
  <si>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</si>
  <si>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</si>
  <si>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</si>
  <si>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</si>
  <si>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</si>
  <si>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</si>
  <si>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</si>
  <si>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</si>
  <si>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</si>
  <si>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</si>
  <si>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</si>
  <si>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</si>
  <si>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</si>
  <si>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</si>
  <si>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</si>
  <si>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</si>
  <si>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</si>
  <si>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</si>
  <si>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</si>
  <si>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</si>
  <si>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</si>
  <si>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</si>
  <si>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</si>
  <si>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</si>
  <si>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</si>
  <si>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</si>
  <si>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</si>
  <si>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</si>
  <si>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</si>
  <si>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</si>
  <si>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</si>
  <si>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</si>
  <si>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</si>
  <si>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</si>
  <si>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</si>
  <si>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</si>
  <si>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</si>
  <si>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</si>
  <si>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</si>
  <si>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</si>
  <si>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</si>
  <si>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</si>
  <si>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</si>
  <si>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</si>
  <si>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</si>
  <si>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</si>
  <si>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</si>
  <si>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</si>
  <si>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</si>
  <si>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</si>
  <si>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</si>
  <si>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</si>
  <si>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</si>
  <si>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</si>
  <si>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</si>
  <si>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</si>
  <si>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</si>
  <si>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</si>
  <si>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</si>
  <si>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</si>
  <si>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</si>
  <si>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</si>
  <si>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</si>
  <si>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</si>
  <si>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</si>
  <si>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</si>
  <si>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</si>
  <si>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</si>
  <si>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</si>
  <si>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</si>
  <si>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</si>
  <si>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</si>
  <si>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</si>
  <si>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</si>
  <si>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</si>
  <si>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</si>
  <si>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</si>
  <si>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</si>
  <si>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</si>
  <si>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</si>
  <si>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</si>
  <si>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</si>
  <si>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</si>
  <si>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</si>
  <si>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</si>
  <si>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</si>
  <si>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</si>
  <si>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</si>
  <si>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</si>
  <si>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</si>
  <si>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</si>
  <si>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</si>
  <si>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</si>
  <si>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</si>
  <si>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</si>
  <si>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</si>
  <si>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</si>
  <si>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</si>
  <si>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</si>
  <si>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</si>
  <si>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</si>
  <si>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</si>
  <si>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</si>
  <si>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</si>
  <si>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</si>
  <si>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</si>
  <si>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</si>
  <si>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</si>
  <si>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</si>
  <si>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</si>
  <si>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</si>
  <si>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</si>
  <si>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</si>
  <si>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</si>
  <si>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</si>
  <si>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</si>
  <si>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</si>
  <si>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</si>
  <si>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</si>
  <si>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</si>
  <si>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</si>
  <si>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</si>
  <si>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</si>
  <si>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</si>
  <si>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</si>
  <si>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</si>
  <si>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</si>
  <si>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</si>
  <si>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</si>
  <si>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</si>
  <si>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</si>
  <si>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</si>
  <si>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</si>
  <si>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</si>
  <si>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</si>
  <si>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</si>
  <si>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</si>
  <si>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</si>
  <si>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</si>
  <si>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</si>
  <si>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</si>
  <si>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</si>
  <si>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</si>
  <si>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</si>
  <si>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</si>
  <si>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</si>
  <si>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</si>
  <si>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</si>
  <si>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</si>
  <si>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</si>
  <si>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</si>
  <si>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</si>
  <si>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</si>
  <si>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</si>
  <si>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</si>
  <si>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</si>
  <si>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</si>
  <si>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</si>
  <si>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</si>
  <si>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</si>
  <si>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</si>
  <si>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</si>
  <si>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</si>
  <si>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</si>
  <si>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</si>
  <si>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</si>
  <si>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</si>
  <si>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</si>
  <si>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</si>
  <si>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</si>
  <si>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</si>
  <si>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</si>
  <si>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</si>
  <si>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</si>
  <si>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</si>
  <si>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</si>
  <si>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</si>
  <si>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</si>
  <si>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</si>
  <si>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</si>
  <si>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</si>
  <si>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</si>
  <si>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</si>
  <si>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</si>
  <si>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</si>
  <si>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</si>
  <si>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</si>
  <si>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</si>
  <si>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</si>
  <si>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</si>
  <si>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</si>
  <si>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</si>
  <si>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</si>
  <si>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</si>
  <si>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</si>
  <si>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</si>
  <si>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</si>
  <si>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</si>
  <si>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</si>
  <si>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</si>
  <si>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</si>
  <si>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</si>
  <si>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</si>
  <si>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</si>
  <si>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</si>
  <si>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</si>
  <si>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</si>
  <si>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</si>
  <si>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</si>
  <si>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</si>
  <si>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</si>
  <si>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</si>
  <si>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</si>
  <si>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</si>
  <si>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</si>
  <si>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</si>
  <si>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</si>
  <si>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</si>
  <si>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</si>
  <si>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</si>
  <si>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</si>
  <si>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</si>
  <si>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</si>
  <si>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</si>
  <si>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</si>
  <si>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</si>
  <si>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</si>
  <si>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</si>
  <si>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</si>
  <si>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</si>
  <si>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</si>
  <si>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</si>
  <si>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</si>
  <si>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</si>
  <si>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</si>
  <si>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</si>
  <si>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</si>
  <si>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</si>
  <si>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</si>
  <si>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</si>
  <si>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</si>
  <si>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</si>
  <si>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</si>
  <si>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</si>
  <si>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</si>
  <si>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</si>
  <si>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</si>
  <si>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</si>
  <si>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</si>
  <si>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</si>
  <si>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</si>
  <si>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</si>
  <si>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</si>
  <si>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</si>
  <si>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</si>
  <si>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</si>
  <si>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</si>
  <si>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</si>
  <si>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</si>
  <si>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</si>
  <si>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</si>
  <si>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</si>
  <si>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</si>
  <si>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</si>
  <si>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</si>
  <si>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</si>
  <si>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</si>
  <si>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</si>
  <si>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</si>
  <si>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</si>
  <si>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</si>
  <si>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</si>
  <si>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</si>
  <si>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</si>
  <si>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</si>
  <si>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</si>
  <si>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</si>
  <si>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</si>
  <si>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</si>
  <si>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</si>
  <si>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</si>
  <si>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</si>
  <si>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</si>
  <si>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</si>
  <si>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</si>
  <si>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</si>
  <si>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</si>
  <si>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</si>
  <si>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</si>
  <si>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</si>
  <si>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</si>
  <si>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</si>
  <si>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</si>
  <si>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</si>
  <si>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</si>
  <si>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</si>
  <si>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</si>
  <si>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</si>
  <si>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</si>
  <si>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</si>
  <si>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</si>
  <si>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</si>
  <si>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</si>
  <si>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</si>
  <si>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</si>
  <si>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</si>
  <si>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</si>
  <si>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</si>
  <si>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</si>
  <si>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</si>
  <si>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</si>
  <si>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</si>
  <si>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</si>
  <si>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</si>
  <si>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</si>
  <si>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</si>
  <si>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</si>
  <si>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</si>
  <si>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</si>
  <si>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</si>
  <si>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</si>
  <si>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</si>
  <si>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</si>
  <si>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</si>
  <si>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</si>
  <si>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</si>
  <si>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</si>
  <si>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</si>
  <si>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</si>
  <si>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</si>
  <si>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</si>
  <si>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</si>
  <si>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</si>
  <si>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</si>
  <si>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</si>
  <si>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</si>
  <si>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</si>
  <si>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</si>
  <si>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</si>
  <si>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</si>
  <si>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</si>
  <si>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</si>
  <si>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</si>
  <si>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</si>
  <si>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</si>
  <si>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</si>
  <si>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</si>
  <si>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</si>
  <si>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</si>
  <si>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</si>
  <si>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</si>
  <si>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</si>
  <si>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</si>
  <si>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</si>
  <si>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</si>
  <si>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</si>
  <si>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</si>
  <si>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</si>
  <si>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</si>
  <si>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</si>
  <si>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</si>
  <si>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</si>
  <si>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</si>
  <si>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</si>
  <si>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</si>
  <si>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</si>
  <si>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</si>
  <si>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</si>
  <si>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</si>
  <si>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</si>
  <si>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</si>
  <si>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</si>
  <si>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</si>
  <si>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</si>
  <si>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</si>
  <si>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</si>
  <si>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</si>
  <si>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</si>
  <si>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</si>
  <si>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</si>
  <si>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</si>
  <si>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</si>
  <si>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</si>
  <si>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</si>
  <si>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</si>
  <si>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</si>
  <si>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</si>
  <si>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</si>
  <si>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</si>
  <si>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</si>
  <si>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</si>
  <si>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</si>
  <si>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</si>
  <si>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</si>
  <si>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</si>
  <si>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</si>
  <si>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</si>
  <si>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</si>
  <si>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</si>
  <si>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</si>
  <si>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</si>
  <si>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</si>
  <si>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</si>
  <si>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</si>
  <si>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</si>
  <si>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</si>
  <si>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</si>
  <si>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</si>
  <si>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</si>
  <si>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</si>
  <si>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</si>
  <si>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</si>
  <si>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</si>
  <si>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</si>
  <si>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</si>
  <si>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</si>
  <si>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</si>
  <si>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</si>
  <si>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</si>
  <si>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</si>
  <si>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</si>
  <si>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</si>
  <si>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</si>
  <si>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</si>
  <si>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</si>
  <si>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</si>
  <si>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</si>
  <si>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</si>
  <si>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</si>
  <si>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</si>
  <si>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</si>
  <si>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</si>
  <si>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</si>
  <si>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</si>
  <si>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</si>
  <si>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</si>
  <si>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</si>
  <si>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</si>
  <si>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</si>
  <si>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</si>
  <si>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</si>
  <si>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</si>
  <si>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</si>
  <si>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</si>
  <si>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</si>
  <si>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</si>
  <si>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</si>
  <si>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</si>
  <si>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</si>
  <si>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</si>
  <si>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</si>
  <si>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</si>
  <si>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</si>
  <si>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</si>
  <si>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</si>
  <si>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</si>
  <si>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</si>
  <si>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</si>
  <si>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</si>
  <si>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</si>
  <si>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</si>
  <si>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</si>
  <si>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</si>
  <si>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</si>
  <si>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</si>
  <si>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</si>
  <si>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</si>
  <si>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</si>
  <si>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</si>
  <si>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</si>
  <si>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</si>
  <si>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</si>
  <si>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</si>
  <si>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</si>
  <si>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</si>
  <si>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</si>
  <si>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</si>
  <si>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</si>
  <si>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</si>
  <si>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</si>
  <si>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</si>
  <si>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</si>
  <si>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</si>
  <si>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</si>
  <si>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</si>
  <si>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</si>
  <si>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</si>
  <si>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</si>
  <si>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</si>
  <si>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</si>
  <si>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</si>
  <si>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</si>
  <si>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</si>
  <si>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WA</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</si>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</sst>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118</v>
      </c>
      <c r="D6" s="5" t="str">
        <f>IF($B6="N/A","N/A",IF(C6&lt;0,"No","Yes"))</f>
        <v>N/A</v>
      </c>
      <c r="E6" s="22">
        <v>1541</v>
      </c>
      <c r="F6" s="5" t="str">
        <f>IF($B6="N/A","N/A",IF(E6&lt;0,"No","Yes"))</f>
        <v>N/A</v>
      </c>
      <c r="G6" s="22">
        <v>3502</v>
      </c>
      <c r="H6" s="5" t="str">
        <f>IF($B6="N/A","N/A",IF(G6&lt;0,"No","Yes"))</f>
        <v>N/A</v>
      </c>
      <c r="I6" s="6">
        <v>1206</v>
      </c>
      <c r="J6" s="6">
        <v>127.3</v>
      </c>
      <c r="K6" s="85" t="str">
        <f t="shared" ref="K6:K11" si="0">IF(J6="Div by 0", "N/A", IF(J6="N/A","N/A", IF(J6&gt;30, "No", IF(J6&lt;-30, "No", "Yes"))))</f>
        <v>No</v>
      </c>
    </row>
    <row r="7" spans="1:11" x14ac:dyDescent="0.25">
      <c r="A7" s="105" t="s">
        <v>442</v>
      </c>
      <c r="B7" s="60" t="s">
        <v>213</v>
      </c>
      <c r="C7" s="5">
        <v>0</v>
      </c>
      <c r="D7" s="5" t="str">
        <f t="shared" ref="D7:D11" si="1">IF($B7="N/A","N/A",IF(C7&lt;0,"No","Yes"))</f>
        <v>N/A</v>
      </c>
      <c r="E7" s="5">
        <v>0.58403634000000004</v>
      </c>
      <c r="F7" s="5" t="str">
        <f t="shared" ref="F7:F11" si="2">IF($B7="N/A","N/A",IF(E7&lt;0,"No","Yes"))</f>
        <v>N/A</v>
      </c>
      <c r="G7" s="5">
        <v>0.51399200460000005</v>
      </c>
      <c r="H7" s="5" t="str">
        <f t="shared" ref="H7:H11" si="3">IF($B7="N/A","N/A",IF(G7&lt;0,"No","Yes"))</f>
        <v>N/A</v>
      </c>
      <c r="I7" s="6" t="s">
        <v>1747</v>
      </c>
      <c r="J7" s="6">
        <v>-12</v>
      </c>
      <c r="K7" s="85" t="str">
        <f t="shared" si="0"/>
        <v>Yes</v>
      </c>
    </row>
    <row r="8" spans="1:11" x14ac:dyDescent="0.25">
      <c r="A8" s="105" t="s">
        <v>443</v>
      </c>
      <c r="B8" s="60" t="s">
        <v>213</v>
      </c>
      <c r="C8" s="5">
        <v>86.440677965999996</v>
      </c>
      <c r="D8" s="5" t="str">
        <f t="shared" si="1"/>
        <v>N/A</v>
      </c>
      <c r="E8" s="5">
        <v>82.154445164999998</v>
      </c>
      <c r="F8" s="5" t="str">
        <f t="shared" si="2"/>
        <v>N/A</v>
      </c>
      <c r="G8" s="5">
        <v>48.886350657000001</v>
      </c>
      <c r="H8" s="5" t="str">
        <f t="shared" si="3"/>
        <v>N/A</v>
      </c>
      <c r="I8" s="6">
        <v>-4.96</v>
      </c>
      <c r="J8" s="6">
        <v>-40.5</v>
      </c>
      <c r="K8" s="85" t="str">
        <f t="shared" si="0"/>
        <v>No</v>
      </c>
    </row>
    <row r="9" spans="1:11" x14ac:dyDescent="0.25">
      <c r="A9" s="105" t="s">
        <v>444</v>
      </c>
      <c r="B9" s="60" t="s">
        <v>213</v>
      </c>
      <c r="C9" s="5">
        <v>1.6949152542000001</v>
      </c>
      <c r="D9" s="5" t="str">
        <f t="shared" si="1"/>
        <v>N/A</v>
      </c>
      <c r="E9" s="5">
        <v>4.8669695002999998</v>
      </c>
      <c r="F9" s="5" t="str">
        <f t="shared" si="2"/>
        <v>N/A</v>
      </c>
      <c r="G9" s="5">
        <v>0.51399200460000005</v>
      </c>
      <c r="H9" s="5" t="str">
        <f t="shared" si="3"/>
        <v>N/A</v>
      </c>
      <c r="I9" s="6">
        <v>187.2</v>
      </c>
      <c r="J9" s="6">
        <v>-89.4</v>
      </c>
      <c r="K9" s="85" t="str">
        <f t="shared" si="0"/>
        <v>No</v>
      </c>
    </row>
    <row r="10" spans="1:11" x14ac:dyDescent="0.25">
      <c r="A10" s="105" t="s">
        <v>445</v>
      </c>
      <c r="B10" s="60" t="s">
        <v>213</v>
      </c>
      <c r="C10" s="5">
        <v>0</v>
      </c>
      <c r="D10" s="5" t="str">
        <f t="shared" si="1"/>
        <v>N/A</v>
      </c>
      <c r="E10" s="5">
        <v>10.902011680999999</v>
      </c>
      <c r="F10" s="5" t="str">
        <f t="shared" si="2"/>
        <v>N/A</v>
      </c>
      <c r="G10" s="5">
        <v>46.630496858999997</v>
      </c>
      <c r="H10" s="5" t="str">
        <f t="shared" si="3"/>
        <v>N/A</v>
      </c>
      <c r="I10" s="6" t="s">
        <v>1747</v>
      </c>
      <c r="J10" s="6">
        <v>327.7</v>
      </c>
      <c r="K10" s="85" t="str">
        <f t="shared" si="0"/>
        <v>No</v>
      </c>
    </row>
    <row r="11" spans="1:11" x14ac:dyDescent="0.25">
      <c r="A11" s="105" t="s">
        <v>204</v>
      </c>
      <c r="B11" s="60" t="s">
        <v>213</v>
      </c>
      <c r="C11" s="5">
        <v>31.355932202999998</v>
      </c>
      <c r="D11" s="5" t="str">
        <f t="shared" si="1"/>
        <v>N/A</v>
      </c>
      <c r="E11" s="5">
        <v>81.829980531999993</v>
      </c>
      <c r="F11" s="5" t="str">
        <f t="shared" si="2"/>
        <v>N/A</v>
      </c>
      <c r="G11" s="5">
        <v>75.128498000999997</v>
      </c>
      <c r="H11" s="5" t="str">
        <f t="shared" si="3"/>
        <v>N/A</v>
      </c>
      <c r="I11" s="6">
        <v>161</v>
      </c>
      <c r="J11" s="6">
        <v>-8.19</v>
      </c>
      <c r="K11" s="85" t="str">
        <f t="shared" si="0"/>
        <v>Yes</v>
      </c>
    </row>
    <row r="12" spans="1:11" x14ac:dyDescent="0.25">
      <c r="A12" s="105" t="s">
        <v>650</v>
      </c>
      <c r="B12" s="60" t="s">
        <v>213</v>
      </c>
      <c r="C12" s="5">
        <v>38.135593219999997</v>
      </c>
      <c r="D12" s="5" t="str">
        <f t="shared" ref="D12:D23" si="4">IF($B12="N/A","N/A",IF(C12&lt;0,"No","Yes"))</f>
        <v>N/A</v>
      </c>
      <c r="E12" s="5">
        <v>75.794938352000003</v>
      </c>
      <c r="F12" s="5" t="str">
        <f t="shared" ref="F12:F23" si="5">IF($B12="N/A","N/A",IF(E12&lt;0,"No","Yes"))</f>
        <v>N/A</v>
      </c>
      <c r="G12" s="5">
        <v>85.950885208000003</v>
      </c>
      <c r="H12" s="5" t="str">
        <f t="shared" ref="H12:H23" si="6">IF($B12="N/A","N/A",IF(G12&lt;0,"No","Yes"))</f>
        <v>N/A</v>
      </c>
      <c r="I12" s="6">
        <v>98.75</v>
      </c>
      <c r="J12" s="6">
        <v>13.4</v>
      </c>
      <c r="K12" s="85" t="str">
        <f t="shared" ref="K12:K23" si="7">IF(J12="Div by 0", "N/A", IF(J12="N/A","N/A", IF(J12&gt;30, "No", IF(J12&lt;-30, "No", "Yes"))))</f>
        <v>Yes</v>
      </c>
    </row>
    <row r="13" spans="1:11" x14ac:dyDescent="0.25">
      <c r="A13" s="105" t="s">
        <v>649</v>
      </c>
      <c r="B13" s="60" t="s">
        <v>213</v>
      </c>
      <c r="C13" s="5">
        <v>2.2222222222000001</v>
      </c>
      <c r="D13" s="5" t="str">
        <f t="shared" si="4"/>
        <v>N/A</v>
      </c>
      <c r="E13" s="5">
        <v>33.732876711999999</v>
      </c>
      <c r="F13" s="5" t="str">
        <f t="shared" si="5"/>
        <v>N/A</v>
      </c>
      <c r="G13" s="5">
        <v>45.581395348999997</v>
      </c>
      <c r="H13" s="5" t="str">
        <f t="shared" si="6"/>
        <v>N/A</v>
      </c>
      <c r="I13" s="6">
        <v>1418</v>
      </c>
      <c r="J13" s="6">
        <v>35.119999999999997</v>
      </c>
      <c r="K13" s="85" t="str">
        <f t="shared" si="7"/>
        <v>No</v>
      </c>
    </row>
    <row r="14" spans="1:11" x14ac:dyDescent="0.25">
      <c r="A14" s="105" t="s">
        <v>850</v>
      </c>
      <c r="B14" s="60" t="s">
        <v>213</v>
      </c>
      <c r="C14" s="6">
        <v>17</v>
      </c>
      <c r="D14" s="5" t="str">
        <f t="shared" si="4"/>
        <v>N/A</v>
      </c>
      <c r="E14" s="6">
        <v>12.951776649999999</v>
      </c>
      <c r="F14" s="5" t="str">
        <f t="shared" si="5"/>
        <v>N/A</v>
      </c>
      <c r="G14" s="6">
        <v>14.0196793</v>
      </c>
      <c r="H14" s="5" t="str">
        <f t="shared" si="6"/>
        <v>N/A</v>
      </c>
      <c r="I14" s="6">
        <v>-23.8</v>
      </c>
      <c r="J14" s="6">
        <v>8.2449999999999992</v>
      </c>
      <c r="K14" s="85" t="str">
        <f t="shared" si="7"/>
        <v>Yes</v>
      </c>
    </row>
    <row r="15" spans="1:11" x14ac:dyDescent="0.25">
      <c r="A15" s="105" t="s">
        <v>651</v>
      </c>
      <c r="B15" s="60" t="s">
        <v>213</v>
      </c>
      <c r="C15" s="5">
        <v>0</v>
      </c>
      <c r="D15" s="5" t="str">
        <f t="shared" si="4"/>
        <v>N/A</v>
      </c>
      <c r="E15" s="5">
        <v>0</v>
      </c>
      <c r="F15" s="5" t="str">
        <f t="shared" si="5"/>
        <v>N/A</v>
      </c>
      <c r="G15" s="5">
        <v>0</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54.237288135999997</v>
      </c>
      <c r="D18" s="5" t="str">
        <f t="shared" si="4"/>
        <v>N/A</v>
      </c>
      <c r="E18" s="5">
        <v>17.196625568000002</v>
      </c>
      <c r="F18" s="5" t="str">
        <f t="shared" si="5"/>
        <v>N/A</v>
      </c>
      <c r="G18" s="5">
        <v>12.421473444</v>
      </c>
      <c r="H18" s="5" t="str">
        <f t="shared" si="6"/>
        <v>N/A</v>
      </c>
      <c r="I18" s="6">
        <v>-68.3</v>
      </c>
      <c r="J18" s="6">
        <v>-27.8</v>
      </c>
      <c r="K18" s="85" t="str">
        <f t="shared" si="7"/>
        <v>Yes</v>
      </c>
    </row>
    <row r="19" spans="1:11" x14ac:dyDescent="0.25">
      <c r="A19" s="105" t="s">
        <v>205</v>
      </c>
      <c r="B19" s="60" t="s">
        <v>213</v>
      </c>
      <c r="C19" s="5">
        <v>0</v>
      </c>
      <c r="D19" s="5" t="str">
        <f t="shared" si="4"/>
        <v>N/A</v>
      </c>
      <c r="E19" s="5">
        <v>0</v>
      </c>
      <c r="F19" s="5" t="str">
        <f t="shared" si="5"/>
        <v>N/A</v>
      </c>
      <c r="G19" s="5">
        <v>73.563218391000007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v>8.984375</v>
      </c>
      <c r="H20" s="5" t="str">
        <f t="shared" si="6"/>
        <v>N/A</v>
      </c>
      <c r="I20" s="6" t="s">
        <v>1747</v>
      </c>
      <c r="J20" s="6" t="s">
        <v>1747</v>
      </c>
      <c r="K20" s="85" t="str">
        <f t="shared" si="7"/>
        <v>N/A</v>
      </c>
    </row>
    <row r="21" spans="1:11" x14ac:dyDescent="0.25">
      <c r="A21" s="105" t="s">
        <v>653</v>
      </c>
      <c r="B21" s="60" t="s">
        <v>213</v>
      </c>
      <c r="C21" s="5">
        <v>7.6271186441000003</v>
      </c>
      <c r="D21" s="5" t="str">
        <f t="shared" si="4"/>
        <v>N/A</v>
      </c>
      <c r="E21" s="5">
        <v>7.0084360805000001</v>
      </c>
      <c r="F21" s="5" t="str">
        <f t="shared" si="5"/>
        <v>N/A</v>
      </c>
      <c r="G21" s="5">
        <v>1.6276413478</v>
      </c>
      <c r="H21" s="5" t="str">
        <f t="shared" si="6"/>
        <v>N/A</v>
      </c>
      <c r="I21" s="6">
        <v>-8.11</v>
      </c>
      <c r="J21" s="6">
        <v>-76.8</v>
      </c>
      <c r="K21" s="85" t="str">
        <f t="shared" si="7"/>
        <v>No</v>
      </c>
    </row>
    <row r="22" spans="1:11" x14ac:dyDescent="0.25">
      <c r="A22" s="105" t="s">
        <v>1683</v>
      </c>
      <c r="B22" s="60" t="s">
        <v>213</v>
      </c>
      <c r="C22" s="5">
        <v>0</v>
      </c>
      <c r="D22" s="5" t="str">
        <f t="shared" si="4"/>
        <v>N/A</v>
      </c>
      <c r="E22" s="5">
        <v>0</v>
      </c>
      <c r="F22" s="5" t="str">
        <f t="shared" si="5"/>
        <v>N/A</v>
      </c>
      <c r="G22" s="5">
        <v>64.912280702000004</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v>9.5945945946000002</v>
      </c>
      <c r="H23" s="5" t="str">
        <f t="shared" si="6"/>
        <v>N/A</v>
      </c>
      <c r="I23" s="6" t="s">
        <v>1747</v>
      </c>
      <c r="J23" s="6" t="s">
        <v>1747</v>
      </c>
      <c r="K23" s="85" t="str">
        <f t="shared" si="7"/>
        <v>N/A</v>
      </c>
    </row>
    <row r="24" spans="1:11" x14ac:dyDescent="0.25">
      <c r="A24" s="105" t="s">
        <v>15</v>
      </c>
      <c r="B24" s="60" t="s">
        <v>213</v>
      </c>
      <c r="C24" s="5">
        <v>0</v>
      </c>
      <c r="D24" s="5" t="str">
        <f>IF($B24="N/A","N/A",IF(C24&lt;0,"No","Yes"))</f>
        <v>N/A</v>
      </c>
      <c r="E24" s="5">
        <v>0</v>
      </c>
      <c r="F24" s="5" t="str">
        <f>IF($B24="N/A","N/A",IF(E24&lt;0,"No","Yes"))</f>
        <v>N/A</v>
      </c>
      <c r="G24" s="5">
        <v>0</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v>99.152542373000003</v>
      </c>
      <c r="D25" s="5" t="str">
        <f>IF($B25="N/A","N/A",IF(C25&lt;0,"No","Yes"))</f>
        <v>N/A</v>
      </c>
      <c r="E25" s="5">
        <v>83.841661259000006</v>
      </c>
      <c r="F25" s="5" t="str">
        <f>IF($B25="N/A","N/A",IF(E25&lt;0,"No","Yes"))</f>
        <v>N/A</v>
      </c>
      <c r="G25" s="5">
        <v>81.125071387999995</v>
      </c>
      <c r="H25" s="5" t="str">
        <f>IF($B25="N/A","N/A",IF(G25&lt;0,"No","Yes"))</f>
        <v>N/A</v>
      </c>
      <c r="I25" s="6">
        <v>-15.4</v>
      </c>
      <c r="J25" s="6">
        <v>-3.24</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100</v>
      </c>
      <c r="D27" s="5" t="str">
        <f t="shared" ref="D27:D30" si="9">IF($B27="N/A","N/A",IF(C27&lt;0,"No","Yes"))</f>
        <v>N/A</v>
      </c>
      <c r="E27" s="5">
        <v>99.935107072999998</v>
      </c>
      <c r="F27" s="5" t="str">
        <f t="shared" ref="F27:F30" si="10">IF($B27="N/A","N/A",IF(E27&lt;0,"No","Yes"))</f>
        <v>N/A</v>
      </c>
      <c r="G27" s="5">
        <v>99.971444888999997</v>
      </c>
      <c r="H27" s="5" t="str">
        <f t="shared" ref="H27:H30" si="11">IF($B27="N/A","N/A",IF(G27&lt;0,"No","Yes"))</f>
        <v>N/A</v>
      </c>
      <c r="I27" s="6">
        <v>-6.5000000000000002E-2</v>
      </c>
      <c r="J27" s="6">
        <v>3.6400000000000002E-2</v>
      </c>
      <c r="K27" s="85" t="str">
        <f t="shared" si="8"/>
        <v>Yes</v>
      </c>
    </row>
    <row r="28" spans="1:11" x14ac:dyDescent="0.25">
      <c r="A28" s="83" t="s">
        <v>372</v>
      </c>
      <c r="B28" s="60" t="s">
        <v>213</v>
      </c>
      <c r="C28" s="5">
        <v>70.338983051</v>
      </c>
      <c r="D28" s="5" t="str">
        <f t="shared" si="9"/>
        <v>N/A</v>
      </c>
      <c r="E28" s="5">
        <v>42.180402336</v>
      </c>
      <c r="F28" s="5" t="str">
        <f t="shared" si="10"/>
        <v>N/A</v>
      </c>
      <c r="G28" s="5">
        <v>34.380354083</v>
      </c>
      <c r="H28" s="5" t="str">
        <f t="shared" si="11"/>
        <v>N/A</v>
      </c>
      <c r="I28" s="6">
        <v>-40</v>
      </c>
      <c r="J28" s="6">
        <v>-18.5</v>
      </c>
      <c r="K28" s="85" t="str">
        <f t="shared" si="8"/>
        <v>Yes</v>
      </c>
    </row>
    <row r="29" spans="1:11" x14ac:dyDescent="0.25">
      <c r="A29" s="83" t="s">
        <v>374</v>
      </c>
      <c r="B29" s="60" t="s">
        <v>213</v>
      </c>
      <c r="C29" s="5">
        <v>27.966101694999999</v>
      </c>
      <c r="D29" s="5" t="str">
        <f t="shared" si="9"/>
        <v>N/A</v>
      </c>
      <c r="E29" s="5">
        <v>45.814406230000003</v>
      </c>
      <c r="F29" s="5" t="str">
        <f t="shared" si="10"/>
        <v>N/A</v>
      </c>
      <c r="G29" s="5">
        <v>56.082238721000003</v>
      </c>
      <c r="H29" s="5" t="str">
        <f t="shared" si="11"/>
        <v>N/A</v>
      </c>
      <c r="I29" s="6">
        <v>63.82</v>
      </c>
      <c r="J29" s="6">
        <v>22.41</v>
      </c>
      <c r="K29" s="85" t="str">
        <f t="shared" si="8"/>
        <v>Yes</v>
      </c>
    </row>
    <row r="30" spans="1:11" x14ac:dyDescent="0.25">
      <c r="A30" s="100" t="s">
        <v>375</v>
      </c>
      <c r="B30" s="107" t="s">
        <v>213</v>
      </c>
      <c r="C30" s="94">
        <v>0.84745762710000005</v>
      </c>
      <c r="D30" s="94" t="str">
        <f t="shared" si="9"/>
        <v>N/A</v>
      </c>
      <c r="E30" s="94">
        <v>0.97339390010000004</v>
      </c>
      <c r="F30" s="94" t="str">
        <f t="shared" si="10"/>
        <v>N/A</v>
      </c>
      <c r="G30" s="94">
        <v>0.62821245000000003</v>
      </c>
      <c r="H30" s="94" t="str">
        <f t="shared" si="11"/>
        <v>N/A</v>
      </c>
      <c r="I30" s="95">
        <v>14.86</v>
      </c>
      <c r="J30" s="95">
        <v>-35.5</v>
      </c>
      <c r="K30" s="96" t="str">
        <f t="shared" si="8"/>
        <v>No</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42941728</v>
      </c>
      <c r="D7" s="18" t="str">
        <f>IF($B7="N/A","N/A",IF(C7&gt;15,"No",IF(C7&lt;-15,"No","Yes")))</f>
        <v>N/A</v>
      </c>
      <c r="E7" s="17">
        <v>44500658</v>
      </c>
      <c r="F7" s="18" t="str">
        <f>IF($B7="N/A","N/A",IF(E7&gt;15,"No",IF(E7&lt;-15,"No","Yes")))</f>
        <v>N/A</v>
      </c>
      <c r="G7" s="17">
        <v>73553140</v>
      </c>
      <c r="H7" s="18" t="str">
        <f>IF($B7="N/A","N/A",IF(G7&gt;15,"No",IF(G7&lt;-15,"No","Yes")))</f>
        <v>N/A</v>
      </c>
      <c r="I7" s="19">
        <v>3.63</v>
      </c>
      <c r="J7" s="19">
        <v>65.290000000000006</v>
      </c>
      <c r="K7" s="86" t="str">
        <f t="shared" ref="K7:K54" si="0">IF(J7="Div by 0", "N/A", IF(J7="N/A","N/A", IF(J7&gt;30, "No", IF(J7&lt;-30, "No", "Yes"))))</f>
        <v>No</v>
      </c>
    </row>
    <row r="8" spans="1:11" x14ac:dyDescent="0.25">
      <c r="A8" s="104" t="s">
        <v>362</v>
      </c>
      <c r="B8" s="16" t="s">
        <v>213</v>
      </c>
      <c r="C8" s="80">
        <v>38.445481280999999</v>
      </c>
      <c r="D8" s="18" t="str">
        <f>IF($B8="N/A","N/A",IF(C8&gt;15,"No",IF(C8&lt;-15,"No","Yes")))</f>
        <v>N/A</v>
      </c>
      <c r="E8" s="20">
        <v>31.921970682000001</v>
      </c>
      <c r="F8" s="18" t="str">
        <f>IF($B8="N/A","N/A",IF(E8&gt;15,"No",IF(E8&lt;-15,"No","Yes")))</f>
        <v>N/A</v>
      </c>
      <c r="G8" s="20">
        <v>22.249398190000001</v>
      </c>
      <c r="H8" s="18" t="str">
        <f>IF($B8="N/A","N/A",IF(G8&gt;15,"No",IF(G8&lt;-15,"No","Yes")))</f>
        <v>N/A</v>
      </c>
      <c r="I8" s="19">
        <v>-17</v>
      </c>
      <c r="J8" s="19">
        <v>-30.3</v>
      </c>
      <c r="K8" s="86" t="str">
        <f t="shared" si="0"/>
        <v>No</v>
      </c>
    </row>
    <row r="9" spans="1:11" x14ac:dyDescent="0.25">
      <c r="A9" s="104" t="s">
        <v>119</v>
      </c>
      <c r="B9" s="21" t="s">
        <v>213</v>
      </c>
      <c r="C9" s="53">
        <v>31.053985530999999</v>
      </c>
      <c r="D9" s="5" t="str">
        <f>IF($B9="N/A","N/A",IF(C9&gt;15,"No",IF(C9&lt;-15,"No","Yes")))</f>
        <v>N/A</v>
      </c>
      <c r="E9" s="5">
        <v>38.070342689999997</v>
      </c>
      <c r="F9" s="5" t="str">
        <f>IF($B9="N/A","N/A",IF(E9&gt;15,"No",IF(E9&lt;-15,"No","Yes")))</f>
        <v>N/A</v>
      </c>
      <c r="G9" s="5">
        <v>38.992741846000001</v>
      </c>
      <c r="H9" s="5" t="str">
        <f>IF($B9="N/A","N/A",IF(G9&gt;15,"No",IF(G9&lt;-15,"No","Yes")))</f>
        <v>N/A</v>
      </c>
      <c r="I9" s="6">
        <v>22.59</v>
      </c>
      <c r="J9" s="6">
        <v>2.423</v>
      </c>
      <c r="K9" s="85" t="str">
        <f t="shared" si="0"/>
        <v>Yes</v>
      </c>
    </row>
    <row r="10" spans="1:11" x14ac:dyDescent="0.25">
      <c r="A10" s="104" t="s">
        <v>120</v>
      </c>
      <c r="B10" s="21" t="s">
        <v>213</v>
      </c>
      <c r="C10" s="53">
        <v>8.0458452906000009</v>
      </c>
      <c r="D10" s="5" t="str">
        <f>IF($B10="N/A","N/A",IF(C10&gt;15,"No",IF(C10&lt;-15,"No","Yes")))</f>
        <v>N/A</v>
      </c>
      <c r="E10" s="5">
        <v>8.4658501005000009</v>
      </c>
      <c r="F10" s="5" t="str">
        <f>IF($B10="N/A","N/A",IF(E10&gt;15,"No",IF(E10&lt;-15,"No","Yes")))</f>
        <v>N/A</v>
      </c>
      <c r="G10" s="5">
        <v>3.0137476115999999</v>
      </c>
      <c r="H10" s="5" t="str">
        <f>IF($B10="N/A","N/A",IF(G10&gt;15,"No",IF(G10&lt;-15,"No","Yes")))</f>
        <v>N/A</v>
      </c>
      <c r="I10" s="6">
        <v>5.22</v>
      </c>
      <c r="J10" s="6">
        <v>-64.400000000000006</v>
      </c>
      <c r="K10" s="85" t="str">
        <f t="shared" si="0"/>
        <v>No</v>
      </c>
    </row>
    <row r="11" spans="1:11" x14ac:dyDescent="0.25">
      <c r="A11" s="104" t="s">
        <v>854</v>
      </c>
      <c r="B11" s="21" t="s">
        <v>213</v>
      </c>
      <c r="C11" s="53">
        <v>22.454687896999999</v>
      </c>
      <c r="D11" s="5" t="str">
        <f>IF($B11="N/A","N/A",IF(C11&gt;15,"No",IF(C11&lt;-15,"No","Yes")))</f>
        <v>N/A</v>
      </c>
      <c r="E11" s="5">
        <v>21.541836527000001</v>
      </c>
      <c r="F11" s="5" t="str">
        <f>IF($B11="N/A","N/A",IF(E11&gt;15,"No",IF(E11&lt;-15,"No","Yes")))</f>
        <v>N/A</v>
      </c>
      <c r="G11" s="5">
        <v>35.744112352000002</v>
      </c>
      <c r="H11" s="5" t="str">
        <f>IF($B11="N/A","N/A",IF(G11&gt;15,"No",IF(G11&lt;-15,"No","Yes")))</f>
        <v>N/A</v>
      </c>
      <c r="I11" s="6">
        <v>-4.07</v>
      </c>
      <c r="J11" s="6">
        <v>65.930000000000007</v>
      </c>
      <c r="K11" s="85" t="str">
        <f t="shared" si="0"/>
        <v>No</v>
      </c>
    </row>
    <row r="12" spans="1:11" x14ac:dyDescent="0.25">
      <c r="A12" s="104" t="s">
        <v>855</v>
      </c>
      <c r="B12" s="55" t="s">
        <v>214</v>
      </c>
      <c r="C12" s="53">
        <v>72.992685101000006</v>
      </c>
      <c r="D12" s="5" t="str">
        <f>IF(OR($B12="N/A",$C12="N/A"),"N/A",IF(C12&gt;100,"No",IF(C12&lt;95,"No","Yes")))</f>
        <v>No</v>
      </c>
      <c r="E12" s="53">
        <v>67.629209369999998</v>
      </c>
      <c r="F12" s="5" t="str">
        <f>IF(OR($B12="N/A",$E12="N/A"),"N/A",IF(E12&gt;100,"No",IF(E12&lt;95,"No","Yes")))</f>
        <v>No</v>
      </c>
      <c r="G12" s="53">
        <v>66.012980388000003</v>
      </c>
      <c r="H12" s="5" t="str">
        <f>IF($B12="N/A","N/A",IF(G12&gt;100,"No",IF(G12&lt;95,"No","Yes")))</f>
        <v>No</v>
      </c>
      <c r="I12" s="56">
        <v>-7.35</v>
      </c>
      <c r="J12" s="56">
        <v>-2.39</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5.1825078455</v>
      </c>
      <c r="D14" s="5" t="str">
        <f t="shared" ref="D14" si="1">IF($B14="N/A","N/A",IF(C14&lt;0,"No","Yes"))</f>
        <v>N/A</v>
      </c>
      <c r="E14" s="53">
        <v>5.0677628960999996</v>
      </c>
      <c r="F14" s="5" t="str">
        <f t="shared" ref="F14" si="2">IF($B14="N/A","N/A",IF(E14&lt;0,"No","Yes"))</f>
        <v>N/A</v>
      </c>
      <c r="G14" s="53">
        <v>3.2250087678999999</v>
      </c>
      <c r="H14" s="5" t="str">
        <f t="shared" ref="H14" si="3">IF($B14="N/A","N/A",IF(G14&lt;0,"No","Yes"))</f>
        <v>N/A</v>
      </c>
      <c r="I14" s="56">
        <v>-2.21</v>
      </c>
      <c r="J14" s="56">
        <v>-36.4</v>
      </c>
      <c r="K14" s="85" t="str">
        <f t="shared" si="0"/>
        <v>No</v>
      </c>
    </row>
    <row r="15" spans="1:11" x14ac:dyDescent="0.25">
      <c r="A15" s="104" t="s">
        <v>856</v>
      </c>
      <c r="B15" s="55" t="s">
        <v>214</v>
      </c>
      <c r="C15" s="53">
        <v>85.641829014999999</v>
      </c>
      <c r="D15" s="5" t="str">
        <f>IF(OR($B15="N/A",$C15="N/A"),"N/A",IF(C15&gt;100,"No",IF(C15&lt;95,"No","Yes")))</f>
        <v>No</v>
      </c>
      <c r="E15" s="53">
        <v>85.639686937999997</v>
      </c>
      <c r="F15" s="5" t="str">
        <f>IF(OR($B15="N/A",$E15="N/A"),"N/A",IF(E15&gt;100,"No",IF(E15&lt;95,"No","Yes")))</f>
        <v>No</v>
      </c>
      <c r="G15" s="53">
        <v>92.891443129999999</v>
      </c>
      <c r="H15" s="5" t="str">
        <f>IF($B15="N/A","N/A",IF(G15&gt;100,"No",IF(G15&lt;95,"No","Yes")))</f>
        <v>No</v>
      </c>
      <c r="I15" s="56">
        <v>-3.0000000000000001E-3</v>
      </c>
      <c r="J15" s="56">
        <v>8.468</v>
      </c>
      <c r="K15" s="85" t="str">
        <f t="shared" si="0"/>
        <v>Yes</v>
      </c>
    </row>
    <row r="16" spans="1:11" x14ac:dyDescent="0.25">
      <c r="A16" s="104" t="s">
        <v>331</v>
      </c>
      <c r="B16" s="21" t="s">
        <v>213</v>
      </c>
      <c r="C16" s="43">
        <v>16509154</v>
      </c>
      <c r="D16" s="5" t="str">
        <f>IF($B16="N/A","N/A",IF(C16&gt;15,"No",IF(C16&lt;-15,"No","Yes")))</f>
        <v>N/A</v>
      </c>
      <c r="E16" s="22">
        <v>14205487</v>
      </c>
      <c r="F16" s="5" t="str">
        <f>IF($B16="N/A","N/A",IF(E16&gt;15,"No",IF(E16&lt;-15,"No","Yes")))</f>
        <v>N/A</v>
      </c>
      <c r="G16" s="22">
        <v>16365131</v>
      </c>
      <c r="H16" s="5" t="str">
        <f>IF($B16="N/A","N/A",IF(G16&gt;15,"No",IF(G16&lt;-15,"No","Yes")))</f>
        <v>N/A</v>
      </c>
      <c r="I16" s="6">
        <v>-14</v>
      </c>
      <c r="J16" s="6">
        <v>15.2</v>
      </c>
      <c r="K16" s="85" t="str">
        <f t="shared" si="0"/>
        <v>Yes</v>
      </c>
    </row>
    <row r="17" spans="1:11" x14ac:dyDescent="0.25">
      <c r="A17" s="104" t="s">
        <v>439</v>
      </c>
      <c r="B17" s="21" t="s">
        <v>215</v>
      </c>
      <c r="C17" s="53">
        <v>3.8242965084999998</v>
      </c>
      <c r="D17" s="5" t="str">
        <f>IF($B17="N/A","N/A",IF(C17&gt;20,"No",IF(C17&lt;5,"No","Yes")))</f>
        <v>No</v>
      </c>
      <c r="E17" s="5">
        <v>5.6440866828000003</v>
      </c>
      <c r="F17" s="5" t="str">
        <f>IF($B17="N/A","N/A",IF(E17&gt;20,"No",IF(E17&lt;5,"No","Yes")))</f>
        <v>Yes</v>
      </c>
      <c r="G17" s="5">
        <v>5.8572950011999998</v>
      </c>
      <c r="H17" s="5" t="str">
        <f>IF($B17="N/A","N/A",IF(G17&gt;20,"No",IF(G17&lt;5,"No","Yes")))</f>
        <v>Yes</v>
      </c>
      <c r="I17" s="6">
        <v>47.58</v>
      </c>
      <c r="J17" s="6">
        <v>3.778</v>
      </c>
      <c r="K17" s="85" t="str">
        <f t="shared" si="0"/>
        <v>Yes</v>
      </c>
    </row>
    <row r="18" spans="1:11" x14ac:dyDescent="0.25">
      <c r="A18" s="104" t="s">
        <v>440</v>
      </c>
      <c r="B18" s="16" t="s">
        <v>213</v>
      </c>
      <c r="C18" s="53">
        <v>96.175703491999997</v>
      </c>
      <c r="D18" s="5" t="str">
        <f>IF($B18="N/A","N/A",IF(C18&gt;15,"No",IF(C18&lt;-15,"No","Yes")))</f>
        <v>N/A</v>
      </c>
      <c r="E18" s="5">
        <v>94.355913317000002</v>
      </c>
      <c r="F18" s="5" t="str">
        <f>IF($B18="N/A","N/A",IF(E18&gt;15,"No",IF(E18&lt;-15,"No","Yes")))</f>
        <v>N/A</v>
      </c>
      <c r="G18" s="5">
        <v>94.142704999000003</v>
      </c>
      <c r="H18" s="5" t="str">
        <f>IF($B18="N/A","N/A",IF(G18&gt;15,"No",IF(G18&lt;-15,"No","Yes")))</f>
        <v>N/A</v>
      </c>
      <c r="I18" s="6">
        <v>-1.89</v>
      </c>
      <c r="J18" s="6">
        <v>-0.22600000000000001</v>
      </c>
      <c r="K18" s="85" t="str">
        <f t="shared" si="0"/>
        <v>Yes</v>
      </c>
    </row>
    <row r="19" spans="1:11" x14ac:dyDescent="0.25">
      <c r="A19" s="104" t="s">
        <v>441</v>
      </c>
      <c r="B19" s="21" t="s">
        <v>216</v>
      </c>
      <c r="C19" s="53">
        <v>4.8608850581</v>
      </c>
      <c r="D19" s="5" t="str">
        <f>IF($B19="N/A","N/A",IF(C19&gt;1,"Yes","No"))</f>
        <v>Yes</v>
      </c>
      <c r="E19" s="5">
        <v>6.0175761661999996</v>
      </c>
      <c r="F19" s="5" t="str">
        <f>IF($B19="N/A","N/A",IF(E19&gt;1,"Yes","No"))</f>
        <v>Yes</v>
      </c>
      <c r="G19" s="5">
        <v>5.3591871644999998</v>
      </c>
      <c r="H19" s="5" t="str">
        <f>IF($B19="N/A","N/A",IF(G19&gt;1,"Yes","No"))</f>
        <v>Yes</v>
      </c>
      <c r="I19" s="6">
        <v>23.8</v>
      </c>
      <c r="J19" s="6">
        <v>-10.9</v>
      </c>
      <c r="K19" s="85" t="str">
        <f t="shared" si="0"/>
        <v>Yes</v>
      </c>
    </row>
    <row r="20" spans="1:11" x14ac:dyDescent="0.25">
      <c r="A20" s="104" t="s">
        <v>857</v>
      </c>
      <c r="B20" s="21" t="s">
        <v>213</v>
      </c>
      <c r="C20" s="46">
        <v>119.73540139000001</v>
      </c>
      <c r="D20" s="5" t="str">
        <f>IF($B20="N/A","N/A",IF(C20&gt;15,"No",IF(C20&lt;-15,"No","Yes")))</f>
        <v>N/A</v>
      </c>
      <c r="E20" s="23">
        <v>105.42679329000001</v>
      </c>
      <c r="F20" s="5" t="str">
        <f>IF($B20="N/A","N/A",IF(E20&gt;15,"No",IF(E20&lt;-15,"No","Yes")))</f>
        <v>N/A</v>
      </c>
      <c r="G20" s="23">
        <v>130.26761895999999</v>
      </c>
      <c r="H20" s="5" t="str">
        <f>IF($B20="N/A","N/A",IF(G20&gt;15,"No",IF(G20&lt;-15,"No","Yes")))</f>
        <v>N/A</v>
      </c>
      <c r="I20" s="6">
        <v>-12</v>
      </c>
      <c r="J20" s="6">
        <v>23.56</v>
      </c>
      <c r="K20" s="85" t="str">
        <f t="shared" si="0"/>
        <v>Yes</v>
      </c>
    </row>
    <row r="21" spans="1:11" x14ac:dyDescent="0.25">
      <c r="A21" s="104" t="s">
        <v>34</v>
      </c>
      <c r="B21" s="21" t="s">
        <v>213</v>
      </c>
      <c r="C21" s="57">
        <v>36.599598073999999</v>
      </c>
      <c r="D21" s="5" t="str">
        <f>IF($B21="N/A","N/A",IF(C21&gt;15,"No",IF(C21&lt;-15,"No","Yes")))</f>
        <v>N/A</v>
      </c>
      <c r="E21" s="58">
        <v>38.933826042</v>
      </c>
      <c r="F21" s="5" t="str">
        <f>IF($B21="N/A","N/A",IF(E21&gt;15,"No",IF(E21&lt;-15,"No","Yes")))</f>
        <v>N/A</v>
      </c>
      <c r="G21" s="58">
        <v>54.687433773000002</v>
      </c>
      <c r="H21" s="5" t="str">
        <f>IF($B21="N/A","N/A",IF(G21&gt;15,"No",IF(G21&lt;-15,"No","Yes")))</f>
        <v>N/A</v>
      </c>
      <c r="I21" s="6">
        <v>6.3780000000000001</v>
      </c>
      <c r="J21" s="6">
        <v>40.46</v>
      </c>
      <c r="K21" s="85" t="str">
        <f t="shared" si="0"/>
        <v>No</v>
      </c>
    </row>
    <row r="22" spans="1:11" x14ac:dyDescent="0.25">
      <c r="A22" s="104" t="s">
        <v>1684</v>
      </c>
      <c r="B22" s="21" t="s">
        <v>213</v>
      </c>
      <c r="C22" s="57">
        <v>0</v>
      </c>
      <c r="D22" s="5" t="str">
        <f>IF($B22="N/A","N/A",IF(C22&gt;15,"No",IF(C22&lt;-15,"No","Yes")))</f>
        <v>N/A</v>
      </c>
      <c r="E22" s="58">
        <v>0.99887582860000002</v>
      </c>
      <c r="F22" s="5" t="str">
        <f>IF($B22="N/A","N/A",IF(E22&gt;15,"No",IF(E22&lt;-15,"No","Yes")))</f>
        <v>N/A</v>
      </c>
      <c r="G22" s="58">
        <v>6.6531925320000003</v>
      </c>
      <c r="H22" s="5" t="str">
        <f>IF($B22="N/A","N/A",IF(G22&gt;15,"No",IF(G22&lt;-15,"No","Yes")))</f>
        <v>N/A</v>
      </c>
      <c r="I22" s="6" t="s">
        <v>1747</v>
      </c>
      <c r="J22" s="6">
        <v>566.1</v>
      </c>
      <c r="K22" s="85" t="str">
        <f t="shared" si="0"/>
        <v>No</v>
      </c>
    </row>
    <row r="23" spans="1:11" x14ac:dyDescent="0.25">
      <c r="A23" s="104" t="s">
        <v>35</v>
      </c>
      <c r="B23" s="21" t="s">
        <v>213</v>
      </c>
      <c r="C23" s="57">
        <v>0.27170819670000002</v>
      </c>
      <c r="D23" s="5" t="str">
        <f>IF($B23="N/A","N/A",IF(C23&gt;15,"No",IF(C23&lt;-15,"No","Yes")))</f>
        <v>N/A</v>
      </c>
      <c r="E23" s="58">
        <v>0.3596709548</v>
      </c>
      <c r="F23" s="5" t="str">
        <f>IF($B23="N/A","N/A",IF(E23&gt;15,"No",IF(E23&lt;-15,"No","Yes")))</f>
        <v>N/A</v>
      </c>
      <c r="G23" s="58">
        <v>0.29404974410000001</v>
      </c>
      <c r="H23" s="5" t="str">
        <f>IF($B23="N/A","N/A",IF(G23&gt;15,"No",IF(G23&lt;-15,"No","Yes")))</f>
        <v>N/A</v>
      </c>
      <c r="I23" s="6">
        <v>32.369999999999997</v>
      </c>
      <c r="J23" s="6">
        <v>-18.2</v>
      </c>
      <c r="K23" s="85" t="str">
        <f t="shared" si="0"/>
        <v>Yes</v>
      </c>
    </row>
    <row r="24" spans="1:11" x14ac:dyDescent="0.25">
      <c r="A24" s="104" t="s">
        <v>858</v>
      </c>
      <c r="B24" s="21" t="s">
        <v>243</v>
      </c>
      <c r="C24" s="46">
        <v>167.73404479999999</v>
      </c>
      <c r="D24" s="5" t="str">
        <f>IF($B24="N/A","N/A",IF(C24&gt;300,"No",IF(C24&lt;75,"No","Yes")))</f>
        <v>Yes</v>
      </c>
      <c r="E24" s="23">
        <v>225.62337611000001</v>
      </c>
      <c r="F24" s="5" t="str">
        <f>IF($B24="N/A","N/A",IF(E24&gt;300,"No",IF(E24&lt;75,"No","Yes")))</f>
        <v>Yes</v>
      </c>
      <c r="G24" s="23">
        <v>188.77418838</v>
      </c>
      <c r="H24" s="5" t="str">
        <f>IF($B24="N/A","N/A",IF(G24&gt;300,"No",IF(G24&lt;75,"No","Yes")))</f>
        <v>Yes</v>
      </c>
      <c r="I24" s="6">
        <v>34.51</v>
      </c>
      <c r="J24" s="6">
        <v>-16.3</v>
      </c>
      <c r="K24" s="85" t="str">
        <f t="shared" si="0"/>
        <v>Yes</v>
      </c>
    </row>
    <row r="25" spans="1:11" x14ac:dyDescent="0.25">
      <c r="A25" s="104" t="s">
        <v>859</v>
      </c>
      <c r="B25" s="21" t="s">
        <v>244</v>
      </c>
      <c r="C25" s="46" t="s">
        <v>1747</v>
      </c>
      <c r="D25" s="5" t="str">
        <f>IF($B25="N/A","N/A",IF(C25&gt;250,"No",IF(C25&lt;20,"No","Yes")))</f>
        <v>No</v>
      </c>
      <c r="E25" s="23">
        <v>30.488100147000001</v>
      </c>
      <c r="F25" s="5" t="str">
        <f>IF($B25="N/A","N/A",IF(E25&gt;250,"No",IF(E25&lt;20,"No","Yes")))</f>
        <v>Yes</v>
      </c>
      <c r="G25" s="23">
        <v>30.116088187999999</v>
      </c>
      <c r="H25" s="5" t="str">
        <f>IF($B25="N/A","N/A",IF(G25&gt;250,"No",IF(G25&lt;20,"No","Yes")))</f>
        <v>Yes</v>
      </c>
      <c r="I25" s="6" t="s">
        <v>1747</v>
      </c>
      <c r="J25" s="6">
        <v>-1.22</v>
      </c>
      <c r="K25" s="85" t="str">
        <f t="shared" si="0"/>
        <v>Yes</v>
      </c>
    </row>
    <row r="26" spans="1:11" x14ac:dyDescent="0.25">
      <c r="A26" s="104" t="s">
        <v>860</v>
      </c>
      <c r="B26" s="21" t="s">
        <v>245</v>
      </c>
      <c r="C26" s="46">
        <v>13.636047624</v>
      </c>
      <c r="D26" s="5" t="str">
        <f>IF($B26="N/A","N/A",IF(C26&gt;5,"No",IF(C26&lt;3,"No","Yes")))</f>
        <v>No</v>
      </c>
      <c r="E26" s="23">
        <v>3</v>
      </c>
      <c r="F26" s="5" t="str">
        <f>IF($B26="N/A","N/A",IF(E26&gt;5,"No",IF(E26&lt;3,"No","Yes")))</f>
        <v>Yes</v>
      </c>
      <c r="G26" s="23">
        <v>3</v>
      </c>
      <c r="H26" s="5" t="str">
        <f>IF($B26="N/A","N/A",IF(G26&gt;5,"No",IF(G26&lt;3,"No","Yes")))</f>
        <v>Yes</v>
      </c>
      <c r="I26" s="6">
        <v>-78</v>
      </c>
      <c r="J26" s="6">
        <v>0</v>
      </c>
      <c r="K26" s="85" t="str">
        <f t="shared" si="0"/>
        <v>Yes</v>
      </c>
    </row>
    <row r="27" spans="1:11" x14ac:dyDescent="0.25">
      <c r="A27" s="104" t="s">
        <v>131</v>
      </c>
      <c r="B27" s="21" t="s">
        <v>213</v>
      </c>
      <c r="C27" s="43">
        <v>76572</v>
      </c>
      <c r="D27" s="21" t="s">
        <v>213</v>
      </c>
      <c r="E27" s="22">
        <v>69684</v>
      </c>
      <c r="F27" s="21" t="s">
        <v>213</v>
      </c>
      <c r="G27" s="22">
        <v>86695</v>
      </c>
      <c r="H27" s="5" t="str">
        <f>IF($B27="N/A","N/A",IF(G27&gt;15,"No",IF(G27&lt;-15,"No","Yes")))</f>
        <v>N/A</v>
      </c>
      <c r="I27" s="6">
        <v>-9</v>
      </c>
      <c r="J27" s="6">
        <v>24.41</v>
      </c>
      <c r="K27" s="85" t="str">
        <f t="shared" si="0"/>
        <v>Yes</v>
      </c>
    </row>
    <row r="28" spans="1:11" x14ac:dyDescent="0.25">
      <c r="A28" s="104" t="s">
        <v>346</v>
      </c>
      <c r="B28" s="21" t="s">
        <v>213</v>
      </c>
      <c r="C28" s="44">
        <v>0.17831606589999999</v>
      </c>
      <c r="D28" s="21" t="s">
        <v>213</v>
      </c>
      <c r="E28" s="4">
        <v>0.15659094300000001</v>
      </c>
      <c r="F28" s="21" t="s">
        <v>213</v>
      </c>
      <c r="G28" s="4">
        <v>0.11786716379999999</v>
      </c>
      <c r="H28" s="5" t="str">
        <f>IF($B28="N/A","N/A",IF(G28&gt;15,"No",IF(G28&lt;-15,"No","Yes")))</f>
        <v>N/A</v>
      </c>
      <c r="I28" s="6">
        <v>-12.2</v>
      </c>
      <c r="J28" s="6">
        <v>-24.7</v>
      </c>
      <c r="K28" s="85" t="str">
        <f t="shared" si="0"/>
        <v>Yes</v>
      </c>
    </row>
    <row r="29" spans="1:11" ht="25" x14ac:dyDescent="0.25">
      <c r="A29" s="104" t="s">
        <v>836</v>
      </c>
      <c r="B29" s="21" t="s">
        <v>213</v>
      </c>
      <c r="C29" s="23">
        <v>342.01947187000002</v>
      </c>
      <c r="D29" s="21" t="s">
        <v>213</v>
      </c>
      <c r="E29" s="23">
        <v>359.00043051</v>
      </c>
      <c r="F29" s="21" t="s">
        <v>213</v>
      </c>
      <c r="G29" s="23">
        <v>77.514112694000005</v>
      </c>
      <c r="H29" s="21" t="s">
        <v>213</v>
      </c>
      <c r="I29" s="6">
        <v>4.9649999999999999</v>
      </c>
      <c r="J29" s="6">
        <v>-78.400000000000006</v>
      </c>
      <c r="K29" s="85" t="str">
        <f t="shared" si="0"/>
        <v>No</v>
      </c>
    </row>
    <row r="30" spans="1:11" x14ac:dyDescent="0.25">
      <c r="A30" s="104" t="s">
        <v>27</v>
      </c>
      <c r="B30" s="21" t="s">
        <v>217</v>
      </c>
      <c r="C30" s="22">
        <v>0</v>
      </c>
      <c r="D30" s="5" t="str">
        <f>IF($B30="N/A","N/A",IF(C30="N/A","N/A",IF(C30=0,"Yes","No")))</f>
        <v>Yes</v>
      </c>
      <c r="E30" s="22">
        <v>0</v>
      </c>
      <c r="F30" s="5" t="str">
        <f>IF($B30="N/A","N/A",IF(E30="N/A","N/A",IF(E30=0,"Yes","No")))</f>
        <v>Yes</v>
      </c>
      <c r="G30" s="22">
        <v>11</v>
      </c>
      <c r="H30" s="5" t="str">
        <f>IF($B30="N/A","N/A",IF(G30=0,"Yes","No"))</f>
        <v>No</v>
      </c>
      <c r="I30" s="6" t="s">
        <v>1747</v>
      </c>
      <c r="J30" s="6" t="s">
        <v>1747</v>
      </c>
      <c r="K30" s="85" t="str">
        <f t="shared" si="0"/>
        <v>N/A</v>
      </c>
    </row>
    <row r="31" spans="1:11" x14ac:dyDescent="0.25">
      <c r="A31" s="104" t="s">
        <v>206</v>
      </c>
      <c r="B31" s="59" t="s">
        <v>213</v>
      </c>
      <c r="C31" s="43">
        <v>9571375</v>
      </c>
      <c r="D31" s="5" t="str">
        <f t="shared" ref="D31:F50" si="4">IF($B31="N/A","N/A",IF(C31&lt;0,"No","Yes"))</f>
        <v>N/A</v>
      </c>
      <c r="E31" s="43">
        <v>9263037</v>
      </c>
      <c r="F31" s="5" t="str">
        <f t="shared" si="4"/>
        <v>N/A</v>
      </c>
      <c r="G31" s="43">
        <v>23327498</v>
      </c>
      <c r="H31" s="5" t="str">
        <f t="shared" ref="H31:H50" si="5">IF($B31="N/A","N/A",IF(G31&lt;0,"No","Yes"))</f>
        <v>N/A</v>
      </c>
      <c r="I31" s="6">
        <v>-3.22</v>
      </c>
      <c r="J31" s="6">
        <v>151.80000000000001</v>
      </c>
      <c r="K31" s="85" t="str">
        <f t="shared" si="0"/>
        <v>No</v>
      </c>
    </row>
    <row r="32" spans="1:11" x14ac:dyDescent="0.25">
      <c r="A32" s="108" t="s">
        <v>654</v>
      </c>
      <c r="B32" s="59" t="s">
        <v>213</v>
      </c>
      <c r="C32" s="44">
        <v>81.093103133</v>
      </c>
      <c r="D32" s="5" t="str">
        <f t="shared" si="4"/>
        <v>N/A</v>
      </c>
      <c r="E32" s="44">
        <v>93.655838791999997</v>
      </c>
      <c r="F32" s="5" t="str">
        <f t="shared" si="4"/>
        <v>N/A</v>
      </c>
      <c r="G32" s="44">
        <v>99.736787031000006</v>
      </c>
      <c r="H32" s="5" t="str">
        <f t="shared" si="5"/>
        <v>N/A</v>
      </c>
      <c r="I32" s="6">
        <v>15.49</v>
      </c>
      <c r="J32" s="6">
        <v>6.4930000000000003</v>
      </c>
      <c r="K32" s="85" t="str">
        <f t="shared" si="0"/>
        <v>Yes</v>
      </c>
    </row>
    <row r="33" spans="1:11" x14ac:dyDescent="0.25">
      <c r="A33" s="108" t="s">
        <v>655</v>
      </c>
      <c r="B33" s="59" t="s">
        <v>213</v>
      </c>
      <c r="C33" s="44">
        <v>18.119110368000001</v>
      </c>
      <c r="D33" s="5" t="str">
        <f t="shared" si="4"/>
        <v>N/A</v>
      </c>
      <c r="E33" s="44">
        <v>5.5295363712999999</v>
      </c>
      <c r="F33" s="5" t="str">
        <f t="shared" si="4"/>
        <v>N/A</v>
      </c>
      <c r="G33" s="44">
        <v>0</v>
      </c>
      <c r="H33" s="5" t="str">
        <f t="shared" si="5"/>
        <v>N/A</v>
      </c>
      <c r="I33" s="6">
        <v>-69.5</v>
      </c>
      <c r="J33" s="6">
        <v>-100</v>
      </c>
      <c r="K33" s="85" t="str">
        <f t="shared" si="0"/>
        <v>No</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0.78778649879999996</v>
      </c>
      <c r="D35" s="5" t="str">
        <f t="shared" si="4"/>
        <v>N/A</v>
      </c>
      <c r="E35" s="44">
        <v>0.81462483630000004</v>
      </c>
      <c r="F35" s="5" t="str">
        <f t="shared" si="4"/>
        <v>N/A</v>
      </c>
      <c r="G35" s="44">
        <v>0.26321296869999999</v>
      </c>
      <c r="H35" s="5" t="str">
        <f t="shared" si="5"/>
        <v>N/A</v>
      </c>
      <c r="I35" s="6">
        <v>3.407</v>
      </c>
      <c r="J35" s="6">
        <v>-67.7</v>
      </c>
      <c r="K35" s="85" t="str">
        <f t="shared" si="0"/>
        <v>No</v>
      </c>
    </row>
    <row r="36" spans="1:11" x14ac:dyDescent="0.25">
      <c r="A36" s="108" t="s">
        <v>349</v>
      </c>
      <c r="B36" s="59" t="s">
        <v>213</v>
      </c>
      <c r="C36" s="43">
        <v>0</v>
      </c>
      <c r="D36" s="5" t="str">
        <f t="shared" si="4"/>
        <v>N/A</v>
      </c>
      <c r="E36" s="43">
        <v>237650</v>
      </c>
      <c r="F36" s="5" t="str">
        <f t="shared" si="4"/>
        <v>N/A</v>
      </c>
      <c r="G36" s="43">
        <v>2837989</v>
      </c>
      <c r="H36" s="5" t="str">
        <f t="shared" si="5"/>
        <v>N/A</v>
      </c>
      <c r="I36" s="6" t="s">
        <v>1747</v>
      </c>
      <c r="J36" s="6">
        <v>1094</v>
      </c>
      <c r="K36" s="85" t="str">
        <f t="shared" si="0"/>
        <v>No</v>
      </c>
    </row>
    <row r="37" spans="1:11" x14ac:dyDescent="0.25">
      <c r="A37" s="108" t="s">
        <v>658</v>
      </c>
      <c r="B37" s="59" t="s">
        <v>213</v>
      </c>
      <c r="C37" s="44" t="s">
        <v>1747</v>
      </c>
      <c r="D37" s="5" t="str">
        <f t="shared" si="4"/>
        <v>N/A</v>
      </c>
      <c r="E37" s="44">
        <v>0</v>
      </c>
      <c r="F37" s="5" t="str">
        <f t="shared" si="4"/>
        <v>N/A</v>
      </c>
      <c r="G37" s="44">
        <v>0</v>
      </c>
      <c r="H37" s="5" t="str">
        <f t="shared" si="5"/>
        <v>N/A</v>
      </c>
      <c r="I37" s="6" t="s">
        <v>1747</v>
      </c>
      <c r="J37" s="6" t="s">
        <v>1747</v>
      </c>
      <c r="K37" s="85" t="str">
        <f t="shared" si="0"/>
        <v>N/A</v>
      </c>
    </row>
    <row r="38" spans="1:11" x14ac:dyDescent="0.25">
      <c r="A38" s="108" t="s">
        <v>659</v>
      </c>
      <c r="B38" s="59" t="s">
        <v>213</v>
      </c>
      <c r="C38" s="44" t="s">
        <v>1747</v>
      </c>
      <c r="D38" s="5" t="str">
        <f t="shared" si="4"/>
        <v>N/A</v>
      </c>
      <c r="E38" s="44">
        <v>98.873553544999993</v>
      </c>
      <c r="F38" s="5" t="str">
        <f t="shared" si="4"/>
        <v>N/A</v>
      </c>
      <c r="G38" s="44">
        <v>99.837913396000005</v>
      </c>
      <c r="H38" s="5" t="str">
        <f t="shared" si="5"/>
        <v>N/A</v>
      </c>
      <c r="I38" s="6" t="s">
        <v>1747</v>
      </c>
      <c r="J38" s="6">
        <v>0.97529999999999994</v>
      </c>
      <c r="K38" s="85" t="str">
        <f t="shared" si="0"/>
        <v>Yes</v>
      </c>
    </row>
    <row r="39" spans="1:11" x14ac:dyDescent="0.25">
      <c r="A39" s="108" t="s">
        <v>660</v>
      </c>
      <c r="B39" s="59" t="s">
        <v>213</v>
      </c>
      <c r="C39" s="44" t="s">
        <v>1747</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t="s">
        <v>1747</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t="s">
        <v>1747</v>
      </c>
      <c r="D41" s="5" t="str">
        <f t="shared" si="4"/>
        <v>N/A</v>
      </c>
      <c r="E41" s="44">
        <v>0</v>
      </c>
      <c r="F41" s="5" t="str">
        <f t="shared" si="4"/>
        <v>N/A</v>
      </c>
      <c r="G41" s="44">
        <v>0</v>
      </c>
      <c r="H41" s="5" t="str">
        <f t="shared" si="5"/>
        <v>N/A</v>
      </c>
      <c r="I41" s="6" t="s">
        <v>1747</v>
      </c>
      <c r="J41" s="6" t="s">
        <v>1747</v>
      </c>
      <c r="K41" s="85" t="str">
        <f t="shared" si="0"/>
        <v>N/A</v>
      </c>
    </row>
    <row r="42" spans="1:11" x14ac:dyDescent="0.25">
      <c r="A42" s="108" t="s">
        <v>663</v>
      </c>
      <c r="B42" s="59" t="s">
        <v>213</v>
      </c>
      <c r="C42" s="44" t="s">
        <v>1747</v>
      </c>
      <c r="D42" s="5" t="str">
        <f t="shared" si="4"/>
        <v>N/A</v>
      </c>
      <c r="E42" s="44">
        <v>98.873553544999993</v>
      </c>
      <c r="F42" s="5" t="str">
        <f t="shared" si="4"/>
        <v>N/A</v>
      </c>
      <c r="G42" s="44">
        <v>99.837913396000005</v>
      </c>
      <c r="H42" s="5" t="str">
        <f t="shared" si="5"/>
        <v>N/A</v>
      </c>
      <c r="I42" s="6" t="s">
        <v>1747</v>
      </c>
      <c r="J42" s="6">
        <v>0.97529999999999994</v>
      </c>
      <c r="K42" s="85" t="str">
        <f t="shared" si="0"/>
        <v>Yes</v>
      </c>
    </row>
    <row r="43" spans="1:11" x14ac:dyDescent="0.25">
      <c r="A43" s="108" t="s">
        <v>664</v>
      </c>
      <c r="B43" s="59" t="s">
        <v>213</v>
      </c>
      <c r="C43" s="44" t="s">
        <v>1747</v>
      </c>
      <c r="D43" s="5" t="str">
        <f t="shared" si="4"/>
        <v>N/A</v>
      </c>
      <c r="E43" s="44">
        <v>0</v>
      </c>
      <c r="F43" s="5" t="str">
        <f t="shared" si="4"/>
        <v>N/A</v>
      </c>
      <c r="G43" s="44">
        <v>0</v>
      </c>
      <c r="H43" s="5" t="str">
        <f t="shared" si="5"/>
        <v>N/A</v>
      </c>
      <c r="I43" s="6" t="s">
        <v>1747</v>
      </c>
      <c r="J43" s="6" t="s">
        <v>1747</v>
      </c>
      <c r="K43" s="85" t="str">
        <f t="shared" si="0"/>
        <v>N/A</v>
      </c>
    </row>
    <row r="44" spans="1:11" x14ac:dyDescent="0.25">
      <c r="A44" s="108" t="s">
        <v>665</v>
      </c>
      <c r="B44" s="59" t="s">
        <v>213</v>
      </c>
      <c r="C44" s="44" t="s">
        <v>1747</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t="s">
        <v>1747</v>
      </c>
      <c r="D45" s="5" t="str">
        <f t="shared" si="4"/>
        <v>N/A</v>
      </c>
      <c r="E45" s="44">
        <v>1.1264464548999999</v>
      </c>
      <c r="F45" s="5" t="str">
        <f t="shared" si="4"/>
        <v>N/A</v>
      </c>
      <c r="G45" s="44">
        <v>0.16208660429999999</v>
      </c>
      <c r="H45" s="5" t="str">
        <f t="shared" si="5"/>
        <v>N/A</v>
      </c>
      <c r="I45" s="6" t="s">
        <v>1747</v>
      </c>
      <c r="J45" s="6">
        <v>-85.6</v>
      </c>
      <c r="K45" s="85" t="str">
        <f t="shared" si="0"/>
        <v>No</v>
      </c>
    </row>
    <row r="46" spans="1:11" x14ac:dyDescent="0.25">
      <c r="A46" s="108" t="s">
        <v>350</v>
      </c>
      <c r="B46" s="59" t="s">
        <v>213</v>
      </c>
      <c r="C46" s="43">
        <v>71056</v>
      </c>
      <c r="D46" s="5" t="str">
        <f t="shared" si="4"/>
        <v>N/A</v>
      </c>
      <c r="E46" s="43">
        <v>85572</v>
      </c>
      <c r="F46" s="5" t="str">
        <f t="shared" si="4"/>
        <v>N/A</v>
      </c>
      <c r="G46" s="43">
        <v>125430</v>
      </c>
      <c r="H46" s="5" t="str">
        <f t="shared" si="5"/>
        <v>N/A</v>
      </c>
      <c r="I46" s="6">
        <v>20.43</v>
      </c>
      <c r="J46" s="6">
        <v>46.58</v>
      </c>
      <c r="K46" s="85" t="str">
        <f t="shared" si="0"/>
        <v>No</v>
      </c>
    </row>
    <row r="47" spans="1:11" x14ac:dyDescent="0.25">
      <c r="A47" s="108" t="s">
        <v>667</v>
      </c>
      <c r="B47" s="59" t="s">
        <v>213</v>
      </c>
      <c r="C47" s="44">
        <v>99.881783381999995</v>
      </c>
      <c r="D47" s="5" t="str">
        <f t="shared" si="4"/>
        <v>N/A</v>
      </c>
      <c r="E47" s="44">
        <v>99.888982377000005</v>
      </c>
      <c r="F47" s="5" t="str">
        <f t="shared" si="4"/>
        <v>N/A</v>
      </c>
      <c r="G47" s="44">
        <v>99.966515188000002</v>
      </c>
      <c r="H47" s="5" t="str">
        <f t="shared" si="5"/>
        <v>N/A</v>
      </c>
      <c r="I47" s="6">
        <v>7.1999999999999998E-3</v>
      </c>
      <c r="J47" s="6">
        <v>7.7600000000000002E-2</v>
      </c>
      <c r="K47" s="85" t="str">
        <f t="shared" si="0"/>
        <v>Yes</v>
      </c>
    </row>
    <row r="48" spans="1:11" x14ac:dyDescent="0.25">
      <c r="A48" s="108" t="s">
        <v>668</v>
      </c>
      <c r="B48" s="59" t="s">
        <v>213</v>
      </c>
      <c r="C48" s="44">
        <v>0</v>
      </c>
      <c r="D48" s="5" t="str">
        <f t="shared" si="4"/>
        <v>N/A</v>
      </c>
      <c r="E48" s="44">
        <v>0</v>
      </c>
      <c r="F48" s="5" t="str">
        <f t="shared" si="4"/>
        <v>N/A</v>
      </c>
      <c r="G48" s="44">
        <v>0</v>
      </c>
      <c r="H48" s="5" t="str">
        <f t="shared" si="5"/>
        <v>N/A</v>
      </c>
      <c r="I48" s="6" t="s">
        <v>1747</v>
      </c>
      <c r="J48" s="6" t="s">
        <v>1747</v>
      </c>
      <c r="K48" s="85" t="str">
        <f t="shared" si="0"/>
        <v>N/A</v>
      </c>
    </row>
    <row r="49" spans="1:11" x14ac:dyDescent="0.25">
      <c r="A49" s="108" t="s">
        <v>669</v>
      </c>
      <c r="B49" s="59" t="s">
        <v>213</v>
      </c>
      <c r="C49" s="44">
        <v>0</v>
      </c>
      <c r="D49" s="5" t="str">
        <f t="shared" si="4"/>
        <v>N/A</v>
      </c>
      <c r="E49" s="44">
        <v>0</v>
      </c>
      <c r="F49" s="5" t="str">
        <f t="shared" si="4"/>
        <v>N/A</v>
      </c>
      <c r="G49" s="44">
        <v>0</v>
      </c>
      <c r="H49" s="5" t="str">
        <f t="shared" si="5"/>
        <v>N/A</v>
      </c>
      <c r="I49" s="6" t="s">
        <v>1747</v>
      </c>
      <c r="J49" s="6" t="s">
        <v>1747</v>
      </c>
      <c r="K49" s="85" t="str">
        <f t="shared" si="0"/>
        <v>N/A</v>
      </c>
    </row>
    <row r="50" spans="1:11" x14ac:dyDescent="0.25">
      <c r="A50" s="108" t="s">
        <v>670</v>
      </c>
      <c r="B50" s="59" t="s">
        <v>213</v>
      </c>
      <c r="C50" s="44">
        <v>0.1182166179</v>
      </c>
      <c r="D50" s="5" t="str">
        <f t="shared" si="4"/>
        <v>N/A</v>
      </c>
      <c r="E50" s="44">
        <v>0.1110176226</v>
      </c>
      <c r="F50" s="5" t="str">
        <f t="shared" si="4"/>
        <v>N/A</v>
      </c>
      <c r="G50" s="44">
        <v>3.3484812199999998E-2</v>
      </c>
      <c r="H50" s="5" t="str">
        <f t="shared" si="5"/>
        <v>N/A</v>
      </c>
      <c r="I50" s="6">
        <v>-6.09</v>
      </c>
      <c r="J50" s="6">
        <v>-69.8</v>
      </c>
      <c r="K50" s="85" t="str">
        <f t="shared" si="0"/>
        <v>No</v>
      </c>
    </row>
    <row r="51" spans="1:11" x14ac:dyDescent="0.25">
      <c r="A51" s="108" t="s">
        <v>351</v>
      </c>
      <c r="B51" s="21" t="s">
        <v>213</v>
      </c>
      <c r="C51" s="43">
        <v>13335118</v>
      </c>
      <c r="D51" s="21" t="s">
        <v>213</v>
      </c>
      <c r="E51" s="22">
        <v>16941553</v>
      </c>
      <c r="F51" s="21" t="s">
        <v>213</v>
      </c>
      <c r="G51" s="22">
        <v>28680386</v>
      </c>
      <c r="H51" s="21" t="s">
        <v>213</v>
      </c>
      <c r="I51" s="6">
        <v>27.04</v>
      </c>
      <c r="J51" s="6">
        <v>69.290000000000006</v>
      </c>
      <c r="K51" s="85" t="str">
        <f t="shared" si="0"/>
        <v>No</v>
      </c>
    </row>
    <row r="52" spans="1:11" x14ac:dyDescent="0.25">
      <c r="A52" s="108" t="s">
        <v>352</v>
      </c>
      <c r="B52" s="21" t="s">
        <v>213</v>
      </c>
      <c r="C52" s="44">
        <v>77.344564930000004</v>
      </c>
      <c r="D52" s="5" t="str">
        <f t="shared" ref="D52:D54" si="6">IF($B52="N/A","N/A",IF(C52&gt;15,"No",IF(C52&lt;-15,"No","Yes")))</f>
        <v>N/A</v>
      </c>
      <c r="E52" s="4">
        <v>82.344859412000005</v>
      </c>
      <c r="F52" s="5" t="str">
        <f t="shared" ref="F52:F54" si="7">IF($B52="N/A","N/A",IF(E52&gt;15,"No",IF(E52&lt;-15,"No","Yes")))</f>
        <v>N/A</v>
      </c>
      <c r="G52" s="4">
        <v>88.291489522000006</v>
      </c>
      <c r="H52" s="5" t="str">
        <f t="shared" ref="H52:H54" si="8">IF($B52="N/A","N/A",IF(G52&gt;15,"No",IF(G52&lt;-15,"No","Yes")))</f>
        <v>N/A</v>
      </c>
      <c r="I52" s="6">
        <v>6.4649999999999999</v>
      </c>
      <c r="J52" s="6">
        <v>7.2220000000000004</v>
      </c>
      <c r="K52" s="85" t="str">
        <f t="shared" si="0"/>
        <v>Yes</v>
      </c>
    </row>
    <row r="53" spans="1:11" x14ac:dyDescent="0.25">
      <c r="A53" s="108" t="s">
        <v>353</v>
      </c>
      <c r="B53" s="21" t="s">
        <v>213</v>
      </c>
      <c r="C53" s="44">
        <v>21.348495004</v>
      </c>
      <c r="D53" s="5" t="str">
        <f t="shared" si="6"/>
        <v>N/A</v>
      </c>
      <c r="E53" s="4">
        <v>16.041870542000002</v>
      </c>
      <c r="F53" s="5" t="str">
        <f t="shared" si="7"/>
        <v>N/A</v>
      </c>
      <c r="G53" s="4">
        <v>11.148929446</v>
      </c>
      <c r="H53" s="5" t="str">
        <f t="shared" si="8"/>
        <v>N/A</v>
      </c>
      <c r="I53" s="6">
        <v>-24.9</v>
      </c>
      <c r="J53" s="6">
        <v>-30.5</v>
      </c>
      <c r="K53" s="85" t="str">
        <f t="shared" si="0"/>
        <v>No</v>
      </c>
    </row>
    <row r="54" spans="1:11" x14ac:dyDescent="0.25">
      <c r="A54" s="109" t="s">
        <v>354</v>
      </c>
      <c r="B54" s="93" t="s">
        <v>213</v>
      </c>
      <c r="C54" s="110">
        <v>1.2955715877</v>
      </c>
      <c r="D54" s="94" t="str">
        <f t="shared" si="6"/>
        <v>N/A</v>
      </c>
      <c r="E54" s="98">
        <v>1.6130811620000001</v>
      </c>
      <c r="F54" s="94" t="str">
        <f t="shared" si="7"/>
        <v>N/A</v>
      </c>
      <c r="G54" s="98">
        <v>0.55958103209999999</v>
      </c>
      <c r="H54" s="94" t="str">
        <f t="shared" si="8"/>
        <v>N/A</v>
      </c>
      <c r="I54" s="95">
        <v>24.51</v>
      </c>
      <c r="J54" s="95">
        <v>-65.3</v>
      </c>
      <c r="K54" s="96" t="str">
        <f t="shared" si="0"/>
        <v>No</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15877795</v>
      </c>
      <c r="D6" s="5" t="str">
        <f>IF($B6="N/A","N/A",IF(C6&gt;15,"No",IF(C6&lt;-15,"No","Yes")))</f>
        <v>N/A</v>
      </c>
      <c r="E6" s="22">
        <v>13403717</v>
      </c>
      <c r="F6" s="5" t="str">
        <f>IF($B6="N/A","N/A",IF(E6&gt;15,"No",IF(E6&lt;-15,"No","Yes")))</f>
        <v>N/A</v>
      </c>
      <c r="G6" s="22">
        <v>15406577</v>
      </c>
      <c r="H6" s="5" t="str">
        <f>IF($B6="N/A","N/A",IF(G6&gt;15,"No",IF(G6&lt;-15,"No","Yes")))</f>
        <v>N/A</v>
      </c>
      <c r="I6" s="6">
        <v>-15.6</v>
      </c>
      <c r="J6" s="6">
        <v>14.94</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19.630773669</v>
      </c>
      <c r="D9" s="5" t="str">
        <f t="shared" ref="D9:D15" si="1">IF($B9="N/A","N/A",IF(C9&gt;15,"No",IF(C9&lt;-15,"No","Yes")))</f>
        <v>N/A</v>
      </c>
      <c r="E9" s="4">
        <v>19.800127084</v>
      </c>
      <c r="F9" s="5" t="str">
        <f t="shared" ref="F9:F15" si="2">IF($B9="N/A","N/A",IF(E9&gt;15,"No",IF(E9&lt;-15,"No","Yes")))</f>
        <v>N/A</v>
      </c>
      <c r="G9" s="4">
        <v>15.509876073999999</v>
      </c>
      <c r="H9" s="5" t="str">
        <f t="shared" ref="H9:H15" si="3">IF($B9="N/A","N/A",IF(G9&gt;15,"No",IF(G9&lt;-15,"No","Yes")))</f>
        <v>N/A</v>
      </c>
      <c r="I9" s="6">
        <v>0.86270000000000002</v>
      </c>
      <c r="J9" s="6">
        <v>-21.7</v>
      </c>
      <c r="K9" s="85" t="str">
        <f t="shared" si="0"/>
        <v>Yes</v>
      </c>
    </row>
    <row r="10" spans="1:11" x14ac:dyDescent="0.25">
      <c r="A10" s="104" t="s">
        <v>36</v>
      </c>
      <c r="B10" s="21" t="s">
        <v>213</v>
      </c>
      <c r="C10" s="44">
        <v>33.619487468000003</v>
      </c>
      <c r="D10" s="5" t="str">
        <f t="shared" si="1"/>
        <v>N/A</v>
      </c>
      <c r="E10" s="4">
        <v>36.524508079999997</v>
      </c>
      <c r="F10" s="5" t="str">
        <f t="shared" si="2"/>
        <v>N/A</v>
      </c>
      <c r="G10" s="4">
        <v>27.570688873999998</v>
      </c>
      <c r="H10" s="5" t="str">
        <f t="shared" si="3"/>
        <v>N/A</v>
      </c>
      <c r="I10" s="6">
        <v>8.641</v>
      </c>
      <c r="J10" s="6">
        <v>-24.5</v>
      </c>
      <c r="K10" s="85" t="str">
        <f t="shared" si="0"/>
        <v>Yes</v>
      </c>
    </row>
    <row r="11" spans="1:11" x14ac:dyDescent="0.25">
      <c r="A11" s="104" t="s">
        <v>37</v>
      </c>
      <c r="B11" s="21" t="s">
        <v>213</v>
      </c>
      <c r="C11" s="44">
        <v>92.809953754999995</v>
      </c>
      <c r="D11" s="5" t="str">
        <f t="shared" si="1"/>
        <v>N/A</v>
      </c>
      <c r="E11" s="4">
        <v>94.092069846000001</v>
      </c>
      <c r="F11" s="5" t="str">
        <f t="shared" si="2"/>
        <v>N/A</v>
      </c>
      <c r="G11" s="4">
        <v>77.838373822999998</v>
      </c>
      <c r="H11" s="5" t="str">
        <f t="shared" si="3"/>
        <v>N/A</v>
      </c>
      <c r="I11" s="6">
        <v>1.381</v>
      </c>
      <c r="J11" s="6">
        <v>-17.3</v>
      </c>
      <c r="K11" s="85" t="str">
        <f t="shared" si="0"/>
        <v>Yes</v>
      </c>
    </row>
    <row r="12" spans="1:11" x14ac:dyDescent="0.25">
      <c r="A12" s="104" t="s">
        <v>38</v>
      </c>
      <c r="B12" s="21" t="s">
        <v>213</v>
      </c>
      <c r="C12" s="44">
        <v>18.476701895000001</v>
      </c>
      <c r="D12" s="5" t="str">
        <f t="shared" si="1"/>
        <v>N/A</v>
      </c>
      <c r="E12" s="4">
        <v>18.903903187000001</v>
      </c>
      <c r="F12" s="5" t="str">
        <f t="shared" si="2"/>
        <v>N/A</v>
      </c>
      <c r="G12" s="4">
        <v>14.993907175</v>
      </c>
      <c r="H12" s="5" t="str">
        <f t="shared" si="3"/>
        <v>N/A</v>
      </c>
      <c r="I12" s="6">
        <v>2.3119999999999998</v>
      </c>
      <c r="J12" s="6">
        <v>-20.7</v>
      </c>
      <c r="K12" s="85" t="str">
        <f t="shared" si="0"/>
        <v>Yes</v>
      </c>
    </row>
    <row r="13" spans="1:11" x14ac:dyDescent="0.25">
      <c r="A13" s="104" t="s">
        <v>861</v>
      </c>
      <c r="B13" s="21" t="s">
        <v>213</v>
      </c>
      <c r="C13" s="44">
        <v>96.354458777000005</v>
      </c>
      <c r="D13" s="5" t="str">
        <f t="shared" si="1"/>
        <v>N/A</v>
      </c>
      <c r="E13" s="4">
        <v>96.656295596999996</v>
      </c>
      <c r="F13" s="5" t="str">
        <f t="shared" si="2"/>
        <v>N/A</v>
      </c>
      <c r="G13" s="4">
        <v>96.746739787999999</v>
      </c>
      <c r="H13" s="5" t="str">
        <f t="shared" si="3"/>
        <v>N/A</v>
      </c>
      <c r="I13" s="6">
        <v>0.31330000000000002</v>
      </c>
      <c r="J13" s="6">
        <v>9.3600000000000003E-2</v>
      </c>
      <c r="K13" s="85" t="str">
        <f t="shared" si="0"/>
        <v>Yes</v>
      </c>
    </row>
    <row r="14" spans="1:11" x14ac:dyDescent="0.25">
      <c r="A14" s="104" t="s">
        <v>862</v>
      </c>
      <c r="B14" s="21" t="s">
        <v>213</v>
      </c>
      <c r="C14" s="44">
        <v>96.278250084000007</v>
      </c>
      <c r="D14" s="5" t="str">
        <f t="shared" si="1"/>
        <v>N/A</v>
      </c>
      <c r="E14" s="4">
        <v>96.684170679999994</v>
      </c>
      <c r="F14" s="5" t="str">
        <f t="shared" si="2"/>
        <v>N/A</v>
      </c>
      <c r="G14" s="4">
        <v>96.673740069000004</v>
      </c>
      <c r="H14" s="5" t="str">
        <f t="shared" si="3"/>
        <v>N/A</v>
      </c>
      <c r="I14" s="6">
        <v>0.42159999999999997</v>
      </c>
      <c r="J14" s="6">
        <v>-1.0999999999999999E-2</v>
      </c>
      <c r="K14" s="85" t="str">
        <f t="shared" si="0"/>
        <v>Yes</v>
      </c>
    </row>
    <row r="15" spans="1:11" x14ac:dyDescent="0.25">
      <c r="A15" s="104" t="s">
        <v>161</v>
      </c>
      <c r="B15" s="21" t="s">
        <v>213</v>
      </c>
      <c r="C15" s="44">
        <v>41.436849385999999</v>
      </c>
      <c r="D15" s="5" t="str">
        <f t="shared" si="1"/>
        <v>N/A</v>
      </c>
      <c r="E15" s="4">
        <v>38.510922008000001</v>
      </c>
      <c r="F15" s="5" t="str">
        <f t="shared" si="2"/>
        <v>N/A</v>
      </c>
      <c r="G15" s="4">
        <v>35.426071606000001</v>
      </c>
      <c r="H15" s="5" t="str">
        <f t="shared" si="3"/>
        <v>N/A</v>
      </c>
      <c r="I15" s="6">
        <v>-7.06</v>
      </c>
      <c r="J15" s="6">
        <v>-8.01</v>
      </c>
      <c r="K15" s="85" t="str">
        <f t="shared" si="0"/>
        <v>Yes</v>
      </c>
    </row>
    <row r="16" spans="1:11" x14ac:dyDescent="0.25">
      <c r="A16" s="104" t="s">
        <v>162</v>
      </c>
      <c r="B16" s="21" t="s">
        <v>246</v>
      </c>
      <c r="C16" s="44">
        <v>90.268497608999994</v>
      </c>
      <c r="D16" s="5" t="str">
        <f>IF($B16="N/A","N/A",IF(C16&gt;95,"Yes","No"))</f>
        <v>No</v>
      </c>
      <c r="E16" s="4">
        <v>88.850339051000006</v>
      </c>
      <c r="F16" s="5" t="str">
        <f>IF($B16="N/A","N/A",IF(E16&gt;95,"Yes","No"))</f>
        <v>No</v>
      </c>
      <c r="G16" s="4">
        <v>90.499005717000003</v>
      </c>
      <c r="H16" s="5" t="str">
        <f>IF($B16="N/A","N/A",IF(G16&gt;95,"Yes","No"))</f>
        <v>No</v>
      </c>
      <c r="I16" s="6">
        <v>-1.57</v>
      </c>
      <c r="J16" s="6">
        <v>1.8560000000000001</v>
      </c>
      <c r="K16" s="85" t="str">
        <f t="shared" ref="K16:K26" si="4">IF(J16="Div by 0", "N/A", IF(J16="N/A","N/A", IF(J16&gt;30, "No", IF(J16&lt;-30, "No", "Yes"))))</f>
        <v>Yes</v>
      </c>
    </row>
    <row r="17" spans="1:11" x14ac:dyDescent="0.25">
      <c r="A17" s="104" t="s">
        <v>863</v>
      </c>
      <c r="B17" s="29" t="s">
        <v>247</v>
      </c>
      <c r="C17" s="44">
        <v>48.984446517999999</v>
      </c>
      <c r="D17" s="5" t="str">
        <f>IF($B17="N/A","N/A",IF(C17&gt;90,"No",IF(C17&lt;50,"No","Yes")))</f>
        <v>No</v>
      </c>
      <c r="E17" s="4">
        <v>55.161519749</v>
      </c>
      <c r="F17" s="5" t="str">
        <f>IF($B17="N/A","N/A",IF(E17&gt;90,"No",IF(E17&lt;50,"No","Yes")))</f>
        <v>Yes</v>
      </c>
      <c r="G17" s="4">
        <v>60.623063772999998</v>
      </c>
      <c r="H17" s="5" t="str">
        <f>IF($B17="N/A","N/A",IF(G17&gt;90,"No",IF(G17&lt;50,"No","Yes")))</f>
        <v>Yes</v>
      </c>
      <c r="I17" s="6">
        <v>12.61</v>
      </c>
      <c r="J17" s="6">
        <v>9.9009999999999998</v>
      </c>
      <c r="K17" s="85" t="str">
        <f t="shared" si="4"/>
        <v>Yes</v>
      </c>
    </row>
    <row r="18" spans="1:11" x14ac:dyDescent="0.25">
      <c r="A18" s="104" t="s">
        <v>864</v>
      </c>
      <c r="B18" s="29" t="s">
        <v>224</v>
      </c>
      <c r="C18" s="44">
        <v>5.2645660181</v>
      </c>
      <c r="D18" s="5" t="str">
        <f t="shared" ref="D18:D23" si="5">IF($B18="N/A","N/A",IF(C18&gt;5,"No",IF(C18&lt;=0,"No","Yes")))</f>
        <v>No</v>
      </c>
      <c r="E18" s="4">
        <v>5.1831145046999998</v>
      </c>
      <c r="F18" s="5" t="str">
        <f t="shared" ref="F18:F23" si="6">IF($B18="N/A","N/A",IF(E18&gt;5,"No",IF(E18&lt;=0,"No","Yes")))</f>
        <v>No</v>
      </c>
      <c r="G18" s="4">
        <v>4.2185814538999997</v>
      </c>
      <c r="H18" s="5" t="str">
        <f t="shared" ref="H18:H23" si="7">IF($B18="N/A","N/A",IF(G18&gt;5,"No",IF(G18&lt;=0,"No","Yes")))</f>
        <v>Yes</v>
      </c>
      <c r="I18" s="6">
        <v>-1.55</v>
      </c>
      <c r="J18" s="6">
        <v>-18.600000000000001</v>
      </c>
      <c r="K18" s="85" t="str">
        <f t="shared" si="4"/>
        <v>Yes</v>
      </c>
    </row>
    <row r="19" spans="1:11" x14ac:dyDescent="0.25">
      <c r="A19" s="104" t="s">
        <v>865</v>
      </c>
      <c r="B19" s="29" t="s">
        <v>224</v>
      </c>
      <c r="C19" s="44">
        <v>3.5036162137</v>
      </c>
      <c r="D19" s="5" t="str">
        <f t="shared" si="5"/>
        <v>Yes</v>
      </c>
      <c r="E19" s="4">
        <v>2.7088381528999999</v>
      </c>
      <c r="F19" s="5" t="str">
        <f t="shared" si="6"/>
        <v>Yes</v>
      </c>
      <c r="G19" s="4">
        <v>2.4684133276</v>
      </c>
      <c r="H19" s="5" t="str">
        <f t="shared" si="7"/>
        <v>Yes</v>
      </c>
      <c r="I19" s="6">
        <v>-22.7</v>
      </c>
      <c r="J19" s="6">
        <v>-8.8800000000000008</v>
      </c>
      <c r="K19" s="85" t="str">
        <f t="shared" si="4"/>
        <v>Yes</v>
      </c>
    </row>
    <row r="20" spans="1:11" x14ac:dyDescent="0.25">
      <c r="A20" s="104" t="s">
        <v>866</v>
      </c>
      <c r="B20" s="29" t="s">
        <v>224</v>
      </c>
      <c r="C20" s="44">
        <v>0.25453156440000002</v>
      </c>
      <c r="D20" s="5" t="str">
        <f t="shared" si="5"/>
        <v>Yes</v>
      </c>
      <c r="E20" s="4">
        <v>0.2460138482</v>
      </c>
      <c r="F20" s="5" t="str">
        <f t="shared" si="6"/>
        <v>Yes</v>
      </c>
      <c r="G20" s="4">
        <v>0.29844396969999998</v>
      </c>
      <c r="H20" s="5" t="str">
        <f t="shared" si="7"/>
        <v>Yes</v>
      </c>
      <c r="I20" s="6">
        <v>-3.35</v>
      </c>
      <c r="J20" s="6">
        <v>21.31</v>
      </c>
      <c r="K20" s="85" t="str">
        <f t="shared" si="4"/>
        <v>Yes</v>
      </c>
    </row>
    <row r="21" spans="1:11" x14ac:dyDescent="0.25">
      <c r="A21" s="104" t="s">
        <v>867</v>
      </c>
      <c r="B21" s="21" t="s">
        <v>213</v>
      </c>
      <c r="C21" s="44">
        <v>8.2127272700000004E-2</v>
      </c>
      <c r="D21" s="5" t="str">
        <f t="shared" si="5"/>
        <v>N/A</v>
      </c>
      <c r="E21" s="4">
        <v>0.1047097607</v>
      </c>
      <c r="F21" s="5" t="str">
        <f t="shared" si="6"/>
        <v>N/A</v>
      </c>
      <c r="G21" s="4">
        <v>0.22602035479999999</v>
      </c>
      <c r="H21" s="5" t="str">
        <f t="shared" si="7"/>
        <v>N/A</v>
      </c>
      <c r="I21" s="6">
        <v>27.5</v>
      </c>
      <c r="J21" s="6">
        <v>115.9</v>
      </c>
      <c r="K21" s="85" t="str">
        <f t="shared" si="4"/>
        <v>No</v>
      </c>
    </row>
    <row r="22" spans="1:11" x14ac:dyDescent="0.25">
      <c r="A22" s="104" t="s">
        <v>1702</v>
      </c>
      <c r="B22" s="21" t="s">
        <v>213</v>
      </c>
      <c r="C22" s="44">
        <v>5.6682899999999999E-5</v>
      </c>
      <c r="D22" s="5" t="str">
        <f t="shared" si="5"/>
        <v>N/A</v>
      </c>
      <c r="E22" s="4">
        <v>1.909918E-3</v>
      </c>
      <c r="F22" s="5" t="str">
        <f t="shared" si="6"/>
        <v>N/A</v>
      </c>
      <c r="G22" s="4">
        <v>2.8234695000000001E-3</v>
      </c>
      <c r="H22" s="5" t="str">
        <f t="shared" si="7"/>
        <v>N/A</v>
      </c>
      <c r="I22" s="6">
        <v>3269</v>
      </c>
      <c r="J22" s="6">
        <v>47.83</v>
      </c>
      <c r="K22" s="85" t="str">
        <f t="shared" si="4"/>
        <v>No</v>
      </c>
    </row>
    <row r="23" spans="1:11" x14ac:dyDescent="0.25">
      <c r="A23" s="104" t="s">
        <v>868</v>
      </c>
      <c r="B23" s="21" t="s">
        <v>213</v>
      </c>
      <c r="C23" s="44">
        <v>1.7886614999999999E-3</v>
      </c>
      <c r="D23" s="5" t="str">
        <f t="shared" si="5"/>
        <v>N/A</v>
      </c>
      <c r="E23" s="4">
        <v>1.7047509999999998E-2</v>
      </c>
      <c r="F23" s="5" t="str">
        <f t="shared" si="6"/>
        <v>N/A</v>
      </c>
      <c r="G23" s="4">
        <v>1.08460173E-2</v>
      </c>
      <c r="H23" s="5" t="str">
        <f t="shared" si="7"/>
        <v>N/A</v>
      </c>
      <c r="I23" s="6">
        <v>853.1</v>
      </c>
      <c r="J23" s="6">
        <v>-36.4</v>
      </c>
      <c r="K23" s="85" t="str">
        <f t="shared" si="4"/>
        <v>No</v>
      </c>
    </row>
    <row r="24" spans="1:11" x14ac:dyDescent="0.25">
      <c r="A24" s="104" t="s">
        <v>869</v>
      </c>
      <c r="B24" s="21" t="s">
        <v>232</v>
      </c>
      <c r="C24" s="44">
        <v>2.3728168803999998</v>
      </c>
      <c r="D24" s="5" t="str">
        <f>IF($B24="N/A","N/A",IF(C24&gt;10,"No",IF(C24&lt;1,"No","Yes")))</f>
        <v>Yes</v>
      </c>
      <c r="E24" s="4">
        <v>1.5063881160999999</v>
      </c>
      <c r="F24" s="5" t="str">
        <f>IF($B24="N/A","N/A",IF(E24&gt;10,"No",IF(E24&lt;1,"No","Yes")))</f>
        <v>Yes</v>
      </c>
      <c r="G24" s="4">
        <v>1.9290592582999999</v>
      </c>
      <c r="H24" s="5" t="str">
        <f>IF($B24="N/A","N/A",IF(G24&gt;10,"No",IF(G24&lt;1,"No","Yes")))</f>
        <v>Yes</v>
      </c>
      <c r="I24" s="6">
        <v>-36.5</v>
      </c>
      <c r="J24" s="6">
        <v>28.06</v>
      </c>
      <c r="K24" s="85" t="str">
        <f t="shared" si="4"/>
        <v>Yes</v>
      </c>
    </row>
    <row r="25" spans="1:11" x14ac:dyDescent="0.25">
      <c r="A25" s="104" t="s">
        <v>870</v>
      </c>
      <c r="B25" s="47" t="s">
        <v>239</v>
      </c>
      <c r="C25" s="44">
        <v>15.929396998</v>
      </c>
      <c r="D25" s="5" t="str">
        <f>IF($B25="N/A","N/A",IF(C25&gt;10,"No",IF(C25&lt;=0,"No","Yes")))</f>
        <v>No</v>
      </c>
      <c r="E25" s="4">
        <v>10.544433309</v>
      </c>
      <c r="F25" s="5" t="str">
        <f>IF($B25="N/A","N/A",IF(E25&gt;10,"No",IF(E25&lt;=0,"No","Yes")))</f>
        <v>No</v>
      </c>
      <c r="G25" s="4">
        <v>6.6700280017000004</v>
      </c>
      <c r="H25" s="5" t="str">
        <f>IF($B25="N/A","N/A",IF(G25&gt;10,"No",IF(G25&lt;=0,"No","Yes")))</f>
        <v>Yes</v>
      </c>
      <c r="I25" s="6">
        <v>-33.799999999999997</v>
      </c>
      <c r="J25" s="6">
        <v>-36.700000000000003</v>
      </c>
      <c r="K25" s="85" t="str">
        <f t="shared" si="4"/>
        <v>No</v>
      </c>
    </row>
    <row r="26" spans="1:11" x14ac:dyDescent="0.25">
      <c r="A26" s="104" t="s">
        <v>871</v>
      </c>
      <c r="B26" s="29" t="s">
        <v>248</v>
      </c>
      <c r="C26" s="44">
        <v>1.7980141449</v>
      </c>
      <c r="D26" s="5" t="str">
        <f>IF($B26="N/A","N/A",IF(C26&gt;=5,"No",IF(C26&lt;0,"No","Yes")))</f>
        <v>Yes</v>
      </c>
      <c r="E26" s="4">
        <v>2.2221597188</v>
      </c>
      <c r="F26" s="5" t="str">
        <f>IF($B26="N/A","N/A",IF(E26&gt;=5,"No",IF(E26&lt;0,"No","Yes")))</f>
        <v>Yes</v>
      </c>
      <c r="G26" s="4">
        <v>2.9701665724000001</v>
      </c>
      <c r="H26" s="5" t="str">
        <f>IF($B26="N/A","N/A",IF(G26&gt;=5,"No",IF(G26&lt;0,"No","Yes")))</f>
        <v>Yes</v>
      </c>
      <c r="I26" s="6">
        <v>23.59</v>
      </c>
      <c r="J26" s="6">
        <v>33.659999999999997</v>
      </c>
      <c r="K26" s="85" t="str">
        <f t="shared" si="4"/>
        <v>No</v>
      </c>
    </row>
    <row r="27" spans="1:11" x14ac:dyDescent="0.25">
      <c r="A27" s="104" t="s">
        <v>14</v>
      </c>
      <c r="B27" s="29" t="s">
        <v>249</v>
      </c>
      <c r="C27" s="44">
        <v>8.7877441400000006E-2</v>
      </c>
      <c r="D27" s="5" t="str">
        <f>IF($B27="N/A","N/A",IF(C27&gt;15,"No",IF(C27&lt;=0,"No","Yes")))</f>
        <v>Yes</v>
      </c>
      <c r="E27" s="4">
        <v>0.16233556709999999</v>
      </c>
      <c r="F27" s="5" t="str">
        <f>IF($B27="N/A","N/A",IF(E27&gt;15,"No",IF(E27&lt;=0,"No","Yes")))</f>
        <v>Yes</v>
      </c>
      <c r="G27" s="4">
        <v>0.1519480933</v>
      </c>
      <c r="H27" s="5" t="str">
        <f>IF($B27="N/A","N/A",IF(G27&gt;15,"No",IF(G27&lt;=0,"No","Yes")))</f>
        <v>Yes</v>
      </c>
      <c r="I27" s="6">
        <v>84.73</v>
      </c>
      <c r="J27" s="6">
        <v>-6.4</v>
      </c>
      <c r="K27" s="85" t="str">
        <f>IF(J27="Div by 0", "N/A", IF(J27="N/A","N/A", IF(J27&gt;30, "No", IF(J27&lt;-30, "No", "Yes"))))</f>
        <v>Yes</v>
      </c>
    </row>
    <row r="28" spans="1:11" x14ac:dyDescent="0.25">
      <c r="A28" s="104" t="s">
        <v>872</v>
      </c>
      <c r="B28" s="21" t="s">
        <v>213</v>
      </c>
      <c r="C28" s="46">
        <v>119.19630187</v>
      </c>
      <c r="D28" s="5" t="str">
        <f>IF($B28="N/A","N/A",IF(C28&gt;15,"No",IF(C28&lt;-15,"No","Yes")))</f>
        <v>N/A</v>
      </c>
      <c r="E28" s="23">
        <v>109.04081069999999</v>
      </c>
      <c r="F28" s="5" t="str">
        <f>IF($B28="N/A","N/A",IF(E28&gt;15,"No",IF(E28&lt;-15,"No","Yes")))</f>
        <v>N/A</v>
      </c>
      <c r="G28" s="23">
        <v>92.594959419000006</v>
      </c>
      <c r="H28" s="5" t="str">
        <f>IF($B28="N/A","N/A",IF(G28&gt;15,"No",IF(G28&lt;-15,"No","Yes")))</f>
        <v>N/A</v>
      </c>
      <c r="I28" s="6">
        <v>-8.52</v>
      </c>
      <c r="J28" s="6">
        <v>-15.1</v>
      </c>
      <c r="K28" s="85" t="str">
        <f>IF(J28="Div by 0", "N/A", IF(J28="N/A","N/A", IF(J28&gt;30, "No", IF(J28&lt;-30, "No", "Yes"))))</f>
        <v>Yes</v>
      </c>
    </row>
    <row r="29" spans="1:11" x14ac:dyDescent="0.25">
      <c r="A29" s="104" t="s">
        <v>376</v>
      </c>
      <c r="B29" s="21" t="s">
        <v>250</v>
      </c>
      <c r="C29" s="44">
        <v>14.600138117</v>
      </c>
      <c r="D29" s="5" t="str">
        <f>IF($B29="N/A","N/A",IF(C29&gt;35,"No",IF(C29&lt;10,"No","Yes")))</f>
        <v>Yes</v>
      </c>
      <c r="E29" s="4">
        <v>12.43087272</v>
      </c>
      <c r="F29" s="5" t="str">
        <f>IF($B29="N/A","N/A",IF(E29&gt;35,"No",IF(E29&lt;10,"No","Yes")))</f>
        <v>Yes</v>
      </c>
      <c r="G29" s="4">
        <v>12.145780338</v>
      </c>
      <c r="H29" s="5" t="str">
        <f>IF($B29="N/A","N/A",IF(G29&gt;35,"No",IF(G29&lt;10,"No","Yes")))</f>
        <v>Yes</v>
      </c>
      <c r="I29" s="6">
        <v>-14.9</v>
      </c>
      <c r="J29" s="6">
        <v>-2.29</v>
      </c>
      <c r="K29" s="85" t="str">
        <f t="shared" ref="K29:K54" si="8">IF(J29="Div by 0", "N/A", IF(J29="N/A","N/A", IF(J29&gt;30, "No", IF(J29&lt;-30, "No", "Yes"))))</f>
        <v>Yes</v>
      </c>
    </row>
    <row r="30" spans="1:11" x14ac:dyDescent="0.25">
      <c r="A30" s="104" t="s">
        <v>377</v>
      </c>
      <c r="B30" s="21" t="s">
        <v>251</v>
      </c>
      <c r="C30" s="44">
        <v>31.580783100000001</v>
      </c>
      <c r="D30" s="5" t="str">
        <f>IF($B30="N/A","N/A",IF(C30&gt;20,"No",IF(C30&lt;2,"No","Yes")))</f>
        <v>No</v>
      </c>
      <c r="E30" s="4">
        <v>38.010098243999998</v>
      </c>
      <c r="F30" s="5" t="str">
        <f>IF($B30="N/A","N/A",IF(E30&gt;20,"No",IF(E30&lt;2,"No","Yes")))</f>
        <v>No</v>
      </c>
      <c r="G30" s="4">
        <v>43.326801275000001</v>
      </c>
      <c r="H30" s="5" t="str">
        <f>IF($B30="N/A","N/A",IF(G30&gt;20,"No",IF(G30&lt;2,"No","Yes")))</f>
        <v>No</v>
      </c>
      <c r="I30" s="6">
        <v>20.36</v>
      </c>
      <c r="J30" s="6">
        <v>13.99</v>
      </c>
      <c r="K30" s="85" t="str">
        <f t="shared" si="8"/>
        <v>Yes</v>
      </c>
    </row>
    <row r="31" spans="1:11" x14ac:dyDescent="0.25">
      <c r="A31" s="104" t="s">
        <v>378</v>
      </c>
      <c r="B31" s="21" t="s">
        <v>252</v>
      </c>
      <c r="C31" s="44">
        <v>4.7913579940000002</v>
      </c>
      <c r="D31" s="5" t="str">
        <f>IF($B31="N/A","N/A",IF(C31&gt;8,"No",IF(C31&lt;0.5,"No","Yes")))</f>
        <v>Yes</v>
      </c>
      <c r="E31" s="4">
        <v>4.3357823804000004</v>
      </c>
      <c r="F31" s="5" t="str">
        <f>IF($B31="N/A","N/A",IF(E31&gt;8,"No",IF(E31&lt;0.5,"No","Yes")))</f>
        <v>Yes</v>
      </c>
      <c r="G31" s="4">
        <v>4.1113675023000003</v>
      </c>
      <c r="H31" s="5" t="str">
        <f>IF($B31="N/A","N/A",IF(G31&gt;8,"No",IF(G31&lt;0.5,"No","Yes")))</f>
        <v>Yes</v>
      </c>
      <c r="I31" s="6">
        <v>-9.51</v>
      </c>
      <c r="J31" s="6">
        <v>-5.18</v>
      </c>
      <c r="K31" s="85" t="str">
        <f t="shared" si="8"/>
        <v>Yes</v>
      </c>
    </row>
    <row r="32" spans="1:11" x14ac:dyDescent="0.25">
      <c r="A32" s="104" t="s">
        <v>379</v>
      </c>
      <c r="B32" s="21" t="s">
        <v>253</v>
      </c>
      <c r="C32" s="44">
        <v>6.7789198689000001</v>
      </c>
      <c r="D32" s="5" t="str">
        <f>IF($B32="N/A","N/A",IF(C32&gt;25,"No",IF(C32&lt;3,"No","Yes")))</f>
        <v>Yes</v>
      </c>
      <c r="E32" s="4">
        <v>4.6249708196999997</v>
      </c>
      <c r="F32" s="5" t="str">
        <f>IF($B32="N/A","N/A",IF(E32&gt;25,"No",IF(E32&lt;3,"No","Yes")))</f>
        <v>Yes</v>
      </c>
      <c r="G32" s="4">
        <v>3.8408791257999999</v>
      </c>
      <c r="H32" s="5" t="str">
        <f>IF($B32="N/A","N/A",IF(G32&gt;25,"No",IF(G32&lt;3,"No","Yes")))</f>
        <v>Yes</v>
      </c>
      <c r="I32" s="6">
        <v>-31.8</v>
      </c>
      <c r="J32" s="6">
        <v>-17</v>
      </c>
      <c r="K32" s="85" t="str">
        <f t="shared" si="8"/>
        <v>Yes</v>
      </c>
    </row>
    <row r="33" spans="1:11" x14ac:dyDescent="0.25">
      <c r="A33" s="104" t="s">
        <v>380</v>
      </c>
      <c r="B33" s="21" t="s">
        <v>254</v>
      </c>
      <c r="C33" s="44">
        <v>3.3847835923999998</v>
      </c>
      <c r="D33" s="5" t="str">
        <f>IF($B33="N/A","N/A",IF(C33&gt;25,"No",IF(C33&lt;2,"No","Yes")))</f>
        <v>Yes</v>
      </c>
      <c r="E33" s="4">
        <v>3.9636617215999999</v>
      </c>
      <c r="F33" s="5" t="str">
        <f>IF($B33="N/A","N/A",IF(E33&gt;25,"No",IF(E33&lt;2,"No","Yes")))</f>
        <v>Yes</v>
      </c>
      <c r="G33" s="4">
        <v>3.2455814162999999</v>
      </c>
      <c r="H33" s="5" t="str">
        <f>IF($B33="N/A","N/A",IF(G33&gt;25,"No",IF(G33&lt;2,"No","Yes")))</f>
        <v>Yes</v>
      </c>
      <c r="I33" s="6">
        <v>17.100000000000001</v>
      </c>
      <c r="J33" s="6">
        <v>-18.100000000000001</v>
      </c>
      <c r="K33" s="85" t="str">
        <f t="shared" si="8"/>
        <v>Yes</v>
      </c>
    </row>
    <row r="34" spans="1:11" x14ac:dyDescent="0.25">
      <c r="A34" s="104" t="s">
        <v>381</v>
      </c>
      <c r="B34" s="21" t="s">
        <v>255</v>
      </c>
      <c r="C34" s="44">
        <v>0.17159813439999999</v>
      </c>
      <c r="D34" s="5" t="str">
        <f>IF($B34="N/A","N/A",IF(C34&gt;25,"No",IF(C34&lt;=0,"No","Yes")))</f>
        <v>Yes</v>
      </c>
      <c r="E34" s="4">
        <v>0.1080968809</v>
      </c>
      <c r="F34" s="5" t="str">
        <f>IF($B34="N/A","N/A",IF(E34&gt;25,"No",IF(E34&lt;=0,"No","Yes")))</f>
        <v>Yes</v>
      </c>
      <c r="G34" s="4">
        <v>5.23672455E-2</v>
      </c>
      <c r="H34" s="5" t="str">
        <f>IF($B34="N/A","N/A",IF(G34&gt;25,"No",IF(G34&lt;=0,"No","Yes")))</f>
        <v>Yes</v>
      </c>
      <c r="I34" s="6">
        <v>-37</v>
      </c>
      <c r="J34" s="6">
        <v>-51.6</v>
      </c>
      <c r="K34" s="85" t="str">
        <f t="shared" si="8"/>
        <v>No</v>
      </c>
    </row>
    <row r="35" spans="1:11" x14ac:dyDescent="0.25">
      <c r="A35" s="104" t="s">
        <v>382</v>
      </c>
      <c r="B35" s="21" t="s">
        <v>256</v>
      </c>
      <c r="C35" s="44">
        <v>16.815055238999999</v>
      </c>
      <c r="D35" s="5" t="str">
        <f>IF($B35="N/A","N/A",IF(C35&gt;20,"No",IF(C35&lt;4,"No","Yes")))</f>
        <v>Yes</v>
      </c>
      <c r="E35" s="4">
        <v>11.784552002</v>
      </c>
      <c r="F35" s="5" t="str">
        <f>IF($B35="N/A","N/A",IF(E35&gt;20,"No",IF(E35&lt;4,"No","Yes")))</f>
        <v>Yes</v>
      </c>
      <c r="G35" s="4">
        <v>9.0304939248</v>
      </c>
      <c r="H35" s="5" t="str">
        <f>IF($B35="N/A","N/A",IF(G35&gt;20,"No",IF(G35&lt;4,"No","Yes")))</f>
        <v>Yes</v>
      </c>
      <c r="I35" s="6">
        <v>-29.9</v>
      </c>
      <c r="J35" s="6">
        <v>-23.4</v>
      </c>
      <c r="K35" s="85" t="str">
        <f t="shared" si="8"/>
        <v>Yes</v>
      </c>
    </row>
    <row r="36" spans="1:11" x14ac:dyDescent="0.25">
      <c r="A36" s="104" t="s">
        <v>383</v>
      </c>
      <c r="B36" s="21" t="s">
        <v>257</v>
      </c>
      <c r="C36" s="44">
        <v>4.0307860000000001E-4</v>
      </c>
      <c r="D36" s="5" t="str">
        <f>IF($B36="N/A","N/A",IF(C36&gt;=3,"No",IF(C36&lt;0,"No","Yes")))</f>
        <v>Yes</v>
      </c>
      <c r="E36" s="4">
        <v>0</v>
      </c>
      <c r="F36" s="5" t="str">
        <f>IF($B36="N/A","N/A",IF(E36&gt;=3,"No",IF(E36&lt;0,"No","Yes")))</f>
        <v>Yes</v>
      </c>
      <c r="G36" s="4">
        <v>0</v>
      </c>
      <c r="H36" s="5" t="str">
        <f>IF($B36="N/A","N/A",IF(G36&gt;=3,"No",IF(G36&lt;0,"No","Yes")))</f>
        <v>Yes</v>
      </c>
      <c r="I36" s="6">
        <v>-100</v>
      </c>
      <c r="J36" s="6" t="s">
        <v>1747</v>
      </c>
      <c r="K36" s="85" t="str">
        <f t="shared" si="8"/>
        <v>N/A</v>
      </c>
    </row>
    <row r="37" spans="1:11" x14ac:dyDescent="0.25">
      <c r="A37" s="104" t="s">
        <v>384</v>
      </c>
      <c r="B37" s="21" t="s">
        <v>258</v>
      </c>
      <c r="C37" s="44">
        <v>3.4896533177000002</v>
      </c>
      <c r="D37" s="5" t="str">
        <f>IF($B37="N/A","N/A",IF(C37&gt;=25,"No",IF(C37&lt;0,"No","Yes")))</f>
        <v>Yes</v>
      </c>
      <c r="E37" s="4">
        <v>3.5264247969000002</v>
      </c>
      <c r="F37" s="5" t="str">
        <f>IF($B37="N/A","N/A",IF(E37&gt;=25,"No",IF(E37&lt;0,"No","Yes")))</f>
        <v>Yes</v>
      </c>
      <c r="G37" s="4">
        <v>1.4718649054999999</v>
      </c>
      <c r="H37" s="5" t="str">
        <f>IF($B37="N/A","N/A",IF(G37&gt;=25,"No",IF(G37&lt;0,"No","Yes")))</f>
        <v>Yes</v>
      </c>
      <c r="I37" s="6">
        <v>1.054</v>
      </c>
      <c r="J37" s="6">
        <v>-58.3</v>
      </c>
      <c r="K37" s="85" t="str">
        <f t="shared" si="8"/>
        <v>No</v>
      </c>
    </row>
    <row r="38" spans="1:11" x14ac:dyDescent="0.25">
      <c r="A38" s="104" t="s">
        <v>385</v>
      </c>
      <c r="B38" s="21" t="s">
        <v>221</v>
      </c>
      <c r="C38" s="44">
        <v>8.8172192675000005</v>
      </c>
      <c r="D38" s="5" t="str">
        <f>IF($B38="N/A","N/A",IF(C38&gt;3,"Yes","No"))</f>
        <v>Yes</v>
      </c>
      <c r="E38" s="4">
        <v>9.3838298734999999</v>
      </c>
      <c r="F38" s="5" t="str">
        <f>IF($B38="N/A","N/A",IF(E38&gt;3,"Yes","No"))</f>
        <v>Yes</v>
      </c>
      <c r="G38" s="4">
        <v>7.4482735522999999</v>
      </c>
      <c r="H38" s="5" t="str">
        <f>IF($B38="N/A","N/A",IF(G38&gt;3,"Yes","No"))</f>
        <v>Yes</v>
      </c>
      <c r="I38" s="6">
        <v>6.4260000000000002</v>
      </c>
      <c r="J38" s="6">
        <v>-20.6</v>
      </c>
      <c r="K38" s="85" t="str">
        <f t="shared" si="8"/>
        <v>Yes</v>
      </c>
    </row>
    <row r="39" spans="1:11" x14ac:dyDescent="0.25">
      <c r="A39" s="104" t="s">
        <v>386</v>
      </c>
      <c r="B39" s="21" t="s">
        <v>220</v>
      </c>
      <c r="C39" s="44">
        <v>7.5577199999999999E-5</v>
      </c>
      <c r="D39" s="5" t="str">
        <f>IF($B39="N/A","N/A",IF(C39&gt;1,"Yes","No"))</f>
        <v>No</v>
      </c>
      <c r="E39" s="4">
        <v>0.49395999629999998</v>
      </c>
      <c r="F39" s="5" t="str">
        <f>IF($B39="N/A","N/A",IF(E39&gt;1,"Yes","No"))</f>
        <v>No</v>
      </c>
      <c r="G39" s="4">
        <v>0.65165675670000001</v>
      </c>
      <c r="H39" s="5" t="str">
        <f>IF($B39="N/A","N/A",IF(G39&gt;1,"Yes","No"))</f>
        <v>No</v>
      </c>
      <c r="I39" s="6">
        <v>653000</v>
      </c>
      <c r="J39" s="6">
        <v>31.93</v>
      </c>
      <c r="K39" s="85" t="str">
        <f t="shared" si="8"/>
        <v>No</v>
      </c>
    </row>
    <row r="40" spans="1:11" x14ac:dyDescent="0.25">
      <c r="A40" s="104" t="s">
        <v>387</v>
      </c>
      <c r="B40" s="21" t="s">
        <v>213</v>
      </c>
      <c r="C40" s="44">
        <v>1.7206419399999999E-2</v>
      </c>
      <c r="D40" s="5" t="str">
        <f>IF($B40="N/A","N/A",IF(C40&gt;15,"No",IF(C40&lt;-15,"No","Yes")))</f>
        <v>N/A</v>
      </c>
      <c r="E40" s="4">
        <v>1.9770635299999999E-2</v>
      </c>
      <c r="F40" s="5" t="str">
        <f>IF($B40="N/A","N/A",IF(E40&gt;15,"No",IF(E40&lt;-15,"No","Yes")))</f>
        <v>N/A</v>
      </c>
      <c r="G40" s="4">
        <v>8.5288250999999999E-3</v>
      </c>
      <c r="H40" s="5" t="str">
        <f>IF($B40="N/A","N/A",IF(G40&gt;15,"No",IF(G40&lt;-15,"No","Yes")))</f>
        <v>N/A</v>
      </c>
      <c r="I40" s="6">
        <v>14.9</v>
      </c>
      <c r="J40" s="6">
        <v>-56.9</v>
      </c>
      <c r="K40" s="85" t="str">
        <f t="shared" si="8"/>
        <v>No</v>
      </c>
    </row>
    <row r="41" spans="1:11" x14ac:dyDescent="0.25">
      <c r="A41" s="104" t="s">
        <v>388</v>
      </c>
      <c r="B41" s="21" t="s">
        <v>213</v>
      </c>
      <c r="C41" s="44">
        <v>0.5051771987</v>
      </c>
      <c r="D41" s="5" t="str">
        <f>IF($B41="N/A","N/A",IF(C41&gt;15,"No",IF(C41&lt;-15,"No","Yes")))</f>
        <v>N/A</v>
      </c>
      <c r="E41" s="4">
        <v>0.62912399600000002</v>
      </c>
      <c r="F41" s="5" t="str">
        <f>IF($B41="N/A","N/A",IF(E41&gt;15,"No",IF(E41&lt;-15,"No","Yes")))</f>
        <v>N/A</v>
      </c>
      <c r="G41" s="4">
        <v>0.43454818029999998</v>
      </c>
      <c r="H41" s="5" t="str">
        <f>IF($B41="N/A","N/A",IF(G41&gt;15,"No",IF(G41&lt;-15,"No","Yes")))</f>
        <v>N/A</v>
      </c>
      <c r="I41" s="6">
        <v>24.54</v>
      </c>
      <c r="J41" s="6">
        <v>-30.9</v>
      </c>
      <c r="K41" s="85" t="str">
        <f t="shared" si="8"/>
        <v>No</v>
      </c>
    </row>
    <row r="42" spans="1:11" x14ac:dyDescent="0.25">
      <c r="A42" s="104" t="s">
        <v>389</v>
      </c>
      <c r="B42" s="21" t="s">
        <v>259</v>
      </c>
      <c r="C42" s="44">
        <v>1.7007777212999999</v>
      </c>
      <c r="D42" s="5" t="str">
        <f>IF($B42="N/A","N/A",IF(C42&gt;0,"Yes","No"))</f>
        <v>Yes</v>
      </c>
      <c r="E42" s="4">
        <v>1.7358543155999999</v>
      </c>
      <c r="F42" s="5" t="str">
        <f>IF($B42="N/A","N/A",IF(E42&gt;0,"Yes","No"))</f>
        <v>Yes</v>
      </c>
      <c r="G42" s="4">
        <v>2.3464848810999999</v>
      </c>
      <c r="H42" s="5" t="str">
        <f>IF($B42="N/A","N/A",IF(G42&gt;0,"Yes","No"))</f>
        <v>Yes</v>
      </c>
      <c r="I42" s="6">
        <v>2.0619999999999998</v>
      </c>
      <c r="J42" s="6">
        <v>35.18</v>
      </c>
      <c r="K42" s="85" t="str">
        <f t="shared" si="8"/>
        <v>No</v>
      </c>
    </row>
    <row r="43" spans="1:11" x14ac:dyDescent="0.25">
      <c r="A43" s="104" t="s">
        <v>390</v>
      </c>
      <c r="B43" s="21" t="s">
        <v>259</v>
      </c>
      <c r="C43" s="44">
        <v>8.3582134700000005E-2</v>
      </c>
      <c r="D43" s="5" t="str">
        <f>IF($B43="N/A","N/A",IF(C43&gt;0,"Yes","No"))</f>
        <v>Yes</v>
      </c>
      <c r="E43" s="4">
        <v>9.7793768700000006E-2</v>
      </c>
      <c r="F43" s="5" t="str">
        <f>IF($B43="N/A","N/A",IF(E43&gt;0,"Yes","No"))</f>
        <v>Yes</v>
      </c>
      <c r="G43" s="4">
        <v>0.14216655650000001</v>
      </c>
      <c r="H43" s="5" t="str">
        <f>IF($B43="N/A","N/A",IF(G43&gt;0,"Yes","No"))</f>
        <v>Yes</v>
      </c>
      <c r="I43" s="6">
        <v>17</v>
      </c>
      <c r="J43" s="6">
        <v>45.37</v>
      </c>
      <c r="K43" s="85" t="str">
        <f t="shared" si="8"/>
        <v>No</v>
      </c>
    </row>
    <row r="44" spans="1:11" x14ac:dyDescent="0.25">
      <c r="A44" s="104" t="s">
        <v>391</v>
      </c>
      <c r="B44" s="21" t="s">
        <v>259</v>
      </c>
      <c r="C44" s="44">
        <v>8.0477169500000001E-2</v>
      </c>
      <c r="D44" s="5" t="str">
        <f>IF($B44="N/A","N/A",IF(C44&gt;0,"Yes","No"))</f>
        <v>Yes</v>
      </c>
      <c r="E44" s="4">
        <v>7.6635458700000006E-2</v>
      </c>
      <c r="F44" s="5" t="str">
        <f>IF($B44="N/A","N/A",IF(E44&gt;0,"Yes","No"))</f>
        <v>Yes</v>
      </c>
      <c r="G44" s="4">
        <v>5.7124953800000003E-2</v>
      </c>
      <c r="H44" s="5" t="str">
        <f>IF($B44="N/A","N/A",IF(G44&gt;0,"Yes","No"))</f>
        <v>Yes</v>
      </c>
      <c r="I44" s="6">
        <v>-4.7699999999999996</v>
      </c>
      <c r="J44" s="6">
        <v>-25.5</v>
      </c>
      <c r="K44" s="85" t="str">
        <f t="shared" si="8"/>
        <v>Yes</v>
      </c>
    </row>
    <row r="45" spans="1:11" x14ac:dyDescent="0.25">
      <c r="A45" s="104" t="s">
        <v>392</v>
      </c>
      <c r="B45" s="21" t="s">
        <v>220</v>
      </c>
      <c r="C45" s="44">
        <v>0.64479986040000004</v>
      </c>
      <c r="D45" s="5" t="str">
        <f>IF($B45="N/A","N/A",IF(C45&gt;1,"Yes","No"))</f>
        <v>No</v>
      </c>
      <c r="E45" s="4">
        <v>1.0194560210000001</v>
      </c>
      <c r="F45" s="5" t="str">
        <f>IF($B45="N/A","N/A",IF(E45&gt;1,"Yes","No"))</f>
        <v>Yes</v>
      </c>
      <c r="G45" s="4">
        <v>2.1939656031000001</v>
      </c>
      <c r="H45" s="5" t="str">
        <f>IF($B45="N/A","N/A",IF(G45&gt;1,"Yes","No"))</f>
        <v>Yes</v>
      </c>
      <c r="I45" s="6">
        <v>58.1</v>
      </c>
      <c r="J45" s="6">
        <v>115.2</v>
      </c>
      <c r="K45" s="85" t="str">
        <f t="shared" si="8"/>
        <v>No</v>
      </c>
    </row>
    <row r="46" spans="1:11" x14ac:dyDescent="0.25">
      <c r="A46" s="104" t="s">
        <v>393</v>
      </c>
      <c r="B46" s="21" t="s">
        <v>259</v>
      </c>
      <c r="C46" s="44">
        <v>3.7788619999999998E-4</v>
      </c>
      <c r="D46" s="5" t="str">
        <f>IF($B46="N/A","N/A",IF(C46&gt;0,"Yes","No"))</f>
        <v>Yes</v>
      </c>
      <c r="E46" s="4">
        <v>3.7303089999999998E-4</v>
      </c>
      <c r="F46" s="5" t="str">
        <f>IF($B46="N/A","N/A",IF(E46&gt;0,"Yes","No"))</f>
        <v>Yes</v>
      </c>
      <c r="G46" s="4">
        <v>2.4281837600000002E-2</v>
      </c>
      <c r="H46" s="5" t="str">
        <f>IF($B46="N/A","N/A",IF(G46&gt;0,"Yes","No"))</f>
        <v>Yes</v>
      </c>
      <c r="I46" s="6">
        <v>-1.28</v>
      </c>
      <c r="J46" s="6">
        <v>6409</v>
      </c>
      <c r="K46" s="85" t="str">
        <f t="shared" si="8"/>
        <v>No</v>
      </c>
    </row>
    <row r="47" spans="1:11" x14ac:dyDescent="0.25">
      <c r="A47" s="104" t="s">
        <v>394</v>
      </c>
      <c r="B47" s="21" t="s">
        <v>213</v>
      </c>
      <c r="C47" s="44">
        <v>1.07634593E-2</v>
      </c>
      <c r="D47" s="5" t="str">
        <f>IF($B47="N/A","N/A",IF(C47&gt;15,"No",IF(C47&lt;-15,"No","Yes")))</f>
        <v>N/A</v>
      </c>
      <c r="E47" s="4">
        <v>1.38692872E-2</v>
      </c>
      <c r="F47" s="5" t="str">
        <f>IF($B47="N/A","N/A",IF(E47&gt;15,"No",IF(E47&lt;-15,"No","Yes")))</f>
        <v>N/A</v>
      </c>
      <c r="G47" s="4">
        <v>8.4509362000000001E-3</v>
      </c>
      <c r="H47" s="5" t="str">
        <f>IF($B47="N/A","N/A",IF(G47&gt;15,"No",IF(G47&lt;-15,"No","Yes")))</f>
        <v>N/A</v>
      </c>
      <c r="I47" s="6">
        <v>28.86</v>
      </c>
      <c r="J47" s="6">
        <v>-39.1</v>
      </c>
      <c r="K47" s="85" t="str">
        <f t="shared" si="8"/>
        <v>No</v>
      </c>
    </row>
    <row r="48" spans="1:11" x14ac:dyDescent="0.25">
      <c r="A48" s="104" t="s">
        <v>395</v>
      </c>
      <c r="B48" s="21" t="s">
        <v>213</v>
      </c>
      <c r="C48" s="44">
        <v>0.13247431400000001</v>
      </c>
      <c r="D48" s="5" t="str">
        <f>IF($B48="N/A","N/A",IF(C48&gt;15,"No",IF(C48&lt;-15,"No","Yes")))</f>
        <v>N/A</v>
      </c>
      <c r="E48" s="4">
        <v>0.12613665299999999</v>
      </c>
      <c r="F48" s="5" t="str">
        <f>IF($B48="N/A","N/A",IF(E48&gt;15,"No",IF(E48&lt;-15,"No","Yes")))</f>
        <v>N/A</v>
      </c>
      <c r="G48" s="4">
        <v>0.15052662250000001</v>
      </c>
      <c r="H48" s="5" t="str">
        <f>IF($B48="N/A","N/A",IF(G48&gt;15,"No",IF(G48&lt;-15,"No","Yes")))</f>
        <v>N/A</v>
      </c>
      <c r="I48" s="6">
        <v>-4.78</v>
      </c>
      <c r="J48" s="6">
        <v>19.34</v>
      </c>
      <c r="K48" s="85" t="str">
        <f t="shared" si="8"/>
        <v>Yes</v>
      </c>
    </row>
    <row r="49" spans="1:11" x14ac:dyDescent="0.25">
      <c r="A49" s="104" t="s">
        <v>396</v>
      </c>
      <c r="B49" s="21" t="s">
        <v>213</v>
      </c>
      <c r="C49" s="44">
        <v>2.1463937499999999E-2</v>
      </c>
      <c r="D49" s="5" t="str">
        <f>IF($B49="N/A","N/A",IF(C49&gt;15,"No",IF(C49&lt;-15,"No","Yes")))</f>
        <v>N/A</v>
      </c>
      <c r="E49" s="4">
        <v>2.47692487E-2</v>
      </c>
      <c r="F49" s="5" t="str">
        <f>IF($B49="N/A","N/A",IF(E49&gt;15,"No",IF(E49&lt;-15,"No","Yes")))</f>
        <v>N/A</v>
      </c>
      <c r="G49" s="4">
        <v>1.9387823799999999E-2</v>
      </c>
      <c r="H49" s="5" t="str">
        <f>IF($B49="N/A","N/A",IF(G49&gt;15,"No",IF(G49&lt;-15,"No","Yes")))</f>
        <v>N/A</v>
      </c>
      <c r="I49" s="6">
        <v>15.4</v>
      </c>
      <c r="J49" s="6">
        <v>-21.7</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2.8539731115000002</v>
      </c>
      <c r="D51" s="5" t="str">
        <f>IF($B51="N/A","N/A",IF(C51&gt;15,"No",IF(C51&lt;-15,"No","Yes")))</f>
        <v>N/A</v>
      </c>
      <c r="E51" s="4">
        <v>3.2580067156000001</v>
      </c>
      <c r="F51" s="5" t="str">
        <f>IF($B51="N/A","N/A",IF(E51&gt;15,"No",IF(E51&lt;-15,"No","Yes")))</f>
        <v>N/A</v>
      </c>
      <c r="G51" s="4">
        <v>2.2991219918999999</v>
      </c>
      <c r="H51" s="5" t="str">
        <f>IF($B51="N/A","N/A",IF(G51&gt;15,"No",IF(G51&lt;-15,"No","Yes")))</f>
        <v>N/A</v>
      </c>
      <c r="I51" s="6">
        <v>14.16</v>
      </c>
      <c r="J51" s="6">
        <v>-29.4</v>
      </c>
      <c r="K51" s="85" t="str">
        <f t="shared" si="8"/>
        <v>Yes</v>
      </c>
    </row>
    <row r="52" spans="1:11" x14ac:dyDescent="0.25">
      <c r="A52" s="104" t="s">
        <v>399</v>
      </c>
      <c r="B52" s="21" t="s">
        <v>220</v>
      </c>
      <c r="C52" s="44">
        <v>3.4737380095999999</v>
      </c>
      <c r="D52" s="5" t="str">
        <f>IF($B52="N/A","N/A",IF(C52&gt;1,"Yes","No"))</f>
        <v>Yes</v>
      </c>
      <c r="E52" s="4">
        <v>4.2900861007</v>
      </c>
      <c r="F52" s="5" t="str">
        <f>IF($B52="N/A","N/A",IF(E52&gt;1,"Yes","No"))</f>
        <v>Yes</v>
      </c>
      <c r="G52" s="4">
        <v>6.9585671106999998</v>
      </c>
      <c r="H52" s="5" t="str">
        <f>IF($B52="N/A","N/A",IF(G52&gt;1,"Yes","No"))</f>
        <v>Yes</v>
      </c>
      <c r="I52" s="6">
        <v>23.5</v>
      </c>
      <c r="J52" s="6">
        <v>62.2</v>
      </c>
      <c r="K52" s="85" t="str">
        <f t="shared" si="8"/>
        <v>No</v>
      </c>
    </row>
    <row r="53" spans="1:11" x14ac:dyDescent="0.25">
      <c r="A53" s="104" t="s">
        <v>400</v>
      </c>
      <c r="B53" s="21" t="s">
        <v>259</v>
      </c>
      <c r="C53" s="44">
        <v>4.5201490499999997E-2</v>
      </c>
      <c r="D53" s="5" t="str">
        <f>IF($B53="N/A","N/A",IF(C53&gt;0,"Yes","No"))</f>
        <v>Yes</v>
      </c>
      <c r="E53" s="4">
        <v>4.5875334400000002E-2</v>
      </c>
      <c r="F53" s="5" t="str">
        <f>IF($B53="N/A","N/A",IF(E53&gt;0,"Yes","No"))</f>
        <v>Yes</v>
      </c>
      <c r="G53" s="4">
        <v>3.1421645400000003E-2</v>
      </c>
      <c r="H53" s="5" t="str">
        <f>IF($B53="N/A","N/A",IF(G53&gt;0,"Yes","No"))</f>
        <v>Yes</v>
      </c>
      <c r="I53" s="6">
        <v>1.4910000000000001</v>
      </c>
      <c r="J53" s="6">
        <v>-31.5</v>
      </c>
      <c r="K53" s="85" t="str">
        <f t="shared" si="8"/>
        <v>No</v>
      </c>
    </row>
    <row r="54" spans="1:11" x14ac:dyDescent="0.25">
      <c r="A54" s="104" t="s">
        <v>401</v>
      </c>
      <c r="B54" s="21" t="s">
        <v>260</v>
      </c>
      <c r="C54" s="44">
        <v>0</v>
      </c>
      <c r="D54" s="5" t="str">
        <f>IF($B54="N/A","N/A",IF(C54&gt;=1,"No",IF(C54&lt;0,"No","Yes")))</f>
        <v>Yes</v>
      </c>
      <c r="E54" s="4">
        <v>0</v>
      </c>
      <c r="F54" s="5" t="str">
        <f>IF($B54="N/A","N/A",IF(E54&gt;=1,"No",IF(E54&lt;0,"No","Yes")))</f>
        <v>Yes</v>
      </c>
      <c r="G54" s="4">
        <v>3.5699039999999998E-4</v>
      </c>
      <c r="H54" s="5" t="str">
        <f>IF($B54="N/A","N/A",IF(G54&gt;=1,"No",IF(G54&lt;0,"No","Yes")))</f>
        <v>Yes</v>
      </c>
      <c r="I54" s="6" t="s">
        <v>1747</v>
      </c>
      <c r="J54" s="6" t="s">
        <v>1747</v>
      </c>
      <c r="K54" s="85" t="str">
        <f t="shared" si="8"/>
        <v>N/A</v>
      </c>
    </row>
    <row r="55" spans="1:11" x14ac:dyDescent="0.25">
      <c r="A55" s="104" t="s">
        <v>873</v>
      </c>
      <c r="B55" s="21" t="s">
        <v>213</v>
      </c>
      <c r="C55" s="46">
        <v>149.39655028000001</v>
      </c>
      <c r="D55" s="5" t="str">
        <f>IF($B55="N/A","N/A",IF(C55&gt;15,"No",IF(C55&lt;-15,"No","Yes")))</f>
        <v>N/A</v>
      </c>
      <c r="E55" s="23">
        <v>160.21281134</v>
      </c>
      <c r="F55" s="5" t="str">
        <f>IF($B55="N/A","N/A",IF(E55&gt;15,"No",IF(E55&lt;-15,"No","Yes")))</f>
        <v>N/A</v>
      </c>
      <c r="G55" s="23">
        <v>142.25663370999999</v>
      </c>
      <c r="H55" s="5" t="str">
        <f>IF($B55="N/A","N/A",IF(G55&gt;15,"No",IF(G55&lt;-15,"No","Yes")))</f>
        <v>N/A</v>
      </c>
      <c r="I55" s="6">
        <v>7.24</v>
      </c>
      <c r="J55" s="6">
        <v>-11.2</v>
      </c>
      <c r="K55" s="85" t="str">
        <f t="shared" ref="K55:K74" si="9">IF(J55="Div by 0", "N/A", IF(J55="N/A","N/A", IF(J55&gt;30, "No", IF(J55&lt;-30, "No", "Yes"))))</f>
        <v>Yes</v>
      </c>
    </row>
    <row r="56" spans="1:11" x14ac:dyDescent="0.25">
      <c r="A56" s="104" t="s">
        <v>874</v>
      </c>
      <c r="B56" s="21" t="s">
        <v>261</v>
      </c>
      <c r="C56" s="46">
        <v>83.318286759000003</v>
      </c>
      <c r="D56" s="5" t="str">
        <f>IF($B56="N/A","N/A",IF(C56&gt;90,"No",IF(C56&lt;20,"No","Yes")))</f>
        <v>Yes</v>
      </c>
      <c r="E56" s="23">
        <v>91.040124859000002</v>
      </c>
      <c r="F56" s="5" t="str">
        <f>IF($B56="N/A","N/A",IF(E56&gt;90,"No",IF(E56&lt;20,"No","Yes")))</f>
        <v>No</v>
      </c>
      <c r="G56" s="23">
        <v>94.068128293000001</v>
      </c>
      <c r="H56" s="5" t="str">
        <f>IF($B56="N/A","N/A",IF(G56&gt;90,"No",IF(G56&lt;20,"No","Yes")))</f>
        <v>No</v>
      </c>
      <c r="I56" s="6">
        <v>9.2680000000000007</v>
      </c>
      <c r="J56" s="6">
        <v>3.3260000000000001</v>
      </c>
      <c r="K56" s="85" t="str">
        <f t="shared" si="9"/>
        <v>Yes</v>
      </c>
    </row>
    <row r="57" spans="1:11" x14ac:dyDescent="0.25">
      <c r="A57" s="104" t="s">
        <v>875</v>
      </c>
      <c r="B57" s="21" t="s">
        <v>262</v>
      </c>
      <c r="C57" s="46">
        <v>43.387924253999998</v>
      </c>
      <c r="D57" s="5" t="str">
        <f>IF($B57="N/A","N/A",IF(C57&gt;60,"No",IF(C57&lt;10,"No","Yes")))</f>
        <v>Yes</v>
      </c>
      <c r="E57" s="23">
        <v>44.465545423999998</v>
      </c>
      <c r="F57" s="5" t="str">
        <f>IF($B57="N/A","N/A",IF(E57&gt;60,"No",IF(E57&lt;10,"No","Yes")))</f>
        <v>Yes</v>
      </c>
      <c r="G57" s="23">
        <v>45.879039312000003</v>
      </c>
      <c r="H57" s="5" t="str">
        <f>IF($B57="N/A","N/A",IF(G57&gt;60,"No",IF(G57&lt;10,"No","Yes")))</f>
        <v>Yes</v>
      </c>
      <c r="I57" s="6">
        <v>2.484</v>
      </c>
      <c r="J57" s="6">
        <v>3.1789999999999998</v>
      </c>
      <c r="K57" s="85" t="str">
        <f t="shared" si="9"/>
        <v>Yes</v>
      </c>
    </row>
    <row r="58" spans="1:11" ht="25" x14ac:dyDescent="0.25">
      <c r="A58" s="104" t="s">
        <v>876</v>
      </c>
      <c r="B58" s="21" t="s">
        <v>263</v>
      </c>
      <c r="C58" s="46">
        <v>86.123656280999995</v>
      </c>
      <c r="D58" s="5" t="str">
        <f>IF($B58="N/A","N/A",IF(C58&gt;100,"No",IF(C58&lt;10,"No","Yes")))</f>
        <v>Yes</v>
      </c>
      <c r="E58" s="23">
        <v>91.144117929999993</v>
      </c>
      <c r="F58" s="5" t="str">
        <f>IF($B58="N/A","N/A",IF(E58&gt;100,"No",IF(E58&lt;10,"No","Yes")))</f>
        <v>Yes</v>
      </c>
      <c r="G58" s="23">
        <v>96.507597633000003</v>
      </c>
      <c r="H58" s="5" t="str">
        <f>IF($B58="N/A","N/A",IF(G58&gt;100,"No",IF(G58&lt;10,"No","Yes")))</f>
        <v>Yes</v>
      </c>
      <c r="I58" s="6">
        <v>5.8289999999999997</v>
      </c>
      <c r="J58" s="6">
        <v>5.8849999999999998</v>
      </c>
      <c r="K58" s="85" t="str">
        <f t="shared" si="9"/>
        <v>Yes</v>
      </c>
    </row>
    <row r="59" spans="1:11" x14ac:dyDescent="0.25">
      <c r="A59" s="104" t="s">
        <v>877</v>
      </c>
      <c r="B59" s="21" t="s">
        <v>264</v>
      </c>
      <c r="C59" s="46">
        <v>157.10001922999999</v>
      </c>
      <c r="D59" s="5" t="str">
        <f>IF($B59="N/A","N/A",IF(C59&gt;100,"No",IF(C59&lt;20,"No","Yes")))</f>
        <v>No</v>
      </c>
      <c r="E59" s="23">
        <v>154.92285593</v>
      </c>
      <c r="F59" s="5" t="str">
        <f>IF($B59="N/A","N/A",IF(E59&gt;100,"No",IF(E59&lt;20,"No","Yes")))</f>
        <v>No</v>
      </c>
      <c r="G59" s="23">
        <v>161.08630363</v>
      </c>
      <c r="H59" s="5" t="str">
        <f>IF($B59="N/A","N/A",IF(G59&gt;100,"No",IF(G59&lt;20,"No","Yes")))</f>
        <v>No</v>
      </c>
      <c r="I59" s="6">
        <v>-1.39</v>
      </c>
      <c r="J59" s="6">
        <v>3.9780000000000002</v>
      </c>
      <c r="K59" s="85" t="str">
        <f t="shared" si="9"/>
        <v>Yes</v>
      </c>
    </row>
    <row r="60" spans="1:11" x14ac:dyDescent="0.25">
      <c r="A60" s="104" t="s">
        <v>878</v>
      </c>
      <c r="B60" s="21" t="s">
        <v>264</v>
      </c>
      <c r="C60" s="46">
        <v>108.44924260000001</v>
      </c>
      <c r="D60" s="5" t="str">
        <f>IF($B60="N/A","N/A",IF(C60&gt;100,"No",IF(C60&lt;20,"No","Yes")))</f>
        <v>No</v>
      </c>
      <c r="E60" s="23">
        <v>104.30418538000001</v>
      </c>
      <c r="F60" s="5" t="str">
        <f>IF($B60="N/A","N/A",IF(E60&gt;100,"No",IF(E60&lt;20,"No","Yes")))</f>
        <v>No</v>
      </c>
      <c r="G60" s="23">
        <v>190.54432206999999</v>
      </c>
      <c r="H60" s="5" t="str">
        <f>IF($B60="N/A","N/A",IF(G60&gt;100,"No",IF(G60&lt;20,"No","Yes")))</f>
        <v>No</v>
      </c>
      <c r="I60" s="6">
        <v>-3.82</v>
      </c>
      <c r="J60" s="6">
        <v>82.68</v>
      </c>
      <c r="K60" s="85" t="str">
        <f t="shared" si="9"/>
        <v>No</v>
      </c>
    </row>
    <row r="61" spans="1:11" x14ac:dyDescent="0.25">
      <c r="A61" s="104" t="s">
        <v>879</v>
      </c>
      <c r="B61" s="21" t="s">
        <v>213</v>
      </c>
      <c r="C61" s="46">
        <v>87.231483521000001</v>
      </c>
      <c r="D61" s="5" t="str">
        <f>IF($B61="N/A","N/A",IF(C61&gt;15,"No",IF(C61&lt;-15,"No","Yes")))</f>
        <v>N/A</v>
      </c>
      <c r="E61" s="23">
        <v>94.105873420999998</v>
      </c>
      <c r="F61" s="5" t="str">
        <f>IF($B61="N/A","N/A",IF(E61&gt;15,"No",IF(E61&lt;-15,"No","Yes")))</f>
        <v>N/A</v>
      </c>
      <c r="G61" s="23">
        <v>160.19992563</v>
      </c>
      <c r="H61" s="5" t="str">
        <f>IF($B61="N/A","N/A",IF(G61&gt;15,"No",IF(G61&lt;-15,"No","Yes")))</f>
        <v>N/A</v>
      </c>
      <c r="I61" s="6">
        <v>7.8810000000000002</v>
      </c>
      <c r="J61" s="6">
        <v>70.23</v>
      </c>
      <c r="K61" s="85" t="str">
        <f t="shared" si="9"/>
        <v>No</v>
      </c>
    </row>
    <row r="62" spans="1:11" x14ac:dyDescent="0.25">
      <c r="A62" s="104" t="s">
        <v>880</v>
      </c>
      <c r="B62" s="21" t="s">
        <v>265</v>
      </c>
      <c r="C62" s="46">
        <v>31.435117197</v>
      </c>
      <c r="D62" s="5" t="str">
        <f>IF($B62="N/A","N/A",IF(C62&gt;60,"No",IF(C62&lt;10,"No","Yes")))</f>
        <v>Yes</v>
      </c>
      <c r="E62" s="23">
        <v>30.745022057</v>
      </c>
      <c r="F62" s="5" t="str">
        <f>IF($B62="N/A","N/A",IF(E62&gt;60,"No",IF(E62&lt;10,"No","Yes")))</f>
        <v>Yes</v>
      </c>
      <c r="G62" s="23">
        <v>34.226119644000001</v>
      </c>
      <c r="H62" s="5" t="str">
        <f>IF($B62="N/A","N/A",IF(G62&gt;60,"No",IF(G62&lt;10,"No","Yes")))</f>
        <v>Yes</v>
      </c>
      <c r="I62" s="6">
        <v>-2.2000000000000002</v>
      </c>
      <c r="J62" s="6">
        <v>11.32</v>
      </c>
      <c r="K62" s="85" t="str">
        <f t="shared" si="9"/>
        <v>Yes</v>
      </c>
    </row>
    <row r="63" spans="1:11" x14ac:dyDescent="0.25">
      <c r="A63" s="104" t="s">
        <v>881</v>
      </c>
      <c r="B63" s="21" t="s">
        <v>265</v>
      </c>
      <c r="C63" s="46">
        <v>160.328125</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489.69786312000002</v>
      </c>
      <c r="D64" s="5" t="str">
        <f t="shared" ref="D64:D74" si="10">IF($B64="N/A","N/A",IF(C64&gt;15,"No",IF(C64&lt;-15,"No","Yes")))</f>
        <v>N/A</v>
      </c>
      <c r="E64" s="23">
        <v>585.77058933000001</v>
      </c>
      <c r="F64" s="5" t="str">
        <f>IF($B64="N/A","N/A",IF(E64&gt;15,"No",IF(E64&lt;-15,"No","Yes")))</f>
        <v>N/A</v>
      </c>
      <c r="G64" s="23">
        <v>537.88204917999997</v>
      </c>
      <c r="H64" s="5" t="str">
        <f>IF($B64="N/A","N/A",IF(G64&gt;15,"No",IF(G64&lt;-15,"No","Yes")))</f>
        <v>N/A</v>
      </c>
      <c r="I64" s="6">
        <v>19.62</v>
      </c>
      <c r="J64" s="6">
        <v>-8.18</v>
      </c>
      <c r="K64" s="85" t="str">
        <f t="shared" si="9"/>
        <v>Yes</v>
      </c>
    </row>
    <row r="65" spans="1:11" ht="25" customHeight="1" x14ac:dyDescent="0.25">
      <c r="A65" s="104" t="s">
        <v>883</v>
      </c>
      <c r="B65" s="21" t="s">
        <v>213</v>
      </c>
      <c r="C65" s="46">
        <v>75.539387705999999</v>
      </c>
      <c r="D65" s="5" t="str">
        <f t="shared" si="10"/>
        <v>N/A</v>
      </c>
      <c r="E65" s="23">
        <v>68.148913723000007</v>
      </c>
      <c r="F65" s="5" t="str">
        <f t="shared" ref="F65:F73" si="11">IF($B65="N/A","N/A",IF(E65&gt;15,"No",IF(E65&lt;-15,"No","Yes")))</f>
        <v>N/A</v>
      </c>
      <c r="G65" s="23">
        <v>67.298168055999994</v>
      </c>
      <c r="H65" s="5" t="str">
        <f t="shared" ref="H65:H86" si="12">IF($B65="N/A","N/A",IF(G65&gt;15,"No",IF(G65&lt;-15,"No","Yes")))</f>
        <v>N/A</v>
      </c>
      <c r="I65" s="6">
        <v>-9.7799999999999994</v>
      </c>
      <c r="J65" s="6">
        <v>-1.25</v>
      </c>
      <c r="K65" s="85" t="str">
        <f t="shared" si="9"/>
        <v>Yes</v>
      </c>
    </row>
    <row r="66" spans="1:11" x14ac:dyDescent="0.25">
      <c r="A66" s="104" t="s">
        <v>884</v>
      </c>
      <c r="B66" s="21" t="s">
        <v>213</v>
      </c>
      <c r="C66" s="46">
        <v>40.75</v>
      </c>
      <c r="D66" s="5" t="str">
        <f t="shared" si="10"/>
        <v>N/A</v>
      </c>
      <c r="E66" s="23">
        <v>46.955444124000003</v>
      </c>
      <c r="F66" s="5" t="str">
        <f t="shared" si="11"/>
        <v>N/A</v>
      </c>
      <c r="G66" s="23">
        <v>52.340813562000001</v>
      </c>
      <c r="H66" s="5" t="str">
        <f t="shared" si="12"/>
        <v>N/A</v>
      </c>
      <c r="I66" s="6">
        <v>15.23</v>
      </c>
      <c r="J66" s="6">
        <v>11.47</v>
      </c>
      <c r="K66" s="85" t="str">
        <f t="shared" si="9"/>
        <v>Yes</v>
      </c>
    </row>
    <row r="67" spans="1:11" x14ac:dyDescent="0.25">
      <c r="A67" s="104" t="s">
        <v>885</v>
      </c>
      <c r="B67" s="21" t="s">
        <v>213</v>
      </c>
      <c r="C67" s="46">
        <v>1078.0481881000001</v>
      </c>
      <c r="D67" s="5" t="str">
        <f t="shared" si="10"/>
        <v>N/A</v>
      </c>
      <c r="E67" s="23">
        <v>1115.2656219999999</v>
      </c>
      <c r="F67" s="5" t="str">
        <f t="shared" si="11"/>
        <v>N/A</v>
      </c>
      <c r="G67" s="23">
        <v>1058.8233009999999</v>
      </c>
      <c r="H67" s="5" t="str">
        <f t="shared" si="12"/>
        <v>N/A</v>
      </c>
      <c r="I67" s="6">
        <v>3.452</v>
      </c>
      <c r="J67" s="6">
        <v>-5.0599999999999996</v>
      </c>
      <c r="K67" s="85" t="str">
        <f t="shared" si="9"/>
        <v>Yes</v>
      </c>
    </row>
    <row r="68" spans="1:11" ht="25" x14ac:dyDescent="0.25">
      <c r="A68" s="104" t="s">
        <v>886</v>
      </c>
      <c r="B68" s="21" t="s">
        <v>213</v>
      </c>
      <c r="C68" s="46">
        <v>73.413683973000005</v>
      </c>
      <c r="D68" s="5" t="str">
        <f t="shared" si="10"/>
        <v>N/A</v>
      </c>
      <c r="E68" s="23">
        <v>80.801953006000005</v>
      </c>
      <c r="F68" s="5" t="str">
        <f t="shared" si="11"/>
        <v>N/A</v>
      </c>
      <c r="G68" s="23">
        <v>85.605031273999998</v>
      </c>
      <c r="H68" s="5" t="str">
        <f t="shared" si="12"/>
        <v>N/A</v>
      </c>
      <c r="I68" s="6">
        <v>10.06</v>
      </c>
      <c r="J68" s="6">
        <v>5.944</v>
      </c>
      <c r="K68" s="85" t="str">
        <f t="shared" si="9"/>
        <v>Yes</v>
      </c>
    </row>
    <row r="69" spans="1:11" x14ac:dyDescent="0.25">
      <c r="A69" s="104" t="s">
        <v>887</v>
      </c>
      <c r="B69" s="21" t="s">
        <v>213</v>
      </c>
      <c r="C69" s="46">
        <v>1810.8351072</v>
      </c>
      <c r="D69" s="5" t="str">
        <f t="shared" si="10"/>
        <v>N/A</v>
      </c>
      <c r="E69" s="23">
        <v>2224.5057437999999</v>
      </c>
      <c r="F69" s="5" t="str">
        <f t="shared" si="11"/>
        <v>N/A</v>
      </c>
      <c r="G69" s="23">
        <v>2380.5926598999999</v>
      </c>
      <c r="H69" s="5" t="str">
        <f t="shared" si="12"/>
        <v>N/A</v>
      </c>
      <c r="I69" s="6">
        <v>22.84</v>
      </c>
      <c r="J69" s="6">
        <v>7.0170000000000003</v>
      </c>
      <c r="K69" s="85" t="str">
        <f t="shared" si="9"/>
        <v>Yes</v>
      </c>
    </row>
    <row r="70" spans="1:11" ht="25" x14ac:dyDescent="0.25">
      <c r="A70" s="104" t="s">
        <v>888</v>
      </c>
      <c r="B70" s="21" t="s">
        <v>213</v>
      </c>
      <c r="C70" s="46">
        <v>54.101006056000003</v>
      </c>
      <c r="D70" s="5" t="str">
        <f t="shared" si="10"/>
        <v>N/A</v>
      </c>
      <c r="E70" s="23">
        <v>45.090145999000001</v>
      </c>
      <c r="F70" s="5" t="str">
        <f t="shared" si="11"/>
        <v>N/A</v>
      </c>
      <c r="G70" s="23">
        <v>41.016271467000003</v>
      </c>
      <c r="H70" s="5" t="str">
        <f t="shared" si="12"/>
        <v>N/A</v>
      </c>
      <c r="I70" s="6">
        <v>-16.7</v>
      </c>
      <c r="J70" s="6">
        <v>-9.0299999999999994</v>
      </c>
      <c r="K70" s="85" t="str">
        <f t="shared" si="9"/>
        <v>Yes</v>
      </c>
    </row>
    <row r="71" spans="1:11" x14ac:dyDescent="0.25">
      <c r="A71" s="104" t="s">
        <v>889</v>
      </c>
      <c r="B71" s="21" t="s">
        <v>213</v>
      </c>
      <c r="C71" s="46">
        <v>53.583333332999999</v>
      </c>
      <c r="D71" s="5" t="str">
        <f t="shared" si="10"/>
        <v>N/A</v>
      </c>
      <c r="E71" s="23">
        <v>96.46</v>
      </c>
      <c r="F71" s="5" t="str">
        <f t="shared" si="11"/>
        <v>N/A</v>
      </c>
      <c r="G71" s="23">
        <v>668.77840149999997</v>
      </c>
      <c r="H71" s="5" t="str">
        <f t="shared" si="12"/>
        <v>N/A</v>
      </c>
      <c r="I71" s="6">
        <v>80.02</v>
      </c>
      <c r="J71" s="6">
        <v>593.29999999999995</v>
      </c>
      <c r="K71" s="85" t="str">
        <f t="shared" si="9"/>
        <v>No</v>
      </c>
    </row>
    <row r="72" spans="1:11" ht="25" x14ac:dyDescent="0.25">
      <c r="A72" s="104" t="s">
        <v>890</v>
      </c>
      <c r="B72" s="21" t="s">
        <v>213</v>
      </c>
      <c r="C72" s="46">
        <v>1776.0779547</v>
      </c>
      <c r="D72" s="5" t="str">
        <f t="shared" si="10"/>
        <v>N/A</v>
      </c>
      <c r="E72" s="23">
        <v>1790.4781700999999</v>
      </c>
      <c r="F72" s="5" t="str">
        <f t="shared" si="11"/>
        <v>N/A</v>
      </c>
      <c r="G72" s="23">
        <v>1934.6006815000001</v>
      </c>
      <c r="H72" s="5" t="str">
        <f t="shared" si="12"/>
        <v>N/A</v>
      </c>
      <c r="I72" s="6">
        <v>0.81079999999999997</v>
      </c>
      <c r="J72" s="6">
        <v>8.0489999999999995</v>
      </c>
      <c r="K72" s="85" t="str">
        <f t="shared" si="9"/>
        <v>Yes</v>
      </c>
    </row>
    <row r="73" spans="1:11" x14ac:dyDescent="0.25">
      <c r="A73" s="104" t="s">
        <v>891</v>
      </c>
      <c r="B73" s="21" t="s">
        <v>213</v>
      </c>
      <c r="C73" s="46">
        <v>84.572798988000002</v>
      </c>
      <c r="D73" s="5" t="str">
        <f t="shared" si="10"/>
        <v>N/A</v>
      </c>
      <c r="E73" s="23">
        <v>80.988724086000005</v>
      </c>
      <c r="F73" s="5" t="str">
        <f t="shared" si="11"/>
        <v>N/A</v>
      </c>
      <c r="G73" s="23">
        <v>65.531547641000003</v>
      </c>
      <c r="H73" s="5" t="str">
        <f t="shared" si="12"/>
        <v>N/A</v>
      </c>
      <c r="I73" s="6">
        <v>-4.24</v>
      </c>
      <c r="J73" s="6">
        <v>-19.100000000000001</v>
      </c>
      <c r="K73" s="85" t="str">
        <f t="shared" si="9"/>
        <v>Yes</v>
      </c>
    </row>
    <row r="74" spans="1:11" x14ac:dyDescent="0.25">
      <c r="A74" s="104" t="s">
        <v>892</v>
      </c>
      <c r="B74" s="21" t="s">
        <v>213</v>
      </c>
      <c r="C74" s="46">
        <v>1501.6817612</v>
      </c>
      <c r="D74" s="5" t="str">
        <f t="shared" si="10"/>
        <v>N/A</v>
      </c>
      <c r="E74" s="23">
        <v>1520.1354692</v>
      </c>
      <c r="F74" s="5" t="str">
        <f>IF($B74="N/A","N/A",IF(E74&gt;15,"No",IF(E74&lt;-15,"No","Yes")))</f>
        <v>N/A</v>
      </c>
      <c r="G74" s="23">
        <v>1545.0605247000001</v>
      </c>
      <c r="H74" s="5" t="str">
        <f t="shared" si="12"/>
        <v>N/A</v>
      </c>
      <c r="I74" s="6">
        <v>1.2290000000000001</v>
      </c>
      <c r="J74" s="6">
        <v>1.64</v>
      </c>
      <c r="K74" s="85" t="str">
        <f t="shared" si="9"/>
        <v>Yes</v>
      </c>
    </row>
    <row r="75" spans="1:11" x14ac:dyDescent="0.25">
      <c r="A75" s="104" t="s">
        <v>893</v>
      </c>
      <c r="B75" s="21" t="s">
        <v>213</v>
      </c>
      <c r="C75" s="44">
        <v>0.2073146807</v>
      </c>
      <c r="D75" s="5" t="str">
        <f t="shared" ref="D75:D80" si="13">IF($B75="N/A","N/A",IF(C75&gt;15,"No",IF(C75&lt;-15,"No","Yes")))</f>
        <v>N/A</v>
      </c>
      <c r="E75" s="4">
        <v>0.15370363309999999</v>
      </c>
      <c r="F75" s="5" t="str">
        <f>IF($B75="N/A","N/A",IF(E75&gt;15,"No",IF(E75&lt;-15,"No","Yes")))</f>
        <v>N/A</v>
      </c>
      <c r="G75" s="4">
        <v>0.1046760744</v>
      </c>
      <c r="H75" s="5" t="str">
        <f t="shared" si="12"/>
        <v>N/A</v>
      </c>
      <c r="I75" s="6">
        <v>-25.9</v>
      </c>
      <c r="J75" s="6">
        <v>-31.9</v>
      </c>
      <c r="K75" s="85" t="str">
        <f t="shared" ref="K75:K80" si="14">IF(J75="Div by 0", "N/A", IF(J75="N/A","N/A", IF(J75&gt;30, "No", IF(J75&lt;-30, "No", "Yes"))))</f>
        <v>No</v>
      </c>
    </row>
    <row r="76" spans="1:11" x14ac:dyDescent="0.25">
      <c r="A76" s="104" t="s">
        <v>894</v>
      </c>
      <c r="B76" s="21" t="s">
        <v>213</v>
      </c>
      <c r="C76" s="44">
        <v>0</v>
      </c>
      <c r="D76" s="5" t="str">
        <f t="shared" si="13"/>
        <v>N/A</v>
      </c>
      <c r="E76" s="4">
        <v>0</v>
      </c>
      <c r="F76" s="5" t="str">
        <f t="shared" ref="F76:F86" si="15">IF($B76="N/A","N/A",IF(E76&gt;15,"No",IF(E76&lt;-15,"No","Yes")))</f>
        <v>N/A</v>
      </c>
      <c r="G76" s="4">
        <v>7.5026399399999999E-2</v>
      </c>
      <c r="H76" s="5" t="str">
        <f t="shared" si="12"/>
        <v>N/A</v>
      </c>
      <c r="I76" s="6" t="s">
        <v>1747</v>
      </c>
      <c r="J76" s="6" t="s">
        <v>1747</v>
      </c>
      <c r="K76" s="85" t="str">
        <f t="shared" si="14"/>
        <v>N/A</v>
      </c>
    </row>
    <row r="77" spans="1:11" x14ac:dyDescent="0.25">
      <c r="A77" s="104" t="s">
        <v>895</v>
      </c>
      <c r="B77" s="21" t="s">
        <v>213</v>
      </c>
      <c r="C77" s="44">
        <v>13.377229016999999</v>
      </c>
      <c r="D77" s="5" t="str">
        <f t="shared" si="13"/>
        <v>N/A</v>
      </c>
      <c r="E77" s="4">
        <v>14.968549396</v>
      </c>
      <c r="F77" s="5" t="str">
        <f t="shared" si="15"/>
        <v>N/A</v>
      </c>
      <c r="G77" s="4">
        <v>18.457364021</v>
      </c>
      <c r="H77" s="5" t="str">
        <f t="shared" si="12"/>
        <v>N/A</v>
      </c>
      <c r="I77" s="6">
        <v>11.9</v>
      </c>
      <c r="J77" s="6">
        <v>23.31</v>
      </c>
      <c r="K77" s="85" t="str">
        <f t="shared" si="14"/>
        <v>Yes</v>
      </c>
    </row>
    <row r="78" spans="1:11" x14ac:dyDescent="0.25">
      <c r="A78" s="104" t="s">
        <v>896</v>
      </c>
      <c r="B78" s="21" t="s">
        <v>213</v>
      </c>
      <c r="C78" s="44">
        <v>1.3698564568</v>
      </c>
      <c r="D78" s="5" t="str">
        <f t="shared" si="13"/>
        <v>N/A</v>
      </c>
      <c r="E78" s="4">
        <v>2.5956978947999998</v>
      </c>
      <c r="F78" s="5" t="str">
        <f t="shared" si="15"/>
        <v>N/A</v>
      </c>
      <c r="G78" s="4">
        <v>3.9081815512999998</v>
      </c>
      <c r="H78" s="5" t="str">
        <f t="shared" si="12"/>
        <v>N/A</v>
      </c>
      <c r="I78" s="6">
        <v>89.49</v>
      </c>
      <c r="J78" s="6">
        <v>50.56</v>
      </c>
      <c r="K78" s="85" t="str">
        <f t="shared" si="14"/>
        <v>No</v>
      </c>
    </row>
    <row r="79" spans="1:11" ht="25" x14ac:dyDescent="0.25">
      <c r="A79" s="104" t="s">
        <v>897</v>
      </c>
      <c r="B79" s="21" t="s">
        <v>213</v>
      </c>
      <c r="C79" s="44">
        <v>6.0077926438000002</v>
      </c>
      <c r="D79" s="5" t="str">
        <f t="shared" si="13"/>
        <v>N/A</v>
      </c>
      <c r="E79" s="4">
        <v>6.9538919688999998</v>
      </c>
      <c r="F79" s="5" t="str">
        <f t="shared" si="15"/>
        <v>N/A</v>
      </c>
      <c r="G79" s="4">
        <v>5.0419376088999996</v>
      </c>
      <c r="H79" s="5" t="str">
        <f t="shared" si="12"/>
        <v>N/A</v>
      </c>
      <c r="I79" s="6">
        <v>15.75</v>
      </c>
      <c r="J79" s="6">
        <v>-27.5</v>
      </c>
      <c r="K79" s="85" t="str">
        <f t="shared" si="14"/>
        <v>Yes</v>
      </c>
    </row>
    <row r="80" spans="1:11" ht="25" x14ac:dyDescent="0.25">
      <c r="A80" s="104" t="s">
        <v>898</v>
      </c>
      <c r="B80" s="21" t="s">
        <v>213</v>
      </c>
      <c r="C80" s="48">
        <v>5.7317089684000004</v>
      </c>
      <c r="D80" s="5" t="str">
        <f t="shared" si="13"/>
        <v>N/A</v>
      </c>
      <c r="E80" s="48">
        <v>6.6311829770999999</v>
      </c>
      <c r="F80" s="5" t="str">
        <f t="shared" si="15"/>
        <v>N/A</v>
      </c>
      <c r="G80" s="48">
        <v>4.769430614</v>
      </c>
      <c r="H80" s="5" t="str">
        <f t="shared" si="12"/>
        <v>N/A</v>
      </c>
      <c r="I80" s="6">
        <v>15.69</v>
      </c>
      <c r="J80" s="49">
        <v>-28.1</v>
      </c>
      <c r="K80" s="85" t="str">
        <f t="shared" si="14"/>
        <v>Yes</v>
      </c>
    </row>
    <row r="81" spans="1:11" x14ac:dyDescent="0.25">
      <c r="A81" s="104" t="s">
        <v>899</v>
      </c>
      <c r="B81" s="21" t="s">
        <v>213</v>
      </c>
      <c r="C81" s="50">
        <v>56.094935747000001</v>
      </c>
      <c r="D81" s="5" t="str">
        <f t="shared" ref="D81:D86" si="16">IF($B81="N/A","N/A",IF(C81&gt;15,"No",IF(C81&lt;-15,"No","Yes")))</f>
        <v>N/A</v>
      </c>
      <c r="E81" s="51">
        <v>50.420784390000001</v>
      </c>
      <c r="F81" s="5" t="str">
        <f t="shared" si="15"/>
        <v>N/A</v>
      </c>
      <c r="G81" s="51">
        <v>53.438581261000003</v>
      </c>
      <c r="H81" s="5" t="str">
        <f>IF($B81="N/A","N/A",IF(G81&gt;15,"No",IF(G81&lt;-15,"No","Yes")))</f>
        <v>N/A</v>
      </c>
      <c r="I81" s="6">
        <v>-10.1</v>
      </c>
      <c r="J81" s="6">
        <v>5.9850000000000003</v>
      </c>
      <c r="K81" s="85" t="str">
        <f t="shared" ref="K81:K86" si="17">IF(J81="Div by 0", "N/A", IF(J81="N/A","N/A", IF(J81&gt;30, "No", IF(J81&lt;-30, "No", "Yes"))))</f>
        <v>Yes</v>
      </c>
    </row>
    <row r="82" spans="1:11" x14ac:dyDescent="0.25">
      <c r="A82" s="104" t="s">
        <v>900</v>
      </c>
      <c r="B82" s="21" t="s">
        <v>213</v>
      </c>
      <c r="C82" s="50" t="s">
        <v>1747</v>
      </c>
      <c r="D82" s="5" t="str">
        <f t="shared" si="16"/>
        <v>N/A</v>
      </c>
      <c r="E82" s="51" t="s">
        <v>1747</v>
      </c>
      <c r="F82" s="5" t="str">
        <f t="shared" si="15"/>
        <v>N/A</v>
      </c>
      <c r="G82" s="51">
        <v>73.772212128999996</v>
      </c>
      <c r="H82" s="5" t="str">
        <f t="shared" si="12"/>
        <v>N/A</v>
      </c>
      <c r="I82" s="6" t="s">
        <v>1747</v>
      </c>
      <c r="J82" s="6" t="s">
        <v>1747</v>
      </c>
      <c r="K82" s="85" t="str">
        <f t="shared" si="17"/>
        <v>N/A</v>
      </c>
    </row>
    <row r="83" spans="1:11" x14ac:dyDescent="0.25">
      <c r="A83" s="104" t="s">
        <v>901</v>
      </c>
      <c r="B83" s="21" t="s">
        <v>213</v>
      </c>
      <c r="C83" s="50">
        <v>76.922347787000007</v>
      </c>
      <c r="D83" s="5" t="str">
        <f t="shared" si="16"/>
        <v>N/A</v>
      </c>
      <c r="E83" s="51">
        <v>78.142765789999999</v>
      </c>
      <c r="F83" s="5" t="str">
        <f t="shared" si="15"/>
        <v>N/A</v>
      </c>
      <c r="G83" s="51">
        <v>77.517791583000005</v>
      </c>
      <c r="H83" s="5" t="str">
        <f t="shared" si="12"/>
        <v>N/A</v>
      </c>
      <c r="I83" s="6">
        <v>1.587</v>
      </c>
      <c r="J83" s="6">
        <v>-0.8</v>
      </c>
      <c r="K83" s="85" t="str">
        <f t="shared" si="17"/>
        <v>Yes</v>
      </c>
    </row>
    <row r="84" spans="1:11" x14ac:dyDescent="0.25">
      <c r="A84" s="104" t="s">
        <v>902</v>
      </c>
      <c r="B84" s="21" t="s">
        <v>213</v>
      </c>
      <c r="C84" s="50">
        <v>210.83757464999999</v>
      </c>
      <c r="D84" s="5" t="str">
        <f t="shared" si="16"/>
        <v>N/A</v>
      </c>
      <c r="E84" s="51">
        <v>139.64874108999999</v>
      </c>
      <c r="F84" s="5" t="str">
        <f t="shared" si="15"/>
        <v>N/A</v>
      </c>
      <c r="G84" s="51">
        <v>138.29621983999999</v>
      </c>
      <c r="H84" s="5" t="str">
        <f t="shared" si="12"/>
        <v>N/A</v>
      </c>
      <c r="I84" s="6">
        <v>-33.799999999999997</v>
      </c>
      <c r="J84" s="6">
        <v>-0.96899999999999997</v>
      </c>
      <c r="K84" s="85" t="str">
        <f t="shared" si="17"/>
        <v>Yes</v>
      </c>
    </row>
    <row r="85" spans="1:11" x14ac:dyDescent="0.25">
      <c r="A85" s="104" t="s">
        <v>903</v>
      </c>
      <c r="B85" s="21" t="s">
        <v>213</v>
      </c>
      <c r="C85" s="50">
        <v>1089.8982100000001</v>
      </c>
      <c r="D85" s="5" t="str">
        <f t="shared" si="16"/>
        <v>N/A</v>
      </c>
      <c r="E85" s="51">
        <v>1103.7695154999999</v>
      </c>
      <c r="F85" s="5" t="str">
        <f t="shared" si="15"/>
        <v>N/A</v>
      </c>
      <c r="G85" s="51">
        <v>1172.9584006</v>
      </c>
      <c r="H85" s="5" t="str">
        <f t="shared" si="12"/>
        <v>N/A</v>
      </c>
      <c r="I85" s="6">
        <v>1.2729999999999999</v>
      </c>
      <c r="J85" s="6">
        <v>6.2679999999999998</v>
      </c>
      <c r="K85" s="85" t="str">
        <f t="shared" si="17"/>
        <v>Yes</v>
      </c>
    </row>
    <row r="86" spans="1:11" ht="25" x14ac:dyDescent="0.25">
      <c r="A86" s="104" t="s">
        <v>904</v>
      </c>
      <c r="B86" s="21" t="s">
        <v>213</v>
      </c>
      <c r="C86" s="52">
        <v>1106.8474896</v>
      </c>
      <c r="D86" s="5" t="str">
        <f t="shared" si="16"/>
        <v>N/A</v>
      </c>
      <c r="E86" s="52">
        <v>1121.7698207999999</v>
      </c>
      <c r="F86" s="5" t="str">
        <f t="shared" si="15"/>
        <v>N/A</v>
      </c>
      <c r="G86" s="52">
        <v>1199.0275583</v>
      </c>
      <c r="H86" s="5" t="str">
        <f t="shared" si="12"/>
        <v>N/A</v>
      </c>
      <c r="I86" s="6">
        <v>1.3480000000000001</v>
      </c>
      <c r="J86" s="6">
        <v>6.8869999999999996</v>
      </c>
      <c r="K86" s="85" t="str">
        <f t="shared" si="17"/>
        <v>Yes</v>
      </c>
    </row>
    <row r="87" spans="1:11" x14ac:dyDescent="0.25">
      <c r="A87" s="104" t="s">
        <v>32</v>
      </c>
      <c r="B87" s="21" t="s">
        <v>266</v>
      </c>
      <c r="C87" s="44">
        <v>64.387687333000002</v>
      </c>
      <c r="D87" s="5" t="str">
        <f>IF($B87="N/A","N/A",IF(C87&gt;60,"Yes","No"))</f>
        <v>Yes</v>
      </c>
      <c r="E87" s="4">
        <v>57.490284225000003</v>
      </c>
      <c r="F87" s="5" t="str">
        <f>IF($B87="N/A","N/A",IF(E87&gt;60,"Yes","No"))</f>
        <v>No</v>
      </c>
      <c r="G87" s="4">
        <v>55.769571657999997</v>
      </c>
      <c r="H87" s="5" t="str">
        <f>IF($B87="N/A","N/A",IF(G87&gt;60,"Yes","No"))</f>
        <v>No</v>
      </c>
      <c r="I87" s="6">
        <v>-10.7</v>
      </c>
      <c r="J87" s="6">
        <v>-2.99</v>
      </c>
      <c r="K87" s="85" t="str">
        <f t="shared" ref="K87:K105" si="18">IF(J87="Div by 0", "N/A", IF(J87="N/A","N/A", IF(J87&gt;30, "No", IF(J87&lt;-30, "No", "Yes"))))</f>
        <v>Yes</v>
      </c>
    </row>
    <row r="88" spans="1:11" x14ac:dyDescent="0.25">
      <c r="A88" s="104" t="s">
        <v>39</v>
      </c>
      <c r="B88" s="21" t="s">
        <v>267</v>
      </c>
      <c r="C88" s="44">
        <v>99.961088029999999</v>
      </c>
      <c r="D88" s="5" t="str">
        <f>IF($B88="N/A","N/A",IF(C88&gt;100,"No",IF(C88&lt;85,"No","Yes")))</f>
        <v>Yes</v>
      </c>
      <c r="E88" s="4">
        <v>99.745154654999993</v>
      </c>
      <c r="F88" s="5" t="str">
        <f>IF($B88="N/A","N/A",IF(E88&gt;100,"No",IF(E88&lt;85,"No","Yes")))</f>
        <v>Yes</v>
      </c>
      <c r="G88" s="4">
        <v>99.790214746000004</v>
      </c>
      <c r="H88" s="5" t="str">
        <f>IF($B88="N/A","N/A",IF(G88&gt;100,"No",IF(G88&lt;85,"No","Yes")))</f>
        <v>Yes</v>
      </c>
      <c r="I88" s="6">
        <v>-0.216</v>
      </c>
      <c r="J88" s="6">
        <v>4.5199999999999997E-2</v>
      </c>
      <c r="K88" s="85" t="str">
        <f t="shared" si="18"/>
        <v>Yes</v>
      </c>
    </row>
    <row r="89" spans="1:11" x14ac:dyDescent="0.25">
      <c r="A89" s="104" t="s">
        <v>905</v>
      </c>
      <c r="B89" s="21" t="s">
        <v>213</v>
      </c>
      <c r="C89" s="44">
        <v>46.692056268999998</v>
      </c>
      <c r="D89" s="5" t="str">
        <f>IF($B89="N/A","N/A",IF(C89&gt;15,"No",IF(C89&lt;-15,"No","Yes")))</f>
        <v>N/A</v>
      </c>
      <c r="E89" s="4">
        <v>39.378899236999999</v>
      </c>
      <c r="F89" s="5" t="str">
        <f>IF($B89="N/A","N/A",IF(E89&gt;15,"No",IF(E89&lt;-15,"No","Yes")))</f>
        <v>N/A</v>
      </c>
      <c r="G89" s="4">
        <v>35.292711443999998</v>
      </c>
      <c r="H89" s="5" t="str">
        <f>IF($B89="N/A","N/A",IF(G89&gt;15,"No",IF(G89&lt;-15,"No","Yes")))</f>
        <v>N/A</v>
      </c>
      <c r="I89" s="6">
        <v>-15.7</v>
      </c>
      <c r="J89" s="6">
        <v>-10.4</v>
      </c>
      <c r="K89" s="85" t="str">
        <f t="shared" si="18"/>
        <v>Yes</v>
      </c>
    </row>
    <row r="90" spans="1:11" x14ac:dyDescent="0.25">
      <c r="A90" s="104" t="s">
        <v>846</v>
      </c>
      <c r="B90" s="21" t="s">
        <v>268</v>
      </c>
      <c r="C90" s="44">
        <v>2.7604174562999999</v>
      </c>
      <c r="D90" s="5" t="str">
        <f>IF($B90="N/A","N/A",IF(C90&gt;25,"No",IF(C90&lt;5,"No","Yes")))</f>
        <v>No</v>
      </c>
      <c r="E90" s="4">
        <v>2.3999086407000001</v>
      </c>
      <c r="F90" s="5" t="str">
        <f>IF($B90="N/A","N/A",IF(E90&gt;25,"No",IF(E90&lt;5,"No","Yes")))</f>
        <v>No</v>
      </c>
      <c r="G90" s="4">
        <v>2.1790041225999999</v>
      </c>
      <c r="H90" s="5" t="str">
        <f>IF($B90="N/A","N/A",IF(G90&gt;25,"No",IF(G90&lt;5,"No","Yes")))</f>
        <v>No</v>
      </c>
      <c r="I90" s="6">
        <v>-13.1</v>
      </c>
      <c r="J90" s="6">
        <v>-9.1999999999999993</v>
      </c>
      <c r="K90" s="85" t="str">
        <f t="shared" si="18"/>
        <v>Yes</v>
      </c>
    </row>
    <row r="91" spans="1:11" x14ac:dyDescent="0.25">
      <c r="A91" s="104" t="s">
        <v>847</v>
      </c>
      <c r="B91" s="21" t="s">
        <v>269</v>
      </c>
      <c r="C91" s="44">
        <v>44.987966266999997</v>
      </c>
      <c r="D91" s="5" t="str">
        <f>IF($B91="N/A","N/A",IF(C91&gt;70,"No",IF(C91&lt;40,"No","Yes")))</f>
        <v>Yes</v>
      </c>
      <c r="E91" s="4">
        <v>44.871113903000001</v>
      </c>
      <c r="F91" s="5" t="str">
        <f>IF($B91="N/A","N/A",IF(E91&gt;70,"No",IF(E91&lt;40,"No","Yes")))</f>
        <v>Yes</v>
      </c>
      <c r="G91" s="4">
        <v>44.249318741000003</v>
      </c>
      <c r="H91" s="5" t="str">
        <f>IF($B91="N/A","N/A",IF(G91&gt;70,"No",IF(G91&lt;40,"No","Yes")))</f>
        <v>Yes</v>
      </c>
      <c r="I91" s="6">
        <v>-0.26</v>
      </c>
      <c r="J91" s="6">
        <v>-1.39</v>
      </c>
      <c r="K91" s="85" t="str">
        <f t="shared" si="18"/>
        <v>Yes</v>
      </c>
    </row>
    <row r="92" spans="1:11" x14ac:dyDescent="0.25">
      <c r="A92" s="104" t="s">
        <v>848</v>
      </c>
      <c r="B92" s="21" t="s">
        <v>270</v>
      </c>
      <c r="C92" s="44">
        <v>52.251616276</v>
      </c>
      <c r="D92" s="5" t="str">
        <f>IF($B92="N/A","N/A",IF(C92&gt;55,"No",IF(C92&lt;20,"No","Yes")))</f>
        <v>Yes</v>
      </c>
      <c r="E92" s="4">
        <v>52.728977456999999</v>
      </c>
      <c r="F92" s="5" t="str">
        <f>IF($B92="N/A","N/A",IF(E92&gt;55,"No",IF(E92&lt;20,"No","Yes")))</f>
        <v>Yes</v>
      </c>
      <c r="G92" s="4">
        <v>53.571677135999998</v>
      </c>
      <c r="H92" s="5" t="str">
        <f>IF($B92="N/A","N/A",IF(G92&gt;55,"No",IF(G92&lt;20,"No","Yes")))</f>
        <v>Yes</v>
      </c>
      <c r="I92" s="6">
        <v>0.91359999999999997</v>
      </c>
      <c r="J92" s="6">
        <v>1.5980000000000001</v>
      </c>
      <c r="K92" s="85" t="str">
        <f t="shared" si="18"/>
        <v>Yes</v>
      </c>
    </row>
    <row r="93" spans="1:11" x14ac:dyDescent="0.25">
      <c r="A93" s="104" t="s">
        <v>163</v>
      </c>
      <c r="B93" s="21" t="s">
        <v>246</v>
      </c>
      <c r="C93" s="44">
        <v>99.632530838999998</v>
      </c>
      <c r="D93" s="5" t="str">
        <f>IF($B93="N/A","N/A",IF(C93&gt;95,"Yes","No"))</f>
        <v>Yes</v>
      </c>
      <c r="E93" s="4">
        <v>99.832330092000007</v>
      </c>
      <c r="F93" s="5" t="str">
        <f>IF($B93="N/A","N/A",IF(E93&gt;95,"Yes","No"))</f>
        <v>Yes</v>
      </c>
      <c r="G93" s="4">
        <v>99.792160191999997</v>
      </c>
      <c r="H93" s="5" t="str">
        <f>IF($B93="N/A","N/A",IF(G93&gt;95,"Yes","No"))</f>
        <v>Yes</v>
      </c>
      <c r="I93" s="6">
        <v>0.20050000000000001</v>
      </c>
      <c r="J93" s="6">
        <v>-0.04</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99.999266173999999</v>
      </c>
      <c r="D96" s="5" t="str">
        <f>IF($B96="N/A","N/A",IF(C96&gt;15,"No",IF(C96&lt;-15,"No","Yes")))</f>
        <v>N/A</v>
      </c>
      <c r="E96" s="4">
        <v>100</v>
      </c>
      <c r="F96" s="5" t="str">
        <f>IF($B96="N/A","N/A",IF(E96&gt;15,"No",IF(E96&lt;-15,"No","Yes")))</f>
        <v>N/A</v>
      </c>
      <c r="G96" s="4">
        <v>100</v>
      </c>
      <c r="H96" s="5" t="str">
        <f>IF($B96="N/A","N/A",IF(G96&gt;15,"No",IF(G96&lt;-15,"No","Yes")))</f>
        <v>N/A</v>
      </c>
      <c r="I96" s="6">
        <v>6.9999999999999999E-4</v>
      </c>
      <c r="J96" s="6">
        <v>0</v>
      </c>
      <c r="K96" s="85" t="str">
        <f t="shared" si="18"/>
        <v>Yes</v>
      </c>
    </row>
    <row r="97" spans="1:11" x14ac:dyDescent="0.25">
      <c r="A97" s="104" t="s">
        <v>907</v>
      </c>
      <c r="B97" s="21" t="s">
        <v>213</v>
      </c>
      <c r="C97" s="44">
        <v>99.034846023</v>
      </c>
      <c r="D97" s="5" t="str">
        <f>IF($B97="N/A","N/A",IF(C97&gt;15,"No",IF(C97&lt;-15,"No","Yes")))</f>
        <v>N/A</v>
      </c>
      <c r="E97" s="4">
        <v>99.692072944000003</v>
      </c>
      <c r="F97" s="5" t="str">
        <f>IF($B97="N/A","N/A",IF(E97&gt;15,"No",IF(E97&lt;-15,"No","Yes")))</f>
        <v>N/A</v>
      </c>
      <c r="G97" s="4">
        <v>99.834743528999994</v>
      </c>
      <c r="H97" s="5" t="str">
        <f>IF($B97="N/A","N/A",IF(G97&gt;15,"No",IF(G97&lt;-15,"No","Yes")))</f>
        <v>N/A</v>
      </c>
      <c r="I97" s="6">
        <v>0.66359999999999997</v>
      </c>
      <c r="J97" s="6">
        <v>0.1431</v>
      </c>
      <c r="K97" s="85" t="str">
        <f t="shared" si="18"/>
        <v>Yes</v>
      </c>
    </row>
    <row r="98" spans="1:11" x14ac:dyDescent="0.25">
      <c r="A98" s="104" t="s">
        <v>43</v>
      </c>
      <c r="B98" s="21" t="s">
        <v>223</v>
      </c>
      <c r="C98" s="44">
        <v>99.928111196000003</v>
      </c>
      <c r="D98" s="5" t="str">
        <f>IF($B98="N/A","N/A",IF(C98&gt;100,"No",IF(C98&lt;98,"No","Yes")))</f>
        <v>Yes</v>
      </c>
      <c r="E98" s="4">
        <v>99.957648456000001</v>
      </c>
      <c r="F98" s="5" t="str">
        <f>IF($B98="N/A","N/A",IF(E98&gt;100,"No",IF(E98&lt;98,"No","Yes")))</f>
        <v>Yes</v>
      </c>
      <c r="G98" s="4">
        <v>99.925912222999997</v>
      </c>
      <c r="H98" s="5" t="str">
        <f>IF($B98="N/A","N/A",IF(G98&gt;100,"No",IF(G98&lt;98,"No","Yes")))</f>
        <v>Yes</v>
      </c>
      <c r="I98" s="6">
        <v>2.9600000000000001E-2</v>
      </c>
      <c r="J98" s="6">
        <v>-3.2000000000000001E-2</v>
      </c>
      <c r="K98" s="85" t="str">
        <f t="shared" si="18"/>
        <v>Yes</v>
      </c>
    </row>
    <row r="99" spans="1:11" x14ac:dyDescent="0.25">
      <c r="A99" s="104" t="s">
        <v>44</v>
      </c>
      <c r="B99" s="21" t="s">
        <v>213</v>
      </c>
      <c r="C99" s="44">
        <v>43.021131773</v>
      </c>
      <c r="D99" s="5" t="str">
        <f>IF($B99="N/A","N/A",IF(C99&gt;15,"No",IF(C99&lt;-15,"No","Yes")))</f>
        <v>N/A</v>
      </c>
      <c r="E99" s="4">
        <v>33.621577606999999</v>
      </c>
      <c r="F99" s="5" t="str">
        <f>IF($B99="N/A","N/A",IF(E99&gt;15,"No",IF(E99&lt;-15,"No","Yes")))</f>
        <v>N/A</v>
      </c>
      <c r="G99" s="4">
        <v>31.518822397000001</v>
      </c>
      <c r="H99" s="5" t="str">
        <f>IF($B99="N/A","N/A",IF(G99&gt;15,"No",IF(G99&lt;-15,"No","Yes")))</f>
        <v>N/A</v>
      </c>
      <c r="I99" s="6">
        <v>-21.8</v>
      </c>
      <c r="J99" s="6">
        <v>-6.25</v>
      </c>
      <c r="K99" s="85" t="str">
        <f t="shared" si="18"/>
        <v>Yes</v>
      </c>
    </row>
    <row r="100" spans="1:11" x14ac:dyDescent="0.25">
      <c r="A100" s="104" t="s">
        <v>45</v>
      </c>
      <c r="B100" s="21" t="s">
        <v>213</v>
      </c>
      <c r="C100" s="44">
        <v>49.015866482</v>
      </c>
      <c r="D100" s="5" t="str">
        <f>IF($B100="N/A","N/A",IF(C100&gt;15,"No",IF(C100&lt;-15,"No","Yes")))</f>
        <v>N/A</v>
      </c>
      <c r="E100" s="4">
        <v>57.434724113000001</v>
      </c>
      <c r="F100" s="5" t="str">
        <f>IF($B100="N/A","N/A",IF(E100&gt;15,"No",IF(E100&lt;-15,"No","Yes")))</f>
        <v>N/A</v>
      </c>
      <c r="G100" s="4">
        <v>61.936663406999998</v>
      </c>
      <c r="H100" s="5" t="str">
        <f>IF($B100="N/A","N/A",IF(G100&gt;15,"No",IF(G100&lt;-15,"No","Yes")))</f>
        <v>N/A</v>
      </c>
      <c r="I100" s="6">
        <v>17.18</v>
      </c>
      <c r="J100" s="6">
        <v>7.8380000000000001</v>
      </c>
      <c r="K100" s="85" t="str">
        <f t="shared" si="18"/>
        <v>Yes</v>
      </c>
    </row>
    <row r="101" spans="1:11" x14ac:dyDescent="0.25">
      <c r="A101" s="104" t="s">
        <v>355</v>
      </c>
      <c r="B101" s="21" t="s">
        <v>213</v>
      </c>
      <c r="C101" s="44">
        <v>92.036998253999997</v>
      </c>
      <c r="D101" s="5" t="str">
        <f>IF($B101="N/A","N/A",IF(C101&gt;15,"No",IF(C101&lt;-15,"No","Yes")))</f>
        <v>N/A</v>
      </c>
      <c r="E101" s="4">
        <v>91.056301719999993</v>
      </c>
      <c r="F101" s="5" t="str">
        <f>IF($B101="N/A","N/A",IF(E101&gt;15,"No",IF(E101&lt;-15,"No","Yes")))</f>
        <v>N/A</v>
      </c>
      <c r="G101" s="4">
        <v>93.455485804000006</v>
      </c>
      <c r="H101" s="5" t="str">
        <f>IF($B101="N/A","N/A",IF(G101&gt;15,"No",IF(G101&lt;-15,"No","Yes")))</f>
        <v>N/A</v>
      </c>
      <c r="I101" s="6">
        <v>-1.07</v>
      </c>
      <c r="J101" s="6">
        <v>2.6349999999999998</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7.9627488921999996</v>
      </c>
      <c r="D103" s="5" t="str">
        <f>IF($B103="N/A","N/A",IF(C103&gt;15,"No",IF(C103&lt;-15,"No","Yes")))</f>
        <v>N/A</v>
      </c>
      <c r="E103" s="4">
        <v>8.9424951030000006</v>
      </c>
      <c r="F103" s="5" t="str">
        <f>IF($B103="N/A","N/A",IF(E103&gt;15,"No",IF(E103&lt;-15,"No","Yes")))</f>
        <v>N/A</v>
      </c>
      <c r="G103" s="4">
        <v>6.5444296407999998</v>
      </c>
      <c r="H103" s="5" t="str">
        <f>IF($B103="N/A","N/A",IF(G103&gt;15,"No",IF(G103&lt;-15,"No","Yes")))</f>
        <v>N/A</v>
      </c>
      <c r="I103" s="6">
        <v>12.3</v>
      </c>
      <c r="J103" s="6">
        <v>-26.8</v>
      </c>
      <c r="K103" s="85" t="str">
        <f t="shared" si="18"/>
        <v>Yes</v>
      </c>
    </row>
    <row r="104" spans="1:11" x14ac:dyDescent="0.25">
      <c r="A104" s="104" t="s">
        <v>33</v>
      </c>
      <c r="B104" s="21" t="s">
        <v>223</v>
      </c>
      <c r="C104" s="44">
        <v>99.999941226000004</v>
      </c>
      <c r="D104" s="5" t="str">
        <f>IF($B104="N/A","N/A",IF(C104&gt;100,"No",IF(C104&lt;98,"No","Yes")))</f>
        <v>Yes</v>
      </c>
      <c r="E104" s="4">
        <v>99.999888863999999</v>
      </c>
      <c r="F104" s="5" t="str">
        <f>IF($B104="N/A","N/A",IF(E104&gt;100,"No",IF(E104&lt;98,"No","Yes")))</f>
        <v>Yes</v>
      </c>
      <c r="G104" s="4">
        <v>100</v>
      </c>
      <c r="H104" s="5" t="str">
        <f>IF($B104="N/A","N/A",IF(G104&gt;100,"No",IF(G104&lt;98,"No","Yes")))</f>
        <v>Yes</v>
      </c>
      <c r="I104" s="6">
        <v>0</v>
      </c>
      <c r="J104" s="6">
        <v>1E-4</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3.3660889146000001</v>
      </c>
      <c r="D106" s="5" t="str">
        <f>IF($B106="N/A","N/A",IF(C106&gt;15,"No",IF(C106&lt;-15,"No","Yes")))</f>
        <v>N/A</v>
      </c>
      <c r="E106" s="4">
        <v>2.3209112476999998</v>
      </c>
      <c r="F106" s="5" t="str">
        <f>IF($B106="N/A","N/A",IF(E106&gt;15,"No",IF(E106&lt;-15,"No","Yes")))</f>
        <v>N/A</v>
      </c>
      <c r="G106" s="4">
        <v>10.711775931</v>
      </c>
      <c r="H106" s="5" t="str">
        <f>IF($B106="N/A","N/A",IF(G106&gt;15,"No",IF(G106&lt;-15,"No","Yes")))</f>
        <v>N/A</v>
      </c>
      <c r="I106" s="6">
        <v>-31.1</v>
      </c>
      <c r="J106" s="6">
        <v>361.5</v>
      </c>
      <c r="K106" s="85" t="str">
        <f>IF(J106="Div by 0", "N/A", IF(J106="N/A","N/A", IF(J106&gt;30, "No", IF(J106&lt;-30, "No", "Yes"))))</f>
        <v>No</v>
      </c>
    </row>
    <row r="107" spans="1:11" x14ac:dyDescent="0.25">
      <c r="A107" s="104" t="s">
        <v>908</v>
      </c>
      <c r="B107" s="21" t="s">
        <v>213</v>
      </c>
      <c r="C107" s="53">
        <v>86.021642173999993</v>
      </c>
      <c r="D107" s="5" t="str">
        <f t="shared" ref="D107:D130" si="19">IF($B107="N/A","N/A",IF(C107&gt;15,"No",IF(C107&lt;-15,"No","Yes")))</f>
        <v>N/A</v>
      </c>
      <c r="E107" s="5">
        <v>84.950443223999997</v>
      </c>
      <c r="F107" s="5" t="str">
        <f t="shared" ref="F107:F130" si="20">IF($B107="N/A","N/A",IF(E107&gt;15,"No",IF(E107&lt;-15,"No","Yes")))</f>
        <v>N/A</v>
      </c>
      <c r="G107" s="4">
        <v>88.848301605000003</v>
      </c>
      <c r="H107" s="5" t="str">
        <f t="shared" ref="H107:H130" si="21">IF($B107="N/A","N/A",IF(G107&gt;15,"No",IF(G107&lt;-15,"No","Yes")))</f>
        <v>N/A</v>
      </c>
      <c r="I107" s="6">
        <v>-1.25</v>
      </c>
      <c r="J107" s="6">
        <v>4.5880000000000001</v>
      </c>
      <c r="K107" s="85" t="str">
        <f t="shared" ref="K107:K130" si="22">IF(J107="Div by 0", "N/A", IF(J107="N/A","N/A", IF(J107&gt;30, "No", IF(J107&lt;-30, "No", "Yes"))))</f>
        <v>Yes</v>
      </c>
    </row>
    <row r="108" spans="1:11" x14ac:dyDescent="0.25">
      <c r="A108" s="104" t="s">
        <v>909</v>
      </c>
      <c r="B108" s="21" t="s">
        <v>213</v>
      </c>
      <c r="C108" s="53">
        <v>7.9824182135999999</v>
      </c>
      <c r="D108" s="21" t="s">
        <v>213</v>
      </c>
      <c r="E108" s="5">
        <v>8.1114440120999998</v>
      </c>
      <c r="F108" s="21" t="s">
        <v>213</v>
      </c>
      <c r="G108" s="4">
        <v>6.1217556632000001</v>
      </c>
      <c r="H108" s="21" t="s">
        <v>213</v>
      </c>
      <c r="I108" s="6">
        <v>1.6160000000000001</v>
      </c>
      <c r="J108" s="6">
        <v>-24.5</v>
      </c>
      <c r="K108" s="85" t="str">
        <f t="shared" si="22"/>
        <v>Yes</v>
      </c>
    </row>
    <row r="109" spans="1:11" x14ac:dyDescent="0.25">
      <c r="A109" s="104" t="s">
        <v>910</v>
      </c>
      <c r="B109" s="21" t="s">
        <v>213</v>
      </c>
      <c r="C109" s="53">
        <v>1.6942087991000001</v>
      </c>
      <c r="D109" s="5" t="str">
        <f t="shared" si="19"/>
        <v>N/A</v>
      </c>
      <c r="E109" s="5">
        <v>1.7276924005000001</v>
      </c>
      <c r="F109" s="5" t="str">
        <f t="shared" si="20"/>
        <v>N/A</v>
      </c>
      <c r="G109" s="4">
        <v>1.3136078183</v>
      </c>
      <c r="H109" s="5" t="str">
        <f t="shared" si="21"/>
        <v>N/A</v>
      </c>
      <c r="I109" s="6">
        <v>1.976</v>
      </c>
      <c r="J109" s="6">
        <v>-24</v>
      </c>
      <c r="K109" s="85" t="str">
        <f t="shared" si="22"/>
        <v>Yes</v>
      </c>
    </row>
    <row r="110" spans="1:11" x14ac:dyDescent="0.25">
      <c r="A110" s="104" t="s">
        <v>911</v>
      </c>
      <c r="B110" s="21" t="s">
        <v>213</v>
      </c>
      <c r="C110" s="53">
        <v>2.1463937499999999E-2</v>
      </c>
      <c r="D110" s="5" t="str">
        <f t="shared" si="19"/>
        <v>N/A</v>
      </c>
      <c r="E110" s="5">
        <v>2.4746866900000001E-2</v>
      </c>
      <c r="F110" s="5" t="str">
        <f t="shared" si="20"/>
        <v>N/A</v>
      </c>
      <c r="G110" s="4">
        <v>1.7103085300000001E-2</v>
      </c>
      <c r="H110" s="5" t="str">
        <f t="shared" si="21"/>
        <v>N/A</v>
      </c>
      <c r="I110" s="6">
        <v>15.3</v>
      </c>
      <c r="J110" s="6">
        <v>-30.9</v>
      </c>
      <c r="K110" s="85" t="str">
        <f t="shared" si="22"/>
        <v>No</v>
      </c>
    </row>
    <row r="111" spans="1:11" x14ac:dyDescent="0.25">
      <c r="A111" s="104" t="s">
        <v>912</v>
      </c>
      <c r="B111" s="21" t="s">
        <v>213</v>
      </c>
      <c r="C111" s="53">
        <v>4.0780221700000001E-2</v>
      </c>
      <c r="D111" s="5" t="str">
        <f t="shared" si="19"/>
        <v>N/A</v>
      </c>
      <c r="E111" s="5">
        <v>4.1287054900000002E-2</v>
      </c>
      <c r="F111" s="5" t="str">
        <f t="shared" si="20"/>
        <v>N/A</v>
      </c>
      <c r="G111" s="4">
        <v>2.76180751E-2</v>
      </c>
      <c r="H111" s="5" t="str">
        <f t="shared" si="21"/>
        <v>N/A</v>
      </c>
      <c r="I111" s="6">
        <v>1.2430000000000001</v>
      </c>
      <c r="J111" s="6">
        <v>-33.1</v>
      </c>
      <c r="K111" s="85" t="str">
        <f t="shared" si="22"/>
        <v>No</v>
      </c>
    </row>
    <row r="112" spans="1:11" x14ac:dyDescent="0.25">
      <c r="A112" s="104" t="s">
        <v>913</v>
      </c>
      <c r="B112" s="21" t="s">
        <v>213</v>
      </c>
      <c r="C112" s="53">
        <v>0.17154774950000001</v>
      </c>
      <c r="D112" s="5" t="str">
        <f t="shared" si="19"/>
        <v>N/A</v>
      </c>
      <c r="E112" s="5">
        <v>0.1080968809</v>
      </c>
      <c r="F112" s="5" t="str">
        <f t="shared" si="20"/>
        <v>N/A</v>
      </c>
      <c r="G112" s="4">
        <v>5.23672455E-2</v>
      </c>
      <c r="H112" s="5" t="str">
        <f t="shared" si="21"/>
        <v>N/A</v>
      </c>
      <c r="I112" s="6">
        <v>-37</v>
      </c>
      <c r="J112" s="6">
        <v>-51.6</v>
      </c>
      <c r="K112" s="85" t="str">
        <f t="shared" si="22"/>
        <v>No</v>
      </c>
    </row>
    <row r="113" spans="1:11" x14ac:dyDescent="0.25">
      <c r="A113" s="104" t="s">
        <v>914</v>
      </c>
      <c r="B113" s="21" t="s">
        <v>213</v>
      </c>
      <c r="C113" s="53">
        <v>9.91510471E-2</v>
      </c>
      <c r="D113" s="5" t="str">
        <f t="shared" si="19"/>
        <v>N/A</v>
      </c>
      <c r="E113" s="5">
        <v>9.7965362900000005E-2</v>
      </c>
      <c r="F113" s="5" t="str">
        <f t="shared" si="20"/>
        <v>N/A</v>
      </c>
      <c r="G113" s="4">
        <v>7.1443514E-2</v>
      </c>
      <c r="H113" s="5" t="str">
        <f t="shared" si="21"/>
        <v>N/A</v>
      </c>
      <c r="I113" s="6">
        <v>-1.2</v>
      </c>
      <c r="J113" s="6">
        <v>-27.1</v>
      </c>
      <c r="K113" s="85" t="str">
        <f t="shared" si="22"/>
        <v>Yes</v>
      </c>
    </row>
    <row r="114" spans="1:11" x14ac:dyDescent="0.25">
      <c r="A114" s="104" t="s">
        <v>915</v>
      </c>
      <c r="B114" s="21" t="s">
        <v>213</v>
      </c>
      <c r="C114" s="53">
        <v>3.6056643899999997E-2</v>
      </c>
      <c r="D114" s="5" t="str">
        <f t="shared" si="19"/>
        <v>N/A</v>
      </c>
      <c r="E114" s="5">
        <v>2.97156378E-2</v>
      </c>
      <c r="F114" s="5" t="str">
        <f t="shared" si="20"/>
        <v>N/A</v>
      </c>
      <c r="G114" s="4">
        <v>1.9920064000000001E-2</v>
      </c>
      <c r="H114" s="5" t="str">
        <f t="shared" si="21"/>
        <v>N/A</v>
      </c>
      <c r="I114" s="6">
        <v>-17.600000000000001</v>
      </c>
      <c r="J114" s="6">
        <v>-33</v>
      </c>
      <c r="K114" s="85" t="str">
        <f t="shared" si="22"/>
        <v>No</v>
      </c>
    </row>
    <row r="115" spans="1:11" x14ac:dyDescent="0.25">
      <c r="A115" s="104" t="s">
        <v>916</v>
      </c>
      <c r="B115" s="21" t="s">
        <v>213</v>
      </c>
      <c r="C115" s="53">
        <v>3.6421933900000002E-2</v>
      </c>
      <c r="D115" s="5" t="str">
        <f t="shared" si="19"/>
        <v>N/A</v>
      </c>
      <c r="E115" s="5">
        <v>4.5935019399999999E-2</v>
      </c>
      <c r="F115" s="5" t="str">
        <f t="shared" si="20"/>
        <v>N/A</v>
      </c>
      <c r="G115" s="4">
        <v>3.3634985899999997E-2</v>
      </c>
      <c r="H115" s="5" t="str">
        <f t="shared" si="21"/>
        <v>N/A</v>
      </c>
      <c r="I115" s="6">
        <v>26.12</v>
      </c>
      <c r="J115" s="6">
        <v>-26.8</v>
      </c>
      <c r="K115" s="85" t="str">
        <f t="shared" si="22"/>
        <v>Yes</v>
      </c>
    </row>
    <row r="116" spans="1:11" x14ac:dyDescent="0.25">
      <c r="A116" s="104" t="s">
        <v>917</v>
      </c>
      <c r="B116" s="21" t="s">
        <v>213</v>
      </c>
      <c r="C116" s="53">
        <v>1.88943E-5</v>
      </c>
      <c r="D116" s="5" t="str">
        <f t="shared" si="19"/>
        <v>N/A</v>
      </c>
      <c r="E116" s="5">
        <v>0.28896462080000002</v>
      </c>
      <c r="F116" s="5" t="str">
        <f t="shared" si="20"/>
        <v>N/A</v>
      </c>
      <c r="G116" s="4">
        <v>0.15895159580000001</v>
      </c>
      <c r="H116" s="5" t="str">
        <f t="shared" si="21"/>
        <v>N/A</v>
      </c>
      <c r="I116" s="6">
        <v>1530000</v>
      </c>
      <c r="J116" s="6">
        <v>-45</v>
      </c>
      <c r="K116" s="85" t="str">
        <f t="shared" si="22"/>
        <v>No</v>
      </c>
    </row>
    <row r="117" spans="1:11" x14ac:dyDescent="0.25">
      <c r="A117" s="104" t="s">
        <v>918</v>
      </c>
      <c r="B117" s="21" t="s">
        <v>213</v>
      </c>
      <c r="C117" s="53">
        <v>3.7788619999999998E-4</v>
      </c>
      <c r="D117" s="5" t="str">
        <f t="shared" si="19"/>
        <v>N/A</v>
      </c>
      <c r="E117" s="5">
        <v>3.5064900000000002E-4</v>
      </c>
      <c r="F117" s="5" t="str">
        <f t="shared" si="20"/>
        <v>N/A</v>
      </c>
      <c r="G117" s="4">
        <v>2.2457941200000001E-2</v>
      </c>
      <c r="H117" s="5" t="str">
        <f t="shared" si="21"/>
        <v>N/A</v>
      </c>
      <c r="I117" s="6">
        <v>-7.21</v>
      </c>
      <c r="J117" s="6">
        <v>6305</v>
      </c>
      <c r="K117" s="85" t="str">
        <f t="shared" si="22"/>
        <v>No</v>
      </c>
    </row>
    <row r="118" spans="1:11" x14ac:dyDescent="0.25">
      <c r="A118" s="104" t="s">
        <v>919</v>
      </c>
      <c r="B118" s="21" t="s">
        <v>213</v>
      </c>
      <c r="C118" s="53">
        <v>5.8823911002999996</v>
      </c>
      <c r="D118" s="5" t="str">
        <f t="shared" si="19"/>
        <v>N/A</v>
      </c>
      <c r="E118" s="5">
        <v>5.7466895190000002</v>
      </c>
      <c r="F118" s="5" t="str">
        <f t="shared" si="20"/>
        <v>N/A</v>
      </c>
      <c r="G118" s="4">
        <v>4.4046513381999999</v>
      </c>
      <c r="H118" s="5" t="str">
        <f t="shared" si="21"/>
        <v>N/A</v>
      </c>
      <c r="I118" s="6">
        <v>-2.31</v>
      </c>
      <c r="J118" s="6">
        <v>-23.4</v>
      </c>
      <c r="K118" s="85" t="str">
        <f t="shared" si="22"/>
        <v>Yes</v>
      </c>
    </row>
    <row r="119" spans="1:11" x14ac:dyDescent="0.25">
      <c r="A119" s="104" t="s">
        <v>920</v>
      </c>
      <c r="B119" s="21" t="s">
        <v>213</v>
      </c>
      <c r="C119" s="53">
        <v>5.9959396125</v>
      </c>
      <c r="D119" s="5" t="str">
        <f t="shared" si="19"/>
        <v>N/A</v>
      </c>
      <c r="E119" s="5">
        <v>6.9381127638000004</v>
      </c>
      <c r="F119" s="5" t="str">
        <f t="shared" si="20"/>
        <v>N/A</v>
      </c>
      <c r="G119" s="4">
        <v>5.0299427316000003</v>
      </c>
      <c r="H119" s="5" t="str">
        <f t="shared" si="21"/>
        <v>N/A</v>
      </c>
      <c r="I119" s="6">
        <v>15.71</v>
      </c>
      <c r="J119" s="6">
        <v>-27.5</v>
      </c>
      <c r="K119" s="85" t="str">
        <f t="shared" si="22"/>
        <v>Yes</v>
      </c>
    </row>
    <row r="120" spans="1:11" x14ac:dyDescent="0.25">
      <c r="A120" s="104" t="s">
        <v>921</v>
      </c>
      <c r="B120" s="21" t="s">
        <v>213</v>
      </c>
      <c r="C120" s="53">
        <v>2.6106584699000002</v>
      </c>
      <c r="D120" s="5" t="str">
        <f t="shared" si="19"/>
        <v>N/A</v>
      </c>
      <c r="E120" s="5">
        <v>3.0572265886999999</v>
      </c>
      <c r="F120" s="5" t="str">
        <f t="shared" si="20"/>
        <v>N/A</v>
      </c>
      <c r="G120" s="4">
        <v>1.0625656822</v>
      </c>
      <c r="H120" s="5" t="str">
        <f t="shared" si="21"/>
        <v>N/A</v>
      </c>
      <c r="I120" s="6">
        <v>17.11</v>
      </c>
      <c r="J120" s="6">
        <v>-65.2</v>
      </c>
      <c r="K120" s="85" t="str">
        <f t="shared" si="22"/>
        <v>No</v>
      </c>
    </row>
    <row r="121" spans="1:11" x14ac:dyDescent="0.25">
      <c r="A121" s="104" t="s">
        <v>922</v>
      </c>
      <c r="B121" s="21" t="s">
        <v>213</v>
      </c>
      <c r="C121" s="53">
        <v>2.51924E-5</v>
      </c>
      <c r="D121" s="5" t="str">
        <f t="shared" si="19"/>
        <v>N/A</v>
      </c>
      <c r="E121" s="5">
        <v>5.9684940000000002E-4</v>
      </c>
      <c r="F121" s="5" t="str">
        <f t="shared" si="20"/>
        <v>N/A</v>
      </c>
      <c r="G121" s="4">
        <v>1.0246143579</v>
      </c>
      <c r="H121" s="5" t="str">
        <f t="shared" si="21"/>
        <v>N/A</v>
      </c>
      <c r="I121" s="6">
        <v>2269</v>
      </c>
      <c r="J121" s="6">
        <v>172000</v>
      </c>
      <c r="K121" s="85" t="str">
        <f t="shared" si="22"/>
        <v>No</v>
      </c>
    </row>
    <row r="122" spans="1:11" x14ac:dyDescent="0.25">
      <c r="A122" s="104" t="s">
        <v>923</v>
      </c>
      <c r="B122" s="21" t="s">
        <v>213</v>
      </c>
      <c r="C122" s="53">
        <v>0</v>
      </c>
      <c r="D122" s="5" t="str">
        <f t="shared" si="19"/>
        <v>N/A</v>
      </c>
      <c r="E122" s="5">
        <v>2.23819E-5</v>
      </c>
      <c r="F122" s="5" t="str">
        <f t="shared" si="20"/>
        <v>N/A</v>
      </c>
      <c r="G122" s="4">
        <v>2.2847384999999999E-3</v>
      </c>
      <c r="H122" s="5" t="str">
        <f t="shared" si="21"/>
        <v>N/A</v>
      </c>
      <c r="I122" s="6" t="s">
        <v>1747</v>
      </c>
      <c r="J122" s="6">
        <v>10108</v>
      </c>
      <c r="K122" s="85" t="str">
        <f t="shared" si="22"/>
        <v>No</v>
      </c>
    </row>
    <row r="123" spans="1:11" x14ac:dyDescent="0.25">
      <c r="A123" s="104" t="s">
        <v>924</v>
      </c>
      <c r="B123" s="21" t="s">
        <v>213</v>
      </c>
      <c r="C123" s="53">
        <v>4.3079030000000001E-3</v>
      </c>
      <c r="D123" s="5" t="str">
        <f t="shared" si="19"/>
        <v>N/A</v>
      </c>
      <c r="E123" s="5">
        <v>4.5062126999999997E-3</v>
      </c>
      <c r="F123" s="5" t="str">
        <f t="shared" si="20"/>
        <v>N/A</v>
      </c>
      <c r="G123" s="4">
        <v>3.6997186E-3</v>
      </c>
      <c r="H123" s="5" t="str">
        <f t="shared" si="21"/>
        <v>N/A</v>
      </c>
      <c r="I123" s="6">
        <v>4.6029999999999998</v>
      </c>
      <c r="J123" s="6">
        <v>-17.899999999999999</v>
      </c>
      <c r="K123" s="85" t="str">
        <f t="shared" si="22"/>
        <v>Yes</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2.7498150719000001</v>
      </c>
      <c r="D125" s="5" t="str">
        <f t="shared" si="19"/>
        <v>N/A</v>
      </c>
      <c r="E125" s="5">
        <v>3.1548039994999999</v>
      </c>
      <c r="F125" s="5" t="str">
        <f t="shared" si="20"/>
        <v>N/A</v>
      </c>
      <c r="G125" s="4">
        <v>2.2240631387000001</v>
      </c>
      <c r="H125" s="5" t="str">
        <f t="shared" si="21"/>
        <v>N/A</v>
      </c>
      <c r="I125" s="6">
        <v>14.73</v>
      </c>
      <c r="J125" s="6">
        <v>-29.5</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2.3873969999999999E-4</v>
      </c>
      <c r="F128" s="5" t="str">
        <f t="shared" si="20"/>
        <v>N/A</v>
      </c>
      <c r="G128" s="4">
        <v>0.167305171</v>
      </c>
      <c r="H128" s="5" t="str">
        <f t="shared" si="21"/>
        <v>N/A</v>
      </c>
      <c r="I128" s="6" t="s">
        <v>1747</v>
      </c>
      <c r="J128" s="6">
        <v>69978</v>
      </c>
      <c r="K128" s="85" t="str">
        <f t="shared" si="22"/>
        <v>No</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0.63113297530000001</v>
      </c>
      <c r="D130" s="94" t="str">
        <f t="shared" si="19"/>
        <v>N/A</v>
      </c>
      <c r="E130" s="94">
        <v>0.72071799189999997</v>
      </c>
      <c r="F130" s="94" t="str">
        <f t="shared" si="20"/>
        <v>N/A</v>
      </c>
      <c r="G130" s="98">
        <v>0.54540992460000004</v>
      </c>
      <c r="H130" s="94" t="str">
        <f t="shared" si="21"/>
        <v>N/A</v>
      </c>
      <c r="I130" s="95">
        <v>14.19</v>
      </c>
      <c r="J130" s="95">
        <v>-24.3</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631359</v>
      </c>
      <c r="D6" s="5" t="str">
        <f>IF($B6="N/A","N/A",IF(C6&gt;15,"No",IF(C6&lt;-15,"No","Yes")))</f>
        <v>N/A</v>
      </c>
      <c r="E6" s="22">
        <v>801770</v>
      </c>
      <c r="F6" s="5" t="str">
        <f>IF($B6="N/A","N/A",IF(E6&gt;15,"No",IF(E6&lt;-15,"No","Yes")))</f>
        <v>N/A</v>
      </c>
      <c r="G6" s="22">
        <v>958554</v>
      </c>
      <c r="H6" s="5" t="str">
        <f>IF($B6="N/A","N/A",IF(G6&gt;15,"No",IF(G6&lt;-15,"No","Yes")))</f>
        <v>N/A</v>
      </c>
      <c r="I6" s="6">
        <v>26.99</v>
      </c>
      <c r="J6" s="6">
        <v>19.55</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31.409269527999999</v>
      </c>
      <c r="D9" s="5" t="str">
        <f t="shared" ref="D9:D17" si="1">IF($B9="N/A","N/A",IF(C9&gt;15,"No",IF(C9&lt;-15,"No","Yes")))</f>
        <v>N/A</v>
      </c>
      <c r="E9" s="23">
        <v>31.982306647000001</v>
      </c>
      <c r="F9" s="5" t="str">
        <f>IF($B9="N/A","N/A",IF(E9&gt;15,"No",IF(E9&lt;-15,"No","Yes")))</f>
        <v>N/A</v>
      </c>
      <c r="G9" s="23">
        <v>29.199636119000001</v>
      </c>
      <c r="H9" s="5" t="str">
        <f>IF($B9="N/A","N/A",IF(G9&gt;15,"No",IF(G9&lt;-15,"No","Yes")))</f>
        <v>N/A</v>
      </c>
      <c r="I9" s="6">
        <v>1.8240000000000001</v>
      </c>
      <c r="J9" s="6">
        <v>-8.6999999999999993</v>
      </c>
      <c r="K9" s="85" t="str">
        <f t="shared" si="0"/>
        <v>Yes</v>
      </c>
    </row>
    <row r="10" spans="1:11" x14ac:dyDescent="0.25">
      <c r="A10" s="104" t="s">
        <v>16</v>
      </c>
      <c r="B10" s="21" t="s">
        <v>213</v>
      </c>
      <c r="C10" s="44">
        <v>20.857705363000001</v>
      </c>
      <c r="D10" s="5" t="str">
        <f t="shared" si="1"/>
        <v>N/A</v>
      </c>
      <c r="E10" s="4">
        <v>19.955722962999999</v>
      </c>
      <c r="F10" s="5" t="str">
        <f>IF($B10="N/A","N/A",IF(E10&gt;15,"No",IF(E10&lt;-15,"No","Yes")))</f>
        <v>N/A</v>
      </c>
      <c r="G10" s="4">
        <v>17.903634015000002</v>
      </c>
      <c r="H10" s="5" t="str">
        <f>IF($B10="N/A","N/A",IF(G10&gt;15,"No",IF(G10&lt;-15,"No","Yes")))</f>
        <v>N/A</v>
      </c>
      <c r="I10" s="6">
        <v>-4.32</v>
      </c>
      <c r="J10" s="6">
        <v>-10.3</v>
      </c>
      <c r="K10" s="85" t="str">
        <f t="shared" si="0"/>
        <v>Yes</v>
      </c>
    </row>
    <row r="11" spans="1:11" x14ac:dyDescent="0.25">
      <c r="A11" s="104" t="s">
        <v>36</v>
      </c>
      <c r="B11" s="21" t="s">
        <v>213</v>
      </c>
      <c r="C11" s="44" t="s">
        <v>1747</v>
      </c>
      <c r="D11" s="5" t="str">
        <f t="shared" si="1"/>
        <v>N/A</v>
      </c>
      <c r="E11" s="4">
        <v>28.787878788</v>
      </c>
      <c r="F11" s="5" t="str">
        <f>IF($B11="N/A","N/A",IF(E11&gt;15,"No",IF(E11&lt;-15,"No","Yes")))</f>
        <v>N/A</v>
      </c>
      <c r="G11" s="4">
        <v>6.2015503876000002</v>
      </c>
      <c r="H11" s="5" t="str">
        <f>IF($B11="N/A","N/A",IF(G11&gt;15,"No",IF(G11&lt;-15,"No","Yes")))</f>
        <v>N/A</v>
      </c>
      <c r="I11" s="6" t="s">
        <v>1747</v>
      </c>
      <c r="J11" s="6">
        <v>-78.5</v>
      </c>
      <c r="K11" s="85" t="str">
        <f t="shared" si="0"/>
        <v>No</v>
      </c>
    </row>
    <row r="12" spans="1:11" x14ac:dyDescent="0.25">
      <c r="A12" s="104" t="s">
        <v>37</v>
      </c>
      <c r="B12" s="21" t="s">
        <v>213</v>
      </c>
      <c r="C12" s="44" t="s">
        <v>1747</v>
      </c>
      <c r="D12" s="5" t="str">
        <f t="shared" si="1"/>
        <v>N/A</v>
      </c>
      <c r="E12" s="4" t="s">
        <v>1747</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20.857705363000001</v>
      </c>
      <c r="D13" s="5" t="str">
        <f t="shared" si="1"/>
        <v>N/A</v>
      </c>
      <c r="E13" s="4">
        <v>19.954995859</v>
      </c>
      <c r="F13" s="5" t="str">
        <f>IF($B13="N/A","N/A",IF(E13&gt;15,"No",IF(E13&lt;-15,"No","Yes")))</f>
        <v>N/A</v>
      </c>
      <c r="G13" s="4">
        <v>17.905209067000001</v>
      </c>
      <c r="H13" s="5" t="str">
        <f>IF($B13="N/A","N/A",IF(G13&gt;15,"No",IF(G13&lt;-15,"No","Yes")))</f>
        <v>N/A</v>
      </c>
      <c r="I13" s="6">
        <v>-4.33</v>
      </c>
      <c r="J13" s="6">
        <v>-10.3</v>
      </c>
      <c r="K13" s="85" t="str">
        <f t="shared" si="0"/>
        <v>Yes</v>
      </c>
    </row>
    <row r="14" spans="1:11" x14ac:dyDescent="0.25">
      <c r="A14" s="104" t="s">
        <v>671</v>
      </c>
      <c r="B14" s="21" t="s">
        <v>213</v>
      </c>
      <c r="C14" s="44">
        <v>22.582872818999999</v>
      </c>
      <c r="D14" s="5" t="str">
        <f t="shared" si="1"/>
        <v>N/A</v>
      </c>
      <c r="E14" s="4">
        <v>38.742656871999998</v>
      </c>
      <c r="F14" s="5" t="str">
        <f t="shared" ref="F14:F33" si="2">IF($B14="N/A","N/A",IF(E14&gt;15,"No",IF(E14&lt;-15,"No","Yes")))</f>
        <v>N/A</v>
      </c>
      <c r="G14" s="4">
        <v>45.380020322</v>
      </c>
      <c r="H14" s="5" t="str">
        <f t="shared" ref="H14:H33" si="3">IF($B14="N/A","N/A",IF(G14&gt;15,"No",IF(G14&lt;-15,"No","Yes")))</f>
        <v>N/A</v>
      </c>
      <c r="I14" s="6">
        <v>71.56</v>
      </c>
      <c r="J14" s="6">
        <v>17.13</v>
      </c>
      <c r="K14" s="85" t="str">
        <f t="shared" ref="K14:K30" si="4">IF(J14="Div by 0", "N/A", IF(J14="N/A","N/A", IF(J14&gt;30, "No", IF(J14&lt;-30, "No", "Yes"))))</f>
        <v>Yes</v>
      </c>
    </row>
    <row r="15" spans="1:11" x14ac:dyDescent="0.25">
      <c r="A15" s="104" t="s">
        <v>672</v>
      </c>
      <c r="B15" s="21" t="s">
        <v>213</v>
      </c>
      <c r="C15" s="44">
        <v>13.253632244</v>
      </c>
      <c r="D15" s="5" t="str">
        <f t="shared" si="1"/>
        <v>N/A</v>
      </c>
      <c r="E15" s="4">
        <v>14.000149669000001</v>
      </c>
      <c r="F15" s="5" t="str">
        <f t="shared" si="2"/>
        <v>N/A</v>
      </c>
      <c r="G15" s="4">
        <v>16.447065058</v>
      </c>
      <c r="H15" s="5" t="str">
        <f t="shared" si="3"/>
        <v>N/A</v>
      </c>
      <c r="I15" s="6">
        <v>5.633</v>
      </c>
      <c r="J15" s="6">
        <v>17.48</v>
      </c>
      <c r="K15" s="85" t="str">
        <f t="shared" si="4"/>
        <v>Yes</v>
      </c>
    </row>
    <row r="16" spans="1:11" x14ac:dyDescent="0.25">
      <c r="A16" s="104" t="s">
        <v>379</v>
      </c>
      <c r="B16" s="21" t="s">
        <v>213</v>
      </c>
      <c r="C16" s="44">
        <v>0</v>
      </c>
      <c r="D16" s="5" t="str">
        <f t="shared" si="1"/>
        <v>N/A</v>
      </c>
      <c r="E16" s="4">
        <v>8.2317872E-3</v>
      </c>
      <c r="F16" s="5" t="str">
        <f t="shared" si="2"/>
        <v>N/A</v>
      </c>
      <c r="G16" s="4">
        <v>1.3457770799999999E-2</v>
      </c>
      <c r="H16" s="5" t="str">
        <f t="shared" si="3"/>
        <v>N/A</v>
      </c>
      <c r="I16" s="6" t="s">
        <v>1747</v>
      </c>
      <c r="J16" s="6">
        <v>63.49</v>
      </c>
      <c r="K16" s="85" t="str">
        <f t="shared" si="4"/>
        <v>No</v>
      </c>
    </row>
    <row r="17" spans="1:11" x14ac:dyDescent="0.25">
      <c r="A17" s="104" t="s">
        <v>380</v>
      </c>
      <c r="B17" s="21" t="s">
        <v>213</v>
      </c>
      <c r="C17" s="44">
        <v>2.8351540099999999E-2</v>
      </c>
      <c r="D17" s="5" t="str">
        <f t="shared" si="1"/>
        <v>N/A</v>
      </c>
      <c r="E17" s="4">
        <v>2.1701984399999999E-2</v>
      </c>
      <c r="F17" s="5" t="str">
        <f t="shared" si="2"/>
        <v>N/A</v>
      </c>
      <c r="G17" s="4">
        <v>2.1803675099999999E-2</v>
      </c>
      <c r="H17" s="5" t="str">
        <f t="shared" si="3"/>
        <v>N/A</v>
      </c>
      <c r="I17" s="6">
        <v>-23.5</v>
      </c>
      <c r="J17" s="6">
        <v>0.46860000000000002</v>
      </c>
      <c r="K17" s="85" t="str">
        <f t="shared" si="4"/>
        <v>Yes</v>
      </c>
    </row>
    <row r="18" spans="1:11" x14ac:dyDescent="0.25">
      <c r="A18" s="104" t="s">
        <v>381</v>
      </c>
      <c r="B18" s="21" t="s">
        <v>213</v>
      </c>
      <c r="C18" s="44">
        <v>0</v>
      </c>
      <c r="D18" s="5" t="str">
        <f t="shared" ref="D18:D33" si="5">IF($B18="N/A","N/A",IF(C18&gt;15,"No",IF(C18&lt;-15,"No","Yes")))</f>
        <v>N/A</v>
      </c>
      <c r="E18" s="4">
        <v>0</v>
      </c>
      <c r="F18" s="5" t="str">
        <f t="shared" si="2"/>
        <v>N/A</v>
      </c>
      <c r="G18" s="4">
        <v>0</v>
      </c>
      <c r="H18" s="5" t="str">
        <f t="shared" si="3"/>
        <v>N/A</v>
      </c>
      <c r="I18" s="6" t="s">
        <v>1747</v>
      </c>
      <c r="J18" s="6" t="s">
        <v>1747</v>
      </c>
      <c r="K18" s="85" t="str">
        <f t="shared" si="4"/>
        <v>N/A</v>
      </c>
    </row>
    <row r="19" spans="1:11" x14ac:dyDescent="0.25">
      <c r="A19" s="104" t="s">
        <v>382</v>
      </c>
      <c r="B19" s="21" t="s">
        <v>213</v>
      </c>
      <c r="C19" s="44">
        <v>4.7901431674000001</v>
      </c>
      <c r="D19" s="5" t="str">
        <f t="shared" si="5"/>
        <v>N/A</v>
      </c>
      <c r="E19" s="4">
        <v>5.3883283235999997</v>
      </c>
      <c r="F19" s="5" t="str">
        <f t="shared" si="2"/>
        <v>N/A</v>
      </c>
      <c r="G19" s="4">
        <v>4.1614765574000003</v>
      </c>
      <c r="H19" s="5" t="str">
        <f t="shared" si="3"/>
        <v>N/A</v>
      </c>
      <c r="I19" s="6">
        <v>12.49</v>
      </c>
      <c r="J19" s="6">
        <v>-22.8</v>
      </c>
      <c r="K19" s="85" t="str">
        <f t="shared" si="4"/>
        <v>Yes</v>
      </c>
    </row>
    <row r="20" spans="1:11" x14ac:dyDescent="0.25">
      <c r="A20" s="104" t="s">
        <v>384</v>
      </c>
      <c r="B20" s="21" t="s">
        <v>213</v>
      </c>
      <c r="C20" s="44">
        <v>2.2953660279000001</v>
      </c>
      <c r="D20" s="5" t="str">
        <f t="shared" si="5"/>
        <v>N/A</v>
      </c>
      <c r="E20" s="4">
        <v>1.8465395312999999</v>
      </c>
      <c r="F20" s="5" t="str">
        <f t="shared" si="2"/>
        <v>N/A</v>
      </c>
      <c r="G20" s="4">
        <v>1.5421144765999999</v>
      </c>
      <c r="H20" s="5" t="str">
        <f t="shared" si="3"/>
        <v>N/A</v>
      </c>
      <c r="I20" s="6">
        <v>-19.600000000000001</v>
      </c>
      <c r="J20" s="6">
        <v>-16.5</v>
      </c>
      <c r="K20" s="85" t="str">
        <f t="shared" si="4"/>
        <v>Yes</v>
      </c>
    </row>
    <row r="21" spans="1:11" x14ac:dyDescent="0.25">
      <c r="A21" s="104" t="s">
        <v>385</v>
      </c>
      <c r="B21" s="21" t="s">
        <v>213</v>
      </c>
      <c r="C21" s="44">
        <v>53.313249673000001</v>
      </c>
      <c r="D21" s="5" t="str">
        <f t="shared" si="5"/>
        <v>N/A</v>
      </c>
      <c r="E21" s="4">
        <v>38.181398655000002</v>
      </c>
      <c r="F21" s="5" t="str">
        <f t="shared" si="2"/>
        <v>N/A</v>
      </c>
      <c r="G21" s="4">
        <v>29.244361820000002</v>
      </c>
      <c r="H21" s="5" t="str">
        <f t="shared" si="3"/>
        <v>N/A</v>
      </c>
      <c r="I21" s="6">
        <v>-28.4</v>
      </c>
      <c r="J21" s="6">
        <v>-23.4</v>
      </c>
      <c r="K21" s="85" t="str">
        <f t="shared" si="4"/>
        <v>Yes</v>
      </c>
    </row>
    <row r="22" spans="1:11" x14ac:dyDescent="0.25">
      <c r="A22" s="104" t="s">
        <v>386</v>
      </c>
      <c r="B22" s="21" t="s">
        <v>213</v>
      </c>
      <c r="C22" s="44">
        <v>0.22253583139999999</v>
      </c>
      <c r="D22" s="5" t="str">
        <f t="shared" si="5"/>
        <v>N/A</v>
      </c>
      <c r="E22" s="4">
        <v>0.32590393750000002</v>
      </c>
      <c r="F22" s="5" t="str">
        <f t="shared" si="2"/>
        <v>N/A</v>
      </c>
      <c r="G22" s="4">
        <v>0.23274640760000001</v>
      </c>
      <c r="H22" s="5" t="str">
        <f t="shared" si="3"/>
        <v>N/A</v>
      </c>
      <c r="I22" s="6">
        <v>46.45</v>
      </c>
      <c r="J22" s="6">
        <v>-28.6</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1.5838850000000001E-4</v>
      </c>
      <c r="D24" s="5" t="str">
        <f t="shared" si="5"/>
        <v>N/A</v>
      </c>
      <c r="E24" s="4">
        <v>4.9889620000000004E-4</v>
      </c>
      <c r="F24" s="5" t="str">
        <f t="shared" si="2"/>
        <v>N/A</v>
      </c>
      <c r="G24" s="4">
        <v>4.172952E-4</v>
      </c>
      <c r="H24" s="5" t="str">
        <f t="shared" si="3"/>
        <v>N/A</v>
      </c>
      <c r="I24" s="6">
        <v>215</v>
      </c>
      <c r="J24" s="6">
        <v>-16.399999999999999</v>
      </c>
      <c r="K24" s="85" t="str">
        <f t="shared" si="4"/>
        <v>Yes</v>
      </c>
    </row>
    <row r="25" spans="1:11" x14ac:dyDescent="0.25">
      <c r="A25" s="104" t="s">
        <v>391</v>
      </c>
      <c r="B25" s="21" t="s">
        <v>213</v>
      </c>
      <c r="C25" s="44">
        <v>6.5256058800000002E-2</v>
      </c>
      <c r="D25" s="5" t="str">
        <f t="shared" si="5"/>
        <v>N/A</v>
      </c>
      <c r="E25" s="4">
        <v>7.5956945299999995E-2</v>
      </c>
      <c r="F25" s="5" t="str">
        <f t="shared" si="2"/>
        <v>N/A</v>
      </c>
      <c r="G25" s="4">
        <v>5.5604587699999999E-2</v>
      </c>
      <c r="H25" s="5" t="str">
        <f t="shared" si="3"/>
        <v>N/A</v>
      </c>
      <c r="I25" s="6">
        <v>16.399999999999999</v>
      </c>
      <c r="J25" s="6">
        <v>-26.8</v>
      </c>
      <c r="K25" s="85" t="str">
        <f t="shared" si="4"/>
        <v>Yes</v>
      </c>
    </row>
    <row r="26" spans="1:11" x14ac:dyDescent="0.25">
      <c r="A26" s="104" t="s">
        <v>392</v>
      </c>
      <c r="B26" s="21" t="s">
        <v>213</v>
      </c>
      <c r="C26" s="44">
        <v>0.10311090840000001</v>
      </c>
      <c r="D26" s="5" t="str">
        <f t="shared" si="5"/>
        <v>N/A</v>
      </c>
      <c r="E26" s="4">
        <v>0.1888322087</v>
      </c>
      <c r="F26" s="5" t="str">
        <f t="shared" si="2"/>
        <v>N/A</v>
      </c>
      <c r="G26" s="4">
        <v>0.1460533262</v>
      </c>
      <c r="H26" s="5" t="str">
        <f t="shared" si="3"/>
        <v>N/A</v>
      </c>
      <c r="I26" s="6">
        <v>83.14</v>
      </c>
      <c r="J26" s="6">
        <v>-22.7</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2.9875237385000002</v>
      </c>
      <c r="D29" s="5" t="str">
        <f t="shared" si="5"/>
        <v>N/A</v>
      </c>
      <c r="E29" s="4">
        <v>0.21864125619999999</v>
      </c>
      <c r="F29" s="5" t="str">
        <f t="shared" si="2"/>
        <v>N/A</v>
      </c>
      <c r="G29" s="4">
        <v>0.2411966358</v>
      </c>
      <c r="H29" s="5" t="str">
        <f t="shared" si="3"/>
        <v>N/A</v>
      </c>
      <c r="I29" s="6">
        <v>-92.7</v>
      </c>
      <c r="J29" s="6">
        <v>10.32</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99.986695366999996</v>
      </c>
      <c r="D31" s="5" t="str">
        <f t="shared" si="5"/>
        <v>N/A</v>
      </c>
      <c r="E31" s="4">
        <v>99.998752760000002</v>
      </c>
      <c r="F31" s="5" t="str">
        <f t="shared" si="2"/>
        <v>N/A</v>
      </c>
      <c r="G31" s="4">
        <v>99.998956762000006</v>
      </c>
      <c r="H31" s="5" t="str">
        <f t="shared" si="3"/>
        <v>N/A</v>
      </c>
      <c r="I31" s="6">
        <v>1.21E-2</v>
      </c>
      <c r="J31" s="6">
        <v>2.0000000000000001E-4</v>
      </c>
      <c r="K31" s="85" t="str">
        <f t="shared" ref="K31:K43" si="6">IF(J31="Div by 0", "N/A", IF(J31="N/A","N/A", IF(J31&gt;30, "No", IF(J31&lt;-30, "No", "Yes"))))</f>
        <v>Yes</v>
      </c>
    </row>
    <row r="32" spans="1:11" x14ac:dyDescent="0.25">
      <c r="A32" s="104" t="s">
        <v>39</v>
      </c>
      <c r="B32" s="21" t="s">
        <v>267</v>
      </c>
      <c r="C32" s="44">
        <v>99.974782499</v>
      </c>
      <c r="D32" s="5" t="str">
        <f>IF($B32="N/A","N/A",IF(C32&gt;100,"No",IF(C32&lt;85,"No","Yes")))</f>
        <v>Yes</v>
      </c>
      <c r="E32" s="4">
        <v>99.997748232999996</v>
      </c>
      <c r="F32" s="5" t="str">
        <f>IF($B32="N/A","N/A",IF(E32&gt;100,"No",IF(E32&lt;85,"No","Yes")))</f>
        <v>Yes</v>
      </c>
      <c r="G32" s="4">
        <v>100</v>
      </c>
      <c r="H32" s="5" t="str">
        <f>IF($B32="N/A","N/A",IF(G32&gt;100,"No",IF(G32&lt;85,"No","Yes")))</f>
        <v>Yes</v>
      </c>
      <c r="I32" s="6">
        <v>2.3E-2</v>
      </c>
      <c r="J32" s="6">
        <v>2.3E-3</v>
      </c>
      <c r="K32" s="85" t="str">
        <f t="shared" si="6"/>
        <v>Yes</v>
      </c>
    </row>
    <row r="33" spans="1:11" x14ac:dyDescent="0.25">
      <c r="A33" s="104" t="s">
        <v>905</v>
      </c>
      <c r="B33" s="21" t="s">
        <v>213</v>
      </c>
      <c r="C33" s="44">
        <v>42.874658429</v>
      </c>
      <c r="D33" s="5" t="str">
        <f t="shared" si="5"/>
        <v>N/A</v>
      </c>
      <c r="E33" s="4">
        <v>52.645928955999999</v>
      </c>
      <c r="F33" s="5" t="str">
        <f t="shared" si="2"/>
        <v>N/A</v>
      </c>
      <c r="G33" s="4">
        <v>60.234689279000001</v>
      </c>
      <c r="H33" s="5" t="str">
        <f t="shared" si="3"/>
        <v>N/A</v>
      </c>
      <c r="I33" s="6">
        <v>22.79</v>
      </c>
      <c r="J33" s="6">
        <v>14.41</v>
      </c>
      <c r="K33" s="85" t="str">
        <f t="shared" si="6"/>
        <v>Yes</v>
      </c>
    </row>
    <row r="34" spans="1:11" x14ac:dyDescent="0.25">
      <c r="A34" s="104" t="s">
        <v>846</v>
      </c>
      <c r="B34" s="21" t="s">
        <v>268</v>
      </c>
      <c r="C34" s="44">
        <v>13.04867134</v>
      </c>
      <c r="D34" s="5" t="str">
        <f>IF($B34="N/A","N/A",IF(C34&gt;25,"No",IF(C34&lt;5,"No","Yes")))</f>
        <v>Yes</v>
      </c>
      <c r="E34" s="4">
        <v>10.154909200000001</v>
      </c>
      <c r="F34" s="5" t="str">
        <f>IF($B34="N/A","N/A",IF(E34&gt;25,"No",IF(E34&lt;5,"No","Yes")))</f>
        <v>Yes</v>
      </c>
      <c r="G34" s="4">
        <v>8.9065290690999994</v>
      </c>
      <c r="H34" s="5" t="str">
        <f>IF($B34="N/A","N/A",IF(G34&gt;25,"No",IF(G34&lt;5,"No","Yes")))</f>
        <v>Yes</v>
      </c>
      <c r="I34" s="6">
        <v>-22.2</v>
      </c>
      <c r="J34" s="6">
        <v>-12.3</v>
      </c>
      <c r="K34" s="85" t="str">
        <f t="shared" si="6"/>
        <v>Yes</v>
      </c>
    </row>
    <row r="35" spans="1:11" x14ac:dyDescent="0.25">
      <c r="A35" s="104" t="s">
        <v>847</v>
      </c>
      <c r="B35" s="21" t="s">
        <v>269</v>
      </c>
      <c r="C35" s="44">
        <v>29.269019049000001</v>
      </c>
      <c r="D35" s="5" t="str">
        <f>IF($B35="N/A","N/A",IF(C35&gt;70,"No",IF(C35&lt;40,"No","Yes")))</f>
        <v>No</v>
      </c>
      <c r="E35" s="4">
        <v>34.621457792999998</v>
      </c>
      <c r="F35" s="5" t="str">
        <f>IF($B35="N/A","N/A",IF(E35&gt;70,"No",IF(E35&lt;40,"No","Yes")))</f>
        <v>No</v>
      </c>
      <c r="G35" s="4">
        <v>36.845465623000003</v>
      </c>
      <c r="H35" s="5" t="str">
        <f>IF($B35="N/A","N/A",IF(G35&gt;70,"No",IF(G35&lt;40,"No","Yes")))</f>
        <v>No</v>
      </c>
      <c r="I35" s="6">
        <v>18.29</v>
      </c>
      <c r="J35" s="6">
        <v>6.4240000000000004</v>
      </c>
      <c r="K35" s="85" t="str">
        <f t="shared" si="6"/>
        <v>Yes</v>
      </c>
    </row>
    <row r="36" spans="1:11" x14ac:dyDescent="0.25">
      <c r="A36" s="104" t="s">
        <v>848</v>
      </c>
      <c r="B36" s="21" t="s">
        <v>270</v>
      </c>
      <c r="C36" s="44">
        <v>57.682309611999997</v>
      </c>
      <c r="D36" s="5" t="str">
        <f>IF($B36="N/A","N/A",IF(C36&gt;55,"No",IF(C36&lt;20,"No","Yes")))</f>
        <v>No</v>
      </c>
      <c r="E36" s="4">
        <v>55.223633006999997</v>
      </c>
      <c r="F36" s="5" t="str">
        <f>IF($B36="N/A","N/A",IF(E36&gt;55,"No",IF(E36&lt;20,"No","Yes")))</f>
        <v>No</v>
      </c>
      <c r="G36" s="4">
        <v>54.248005308000003</v>
      </c>
      <c r="H36" s="5" t="str">
        <f>IF($B36="N/A","N/A",IF(G36&gt;55,"No",IF(G36&lt;20,"No","Yes")))</f>
        <v>Yes</v>
      </c>
      <c r="I36" s="6">
        <v>-4.26</v>
      </c>
      <c r="J36" s="6">
        <v>-1.77</v>
      </c>
      <c r="K36" s="85" t="str">
        <f t="shared" si="6"/>
        <v>Yes</v>
      </c>
    </row>
    <row r="37" spans="1:11" x14ac:dyDescent="0.25">
      <c r="A37" s="104" t="s">
        <v>163</v>
      </c>
      <c r="B37" s="21" t="s">
        <v>246</v>
      </c>
      <c r="C37" s="44">
        <v>100</v>
      </c>
      <c r="D37" s="5" t="str">
        <f>IF($B37="N/A","N/A",IF(C37&gt;95,"Yes","No"))</f>
        <v>Yes</v>
      </c>
      <c r="E37" s="4">
        <v>99.999750551999995</v>
      </c>
      <c r="F37" s="5" t="str">
        <f>IF($B37="N/A","N/A",IF(E37&gt;95,"Yes","No"))</f>
        <v>Yes</v>
      </c>
      <c r="G37" s="4">
        <v>99.997078932999997</v>
      </c>
      <c r="H37" s="5" t="str">
        <f>IF($B37="N/A","N/A",IF(G37&gt;95,"Yes","No"))</f>
        <v>Yes</v>
      </c>
      <c r="I37" s="6">
        <v>0</v>
      </c>
      <c r="J37" s="6">
        <v>-3.0000000000000001E-3</v>
      </c>
      <c r="K37" s="85" t="str">
        <f t="shared" si="6"/>
        <v>Yes</v>
      </c>
    </row>
    <row r="38" spans="1:11" x14ac:dyDescent="0.25">
      <c r="A38" s="104" t="s">
        <v>41</v>
      </c>
      <c r="B38" s="21" t="s">
        <v>213</v>
      </c>
      <c r="C38" s="44" t="s">
        <v>1747</v>
      </c>
      <c r="D38" s="5" t="str">
        <f t="shared" ref="D38:D47" si="7">IF($B38="N/A","N/A",IF(C38&gt;15,"No",IF(C38&lt;-15,"No","Yes")))</f>
        <v>N/A</v>
      </c>
      <c r="E38" s="4">
        <v>100</v>
      </c>
      <c r="F38" s="5" t="str">
        <f>IF($B38="N/A","N/A",IF(E38&gt;15,"No",IF(E38&lt;-15,"No","Yes")))</f>
        <v>N/A</v>
      </c>
      <c r="G38" s="4">
        <v>100</v>
      </c>
      <c r="H38" s="5" t="str">
        <f>IF($B38="N/A","N/A",IF(G38&gt;15,"No",IF(G38&lt;-15,"No","Yes")))</f>
        <v>N/A</v>
      </c>
      <c r="I38" s="6" t="s">
        <v>1747</v>
      </c>
      <c r="J38" s="6">
        <v>0</v>
      </c>
      <c r="K38" s="85" t="str">
        <f t="shared" si="6"/>
        <v>Yes</v>
      </c>
    </row>
    <row r="39" spans="1:11" x14ac:dyDescent="0.25">
      <c r="A39" s="104" t="s">
        <v>42</v>
      </c>
      <c r="B39" s="21" t="s">
        <v>213</v>
      </c>
      <c r="C39" s="44" t="s">
        <v>1747</v>
      </c>
      <c r="D39" s="5" t="str">
        <f t="shared" si="7"/>
        <v>N/A</v>
      </c>
      <c r="E39" s="4" t="s">
        <v>1747</v>
      </c>
      <c r="F39" s="5" t="str">
        <f>IF($B39="N/A","N/A",IF(E39&gt;15,"No",IF(E39&lt;-15,"No","Yes")))</f>
        <v>N/A</v>
      </c>
      <c r="G39" s="4" t="s">
        <v>1747</v>
      </c>
      <c r="H39" s="5" t="str">
        <f>IF($B39="N/A","N/A",IF(G39&gt;15,"No",IF(G39&lt;-15,"No","Yes")))</f>
        <v>N/A</v>
      </c>
      <c r="I39" s="6" t="s">
        <v>1747</v>
      </c>
      <c r="J39" s="6" t="s">
        <v>1747</v>
      </c>
      <c r="K39" s="85" t="str">
        <f t="shared" si="6"/>
        <v>N/A</v>
      </c>
    </row>
    <row r="40" spans="1:11" x14ac:dyDescent="0.25">
      <c r="A40" s="104" t="s">
        <v>43</v>
      </c>
      <c r="B40" s="21" t="s">
        <v>223</v>
      </c>
      <c r="C40" s="44">
        <v>100</v>
      </c>
      <c r="D40" s="5" t="str">
        <f>IF($B40="N/A","N/A",IF(C40&gt;100,"No",IF(C40&lt;98,"No","Yes")))</f>
        <v>Yes</v>
      </c>
      <c r="E40" s="4">
        <v>100</v>
      </c>
      <c r="F40" s="5" t="str">
        <f>IF($B40="N/A","N/A",IF(E40&gt;100,"No",IF(E40&lt;98,"No","Yes")))</f>
        <v>Yes</v>
      </c>
      <c r="G40" s="4">
        <v>99.999791324</v>
      </c>
      <c r="H40" s="5" t="str">
        <f>IF($B40="N/A","N/A",IF(G40&gt;100,"No",IF(G40&lt;98,"No","Yes")))</f>
        <v>Yes</v>
      </c>
      <c r="I40" s="6">
        <v>0</v>
      </c>
      <c r="J40" s="6">
        <v>0</v>
      </c>
      <c r="K40" s="85" t="str">
        <f t="shared" si="6"/>
        <v>Yes</v>
      </c>
    </row>
    <row r="41" spans="1:11" x14ac:dyDescent="0.25">
      <c r="A41" s="104" t="s">
        <v>44</v>
      </c>
      <c r="B41" s="21" t="s">
        <v>213</v>
      </c>
      <c r="C41" s="44">
        <v>33.486336616999999</v>
      </c>
      <c r="D41" s="5" t="str">
        <f t="shared" si="7"/>
        <v>N/A</v>
      </c>
      <c r="E41" s="4">
        <v>51.364609213999998</v>
      </c>
      <c r="F41" s="5" t="str">
        <f t="shared" ref="F41:F47" si="8">IF($B41="N/A","N/A",IF(E41&gt;15,"No",IF(E41&lt;-15,"No","Yes")))</f>
        <v>N/A</v>
      </c>
      <c r="G41" s="4">
        <v>62.070616759000004</v>
      </c>
      <c r="H41" s="5" t="str">
        <f t="shared" ref="H41:H47" si="9">IF($B41="N/A","N/A",IF(G41&gt;15,"No",IF(G41&lt;-15,"No","Yes")))</f>
        <v>N/A</v>
      </c>
      <c r="I41" s="6">
        <v>53.39</v>
      </c>
      <c r="J41" s="6">
        <v>20.84</v>
      </c>
      <c r="K41" s="85" t="str">
        <f t="shared" si="6"/>
        <v>Yes</v>
      </c>
    </row>
    <row r="42" spans="1:11" x14ac:dyDescent="0.25">
      <c r="A42" s="104" t="s">
        <v>45</v>
      </c>
      <c r="B42" s="21" t="s">
        <v>213</v>
      </c>
      <c r="C42" s="44">
        <v>66.513663382999994</v>
      </c>
      <c r="D42" s="5" t="str">
        <f t="shared" si="7"/>
        <v>N/A</v>
      </c>
      <c r="E42" s="4">
        <v>48.635390786000002</v>
      </c>
      <c r="F42" s="5" t="str">
        <f t="shared" si="8"/>
        <v>N/A</v>
      </c>
      <c r="G42" s="4">
        <v>37.929383240999996</v>
      </c>
      <c r="H42" s="5" t="str">
        <f t="shared" si="9"/>
        <v>N/A</v>
      </c>
      <c r="I42" s="6">
        <v>-26.9</v>
      </c>
      <c r="J42" s="6">
        <v>-22</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46.473559416999997</v>
      </c>
      <c r="D44" s="5" t="str">
        <f t="shared" si="7"/>
        <v>N/A</v>
      </c>
      <c r="E44" s="4">
        <v>61.466131185000002</v>
      </c>
      <c r="F44" s="5" t="str">
        <f t="shared" si="8"/>
        <v>N/A</v>
      </c>
      <c r="G44" s="4">
        <v>70.610315119999996</v>
      </c>
      <c r="H44" s="5" t="str">
        <f t="shared" si="9"/>
        <v>N/A</v>
      </c>
      <c r="I44" s="6">
        <v>32.26</v>
      </c>
      <c r="J44" s="6">
        <v>14.88</v>
      </c>
      <c r="K44" s="85" t="str">
        <f>IF(J44="Div by 0", "N/A", IF(J44="N/A","N/A", IF(J44&gt;30, "No", IF(J44&lt;-30, "No", "Yes"))))</f>
        <v>Yes</v>
      </c>
    </row>
    <row r="45" spans="1:11" x14ac:dyDescent="0.25">
      <c r="A45" s="104" t="s">
        <v>909</v>
      </c>
      <c r="B45" s="21" t="s">
        <v>213</v>
      </c>
      <c r="C45" s="44">
        <v>53.526440583000003</v>
      </c>
      <c r="D45" s="5" t="str">
        <f t="shared" si="7"/>
        <v>N/A</v>
      </c>
      <c r="E45" s="4">
        <v>38.532122678999997</v>
      </c>
      <c r="F45" s="5" t="str">
        <f t="shared" si="8"/>
        <v>N/A</v>
      </c>
      <c r="G45" s="4">
        <v>29.388641641</v>
      </c>
      <c r="H45" s="5" t="str">
        <f t="shared" si="9"/>
        <v>N/A</v>
      </c>
      <c r="I45" s="6">
        <v>-28</v>
      </c>
      <c r="J45" s="6">
        <v>-23.7</v>
      </c>
      <c r="K45" s="85" t="str">
        <f>IF(J45="Div by 0", "N/A", IF(J45="N/A","N/A", IF(J45&gt;30, "No", IF(J45&lt;-30, "No", "Yes"))))</f>
        <v>Yes</v>
      </c>
    </row>
    <row r="46" spans="1:11" x14ac:dyDescent="0.25">
      <c r="A46" s="104" t="s">
        <v>932</v>
      </c>
      <c r="B46" s="21" t="s">
        <v>213</v>
      </c>
      <c r="C46" s="44">
        <v>0</v>
      </c>
      <c r="D46" s="5" t="str">
        <f t="shared" si="7"/>
        <v>N/A</v>
      </c>
      <c r="E46" s="4">
        <v>0</v>
      </c>
      <c r="F46" s="5" t="str">
        <f t="shared" si="8"/>
        <v>N/A</v>
      </c>
      <c r="G46" s="4">
        <v>0</v>
      </c>
      <c r="H46" s="5" t="str">
        <f t="shared" si="9"/>
        <v>N/A</v>
      </c>
      <c r="I46" s="6" t="s">
        <v>1747</v>
      </c>
      <c r="J46" s="6" t="s">
        <v>1747</v>
      </c>
      <c r="K46" s="85" t="str">
        <f>IF(J46="Div by 0", "N/A", IF(J46="N/A","N/A", IF(J46&gt;30, "No", IF(J46&lt;-30, "No", "Yes"))))</f>
        <v>N/A</v>
      </c>
    </row>
    <row r="47" spans="1:11" x14ac:dyDescent="0.25">
      <c r="A47" s="111" t="s">
        <v>920</v>
      </c>
      <c r="B47" s="93" t="s">
        <v>213</v>
      </c>
      <c r="C47" s="110">
        <v>0</v>
      </c>
      <c r="D47" s="94" t="str">
        <f t="shared" si="7"/>
        <v>N/A</v>
      </c>
      <c r="E47" s="98">
        <v>1.7461366999999999E-3</v>
      </c>
      <c r="F47" s="94" t="str">
        <f t="shared" si="8"/>
        <v>N/A</v>
      </c>
      <c r="G47" s="98">
        <v>1.0432379999999999E-3</v>
      </c>
      <c r="H47" s="94" t="str">
        <f t="shared" si="9"/>
        <v>N/A</v>
      </c>
      <c r="I47" s="95" t="s">
        <v>1747</v>
      </c>
      <c r="J47" s="95">
        <v>-40.299999999999997</v>
      </c>
      <c r="K47" s="96" t="str">
        <f>IF(J47="Div by 0", "N/A", IF(J47="N/A","N/A", IF(J47&gt;30, "No", IF(J47&lt;-30, "No", "Yes"))))</f>
        <v>No</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13335118</v>
      </c>
      <c r="D6" s="5" t="str">
        <f t="shared" ref="D6:D15" si="0">IF($B6="N/A","N/A",IF(C6&lt;0,"No","Yes"))</f>
        <v>N/A</v>
      </c>
      <c r="E6" s="43">
        <v>16941553</v>
      </c>
      <c r="F6" s="5" t="str">
        <f t="shared" ref="F6:F15" si="1">IF($B6="N/A","N/A",IF(E6&lt;0,"No","Yes"))</f>
        <v>N/A</v>
      </c>
      <c r="G6" s="43">
        <v>28680386</v>
      </c>
      <c r="H6" s="5" t="str">
        <f t="shared" ref="H6:H15" si="2">IF($B6="N/A","N/A",IF(G6&lt;0,"No","Yes"))</f>
        <v>N/A</v>
      </c>
      <c r="I6" s="6">
        <v>27.04</v>
      </c>
      <c r="J6" s="6">
        <v>69.290000000000006</v>
      </c>
      <c r="K6" s="85" t="str">
        <f t="shared" ref="K6:K15" si="3">IF(J6="Div by 0", "N/A", IF(J6="N/A","N/A", IF(J6&gt;30, "No", IF(J6&lt;-30, "No", "Yes"))))</f>
        <v>No</v>
      </c>
    </row>
    <row r="7" spans="1:11" x14ac:dyDescent="0.25">
      <c r="A7" s="105" t="s">
        <v>442</v>
      </c>
      <c r="B7" s="3" t="s">
        <v>213</v>
      </c>
      <c r="C7" s="44">
        <v>1.1222622851999999</v>
      </c>
      <c r="D7" s="5" t="str">
        <f t="shared" si="0"/>
        <v>N/A</v>
      </c>
      <c r="E7" s="44">
        <v>0.89985847220000004</v>
      </c>
      <c r="F7" s="5" t="str">
        <f t="shared" si="1"/>
        <v>N/A</v>
      </c>
      <c r="G7" s="44">
        <v>0.5667008805</v>
      </c>
      <c r="H7" s="5" t="str">
        <f t="shared" si="2"/>
        <v>N/A</v>
      </c>
      <c r="I7" s="6">
        <v>-19.8</v>
      </c>
      <c r="J7" s="6">
        <v>-37</v>
      </c>
      <c r="K7" s="85" t="str">
        <f t="shared" si="3"/>
        <v>No</v>
      </c>
    </row>
    <row r="8" spans="1:11" x14ac:dyDescent="0.25">
      <c r="A8" s="105" t="s">
        <v>443</v>
      </c>
      <c r="B8" s="3" t="s">
        <v>213</v>
      </c>
      <c r="C8" s="44">
        <v>23.697143137000001</v>
      </c>
      <c r="D8" s="5" t="str">
        <f t="shared" si="0"/>
        <v>N/A</v>
      </c>
      <c r="E8" s="44">
        <v>35.404947823000001</v>
      </c>
      <c r="F8" s="5" t="str">
        <f t="shared" si="1"/>
        <v>N/A</v>
      </c>
      <c r="G8" s="44">
        <v>20.764176604999999</v>
      </c>
      <c r="H8" s="5" t="str">
        <f t="shared" si="2"/>
        <v>N/A</v>
      </c>
      <c r="I8" s="6">
        <v>49.41</v>
      </c>
      <c r="J8" s="6">
        <v>-41.4</v>
      </c>
      <c r="K8" s="85" t="str">
        <f t="shared" si="3"/>
        <v>No</v>
      </c>
    </row>
    <row r="9" spans="1:11" x14ac:dyDescent="0.25">
      <c r="A9" s="105" t="s">
        <v>444</v>
      </c>
      <c r="B9" s="3" t="s">
        <v>213</v>
      </c>
      <c r="C9" s="44">
        <v>49.734183080000001</v>
      </c>
      <c r="D9" s="5" t="str">
        <f t="shared" si="0"/>
        <v>N/A</v>
      </c>
      <c r="E9" s="44">
        <v>41.283186966000002</v>
      </c>
      <c r="F9" s="5" t="str">
        <f t="shared" si="1"/>
        <v>N/A</v>
      </c>
      <c r="G9" s="44">
        <v>27.333192099000001</v>
      </c>
      <c r="H9" s="5" t="str">
        <f t="shared" si="2"/>
        <v>N/A</v>
      </c>
      <c r="I9" s="6">
        <v>-17</v>
      </c>
      <c r="J9" s="6">
        <v>-33.799999999999997</v>
      </c>
      <c r="K9" s="85" t="str">
        <f t="shared" si="3"/>
        <v>No</v>
      </c>
    </row>
    <row r="10" spans="1:11" x14ac:dyDescent="0.25">
      <c r="A10" s="105" t="s">
        <v>445</v>
      </c>
      <c r="B10" s="3" t="s">
        <v>213</v>
      </c>
      <c r="C10" s="44">
        <v>24.616422591999999</v>
      </c>
      <c r="D10" s="5" t="str">
        <f t="shared" si="0"/>
        <v>N/A</v>
      </c>
      <c r="E10" s="44">
        <v>21.722571715000001</v>
      </c>
      <c r="F10" s="5" t="str">
        <f t="shared" si="1"/>
        <v>N/A</v>
      </c>
      <c r="G10" s="44">
        <v>50.903579192000002</v>
      </c>
      <c r="H10" s="5" t="str">
        <f t="shared" si="2"/>
        <v>N/A</v>
      </c>
      <c r="I10" s="6">
        <v>-11.8</v>
      </c>
      <c r="J10" s="6">
        <v>134.30000000000001</v>
      </c>
      <c r="K10" s="85" t="str">
        <f t="shared" si="3"/>
        <v>No</v>
      </c>
    </row>
    <row r="11" spans="1:11" ht="13" x14ac:dyDescent="0.3">
      <c r="A11" s="105" t="s">
        <v>1615</v>
      </c>
      <c r="B11" s="3" t="s">
        <v>213</v>
      </c>
      <c r="C11" s="44">
        <v>62.749223516000001</v>
      </c>
      <c r="D11" s="5" t="str">
        <f t="shared" si="0"/>
        <v>N/A</v>
      </c>
      <c r="E11" s="44">
        <v>67.486121255</v>
      </c>
      <c r="F11" s="5" t="str">
        <f t="shared" si="1"/>
        <v>N/A</v>
      </c>
      <c r="G11" s="44">
        <v>66.570652151999994</v>
      </c>
      <c r="H11" s="5" t="str">
        <f t="shared" si="2"/>
        <v>N/A</v>
      </c>
      <c r="I11" s="6">
        <v>7.5490000000000004</v>
      </c>
      <c r="J11" s="6">
        <v>-1.36</v>
      </c>
      <c r="K11" s="85" t="str">
        <f t="shared" si="3"/>
        <v>Yes</v>
      </c>
    </row>
    <row r="12" spans="1:11" x14ac:dyDescent="0.25">
      <c r="A12" s="105" t="s">
        <v>16</v>
      </c>
      <c r="B12" s="3" t="s">
        <v>213</v>
      </c>
      <c r="C12" s="44">
        <v>3.6134363414999999</v>
      </c>
      <c r="D12" s="5" t="str">
        <f t="shared" si="0"/>
        <v>N/A</v>
      </c>
      <c r="E12" s="44">
        <v>6.4423314674999999</v>
      </c>
      <c r="F12" s="5" t="str">
        <f t="shared" si="1"/>
        <v>N/A</v>
      </c>
      <c r="G12" s="44">
        <v>7.5008892837000003</v>
      </c>
      <c r="H12" s="5" t="str">
        <f t="shared" si="2"/>
        <v>N/A</v>
      </c>
      <c r="I12" s="6">
        <v>78.290000000000006</v>
      </c>
      <c r="J12" s="6">
        <v>16.43</v>
      </c>
      <c r="K12" s="85" t="str">
        <f t="shared" si="3"/>
        <v>Yes</v>
      </c>
    </row>
    <row r="13" spans="1:11" x14ac:dyDescent="0.25">
      <c r="A13" s="105" t="s">
        <v>36</v>
      </c>
      <c r="B13" s="3" t="s">
        <v>213</v>
      </c>
      <c r="C13" s="44" t="s">
        <v>1747</v>
      </c>
      <c r="D13" s="5" t="str">
        <f t="shared" si="0"/>
        <v>N/A</v>
      </c>
      <c r="E13" s="44">
        <v>26.864202059</v>
      </c>
      <c r="F13" s="5" t="str">
        <f t="shared" si="1"/>
        <v>N/A</v>
      </c>
      <c r="G13" s="44">
        <v>21.962950685999999</v>
      </c>
      <c r="H13" s="5" t="str">
        <f t="shared" si="2"/>
        <v>N/A</v>
      </c>
      <c r="I13" s="6" t="s">
        <v>1747</v>
      </c>
      <c r="J13" s="6">
        <v>-18.2</v>
      </c>
      <c r="K13" s="85" t="str">
        <f t="shared" si="3"/>
        <v>Yes</v>
      </c>
    </row>
    <row r="14" spans="1:11" x14ac:dyDescent="0.25">
      <c r="A14" s="105" t="s">
        <v>37</v>
      </c>
      <c r="B14" s="3" t="s">
        <v>213</v>
      </c>
      <c r="C14" s="44" t="s">
        <v>1747</v>
      </c>
      <c r="D14" s="5" t="str">
        <f t="shared" si="0"/>
        <v>N/A</v>
      </c>
      <c r="E14" s="44">
        <v>90.632359867999995</v>
      </c>
      <c r="F14" s="5" t="str">
        <f t="shared" si="1"/>
        <v>N/A</v>
      </c>
      <c r="G14" s="44">
        <v>66.350272586000003</v>
      </c>
      <c r="H14" s="5" t="str">
        <f t="shared" si="2"/>
        <v>N/A</v>
      </c>
      <c r="I14" s="6" t="s">
        <v>1747</v>
      </c>
      <c r="J14" s="6">
        <v>-26.8</v>
      </c>
      <c r="K14" s="85" t="str">
        <f t="shared" si="3"/>
        <v>Yes</v>
      </c>
    </row>
    <row r="15" spans="1:11" x14ac:dyDescent="0.25">
      <c r="A15" s="105" t="s">
        <v>38</v>
      </c>
      <c r="B15" s="3" t="s">
        <v>213</v>
      </c>
      <c r="C15" s="44">
        <v>3.6134363414999999</v>
      </c>
      <c r="D15" s="5" t="str">
        <f t="shared" si="0"/>
        <v>N/A</v>
      </c>
      <c r="E15" s="44">
        <v>4.8392263757</v>
      </c>
      <c r="F15" s="5" t="str">
        <f t="shared" si="1"/>
        <v>N/A</v>
      </c>
      <c r="G15" s="44">
        <v>4.6623664504000004</v>
      </c>
      <c r="H15" s="5" t="str">
        <f t="shared" si="2"/>
        <v>N/A</v>
      </c>
      <c r="I15" s="6">
        <v>33.92</v>
      </c>
      <c r="J15" s="6">
        <v>-3.65</v>
      </c>
      <c r="K15" s="85" t="str">
        <f t="shared" si="3"/>
        <v>Yes</v>
      </c>
    </row>
    <row r="16" spans="1:11" x14ac:dyDescent="0.25">
      <c r="A16" s="105" t="s">
        <v>376</v>
      </c>
      <c r="B16" s="3" t="s">
        <v>213</v>
      </c>
      <c r="C16" s="4">
        <v>39.403903288000002</v>
      </c>
      <c r="D16" s="5" t="str">
        <f t="shared" ref="D16:D41" si="4">IF($B16="N/A","N/A",IF(C16&lt;0,"No","Yes"))</f>
        <v>N/A</v>
      </c>
      <c r="E16" s="4">
        <v>33.987315094000003</v>
      </c>
      <c r="F16" s="5" t="str">
        <f t="shared" ref="F16:F41" si="5">IF($B16="N/A","N/A",IF(E16&lt;0,"No","Yes"))</f>
        <v>N/A</v>
      </c>
      <c r="G16" s="4">
        <v>26.503213728999999</v>
      </c>
      <c r="H16" s="5" t="str">
        <f t="shared" ref="H16:H41" si="6">IF($B16="N/A","N/A",IF(G16&lt;0,"No","Yes"))</f>
        <v>N/A</v>
      </c>
      <c r="I16" s="6">
        <v>-13.7</v>
      </c>
      <c r="J16" s="6">
        <v>-22</v>
      </c>
      <c r="K16" s="85" t="str">
        <f t="shared" ref="K16:K41" si="7">IF(J16="Div by 0", "N/A", IF(J16="N/A","N/A", IF(J16&gt;30, "No", IF(J16&lt;-30, "No", "Yes"))))</f>
        <v>Yes</v>
      </c>
    </row>
    <row r="17" spans="1:11" x14ac:dyDescent="0.25">
      <c r="A17" s="105" t="s">
        <v>377</v>
      </c>
      <c r="B17" s="3" t="s">
        <v>213</v>
      </c>
      <c r="C17" s="4">
        <v>0.69973883999999997</v>
      </c>
      <c r="D17" s="5" t="str">
        <f t="shared" si="4"/>
        <v>N/A</v>
      </c>
      <c r="E17" s="4">
        <v>0.8845824229</v>
      </c>
      <c r="F17" s="5" t="str">
        <f t="shared" si="5"/>
        <v>N/A</v>
      </c>
      <c r="G17" s="4">
        <v>1.3502572803999999</v>
      </c>
      <c r="H17" s="5" t="str">
        <f t="shared" si="6"/>
        <v>N/A</v>
      </c>
      <c r="I17" s="6">
        <v>26.42</v>
      </c>
      <c r="J17" s="6">
        <v>52.64</v>
      </c>
      <c r="K17" s="85" t="str">
        <f t="shared" si="7"/>
        <v>No</v>
      </c>
    </row>
    <row r="18" spans="1:11" x14ac:dyDescent="0.25">
      <c r="A18" s="105" t="s">
        <v>378</v>
      </c>
      <c r="B18" s="3" t="s">
        <v>213</v>
      </c>
      <c r="C18" s="4">
        <v>5.7683404076000002</v>
      </c>
      <c r="D18" s="5" t="str">
        <f t="shared" si="4"/>
        <v>N/A</v>
      </c>
      <c r="E18" s="4">
        <v>7.7525537358000003</v>
      </c>
      <c r="F18" s="5" t="str">
        <f t="shared" si="5"/>
        <v>N/A</v>
      </c>
      <c r="G18" s="4">
        <v>8.4407127575000001</v>
      </c>
      <c r="H18" s="5" t="str">
        <f t="shared" si="6"/>
        <v>N/A</v>
      </c>
      <c r="I18" s="6">
        <v>34.4</v>
      </c>
      <c r="J18" s="6">
        <v>8.8770000000000007</v>
      </c>
      <c r="K18" s="85" t="str">
        <f t="shared" si="7"/>
        <v>Yes</v>
      </c>
    </row>
    <row r="19" spans="1:11" x14ac:dyDescent="0.25">
      <c r="A19" s="105" t="s">
        <v>379</v>
      </c>
      <c r="B19" s="3" t="s">
        <v>213</v>
      </c>
      <c r="C19" s="4">
        <v>0</v>
      </c>
      <c r="D19" s="5" t="str">
        <f t="shared" si="4"/>
        <v>N/A</v>
      </c>
      <c r="E19" s="4">
        <v>6.8880757272000004</v>
      </c>
      <c r="F19" s="5" t="str">
        <f t="shared" si="5"/>
        <v>N/A</v>
      </c>
      <c r="G19" s="4">
        <v>15.640859924000001</v>
      </c>
      <c r="H19" s="5" t="str">
        <f t="shared" si="6"/>
        <v>N/A</v>
      </c>
      <c r="I19" s="6" t="s">
        <v>1747</v>
      </c>
      <c r="J19" s="6">
        <v>127.1</v>
      </c>
      <c r="K19" s="85" t="str">
        <f t="shared" si="7"/>
        <v>No</v>
      </c>
    </row>
    <row r="20" spans="1:11" x14ac:dyDescent="0.25">
      <c r="A20" s="105" t="s">
        <v>380</v>
      </c>
      <c r="B20" s="3" t="s">
        <v>213</v>
      </c>
      <c r="C20" s="4">
        <v>7.8334514899999999E-2</v>
      </c>
      <c r="D20" s="5" t="str">
        <f t="shared" si="4"/>
        <v>N/A</v>
      </c>
      <c r="E20" s="4">
        <v>0.23716243719999999</v>
      </c>
      <c r="F20" s="5" t="str">
        <f t="shared" si="5"/>
        <v>N/A</v>
      </c>
      <c r="G20" s="4">
        <v>0.33414822239999997</v>
      </c>
      <c r="H20" s="5" t="str">
        <f t="shared" si="6"/>
        <v>N/A</v>
      </c>
      <c r="I20" s="6">
        <v>202.8</v>
      </c>
      <c r="J20" s="6">
        <v>40.89</v>
      </c>
      <c r="K20" s="85" t="str">
        <f t="shared" si="7"/>
        <v>No</v>
      </c>
    </row>
    <row r="21" spans="1:11" x14ac:dyDescent="0.25">
      <c r="A21" s="105" t="s">
        <v>381</v>
      </c>
      <c r="B21" s="3" t="s">
        <v>213</v>
      </c>
      <c r="C21" s="4">
        <v>0</v>
      </c>
      <c r="D21" s="5" t="str">
        <f t="shared" si="4"/>
        <v>N/A</v>
      </c>
      <c r="E21" s="4">
        <v>0.1002505496</v>
      </c>
      <c r="F21" s="5" t="str">
        <f t="shared" si="5"/>
        <v>N/A</v>
      </c>
      <c r="G21" s="4">
        <v>0.21489250530000001</v>
      </c>
      <c r="H21" s="5" t="str">
        <f t="shared" si="6"/>
        <v>N/A</v>
      </c>
      <c r="I21" s="6" t="s">
        <v>1747</v>
      </c>
      <c r="J21" s="6">
        <v>114.4</v>
      </c>
      <c r="K21" s="85" t="str">
        <f t="shared" si="7"/>
        <v>No</v>
      </c>
    </row>
    <row r="22" spans="1:11" x14ac:dyDescent="0.25">
      <c r="A22" s="105" t="s">
        <v>382</v>
      </c>
      <c r="B22" s="3" t="s">
        <v>213</v>
      </c>
      <c r="C22" s="4">
        <v>28.839339853999999</v>
      </c>
      <c r="D22" s="5" t="str">
        <f t="shared" si="4"/>
        <v>N/A</v>
      </c>
      <c r="E22" s="4">
        <v>29.172390512</v>
      </c>
      <c r="F22" s="5" t="str">
        <f t="shared" si="5"/>
        <v>N/A</v>
      </c>
      <c r="G22" s="4">
        <v>31.272002405999999</v>
      </c>
      <c r="H22" s="5" t="str">
        <f t="shared" si="6"/>
        <v>N/A</v>
      </c>
      <c r="I22" s="6">
        <v>1.155</v>
      </c>
      <c r="J22" s="6">
        <v>7.1970000000000001</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0.33628498829999998</v>
      </c>
      <c r="D24" s="5" t="str">
        <f t="shared" si="4"/>
        <v>N/A</v>
      </c>
      <c r="E24" s="4">
        <v>0.267897518</v>
      </c>
      <c r="F24" s="5" t="str">
        <f t="shared" si="5"/>
        <v>N/A</v>
      </c>
      <c r="G24" s="4">
        <v>0.33481418280000003</v>
      </c>
      <c r="H24" s="5" t="str">
        <f t="shared" si="6"/>
        <v>N/A</v>
      </c>
      <c r="I24" s="6">
        <v>-20.3</v>
      </c>
      <c r="J24" s="6">
        <v>24.98</v>
      </c>
      <c r="K24" s="85" t="str">
        <f t="shared" si="7"/>
        <v>Yes</v>
      </c>
    </row>
    <row r="25" spans="1:11" x14ac:dyDescent="0.25">
      <c r="A25" s="105" t="s">
        <v>385</v>
      </c>
      <c r="B25" s="3" t="s">
        <v>213</v>
      </c>
      <c r="C25" s="4">
        <v>1.5730944413000001</v>
      </c>
      <c r="D25" s="5" t="str">
        <f t="shared" si="4"/>
        <v>N/A</v>
      </c>
      <c r="E25" s="4">
        <v>2.7268220334</v>
      </c>
      <c r="F25" s="5" t="str">
        <f t="shared" si="5"/>
        <v>N/A</v>
      </c>
      <c r="G25" s="4">
        <v>3.3306176562999998</v>
      </c>
      <c r="H25" s="5" t="str">
        <f t="shared" si="6"/>
        <v>N/A</v>
      </c>
      <c r="I25" s="6">
        <v>73.34</v>
      </c>
      <c r="J25" s="6">
        <v>22.14</v>
      </c>
      <c r="K25" s="85" t="str">
        <f t="shared" si="7"/>
        <v>Yes</v>
      </c>
    </row>
    <row r="26" spans="1:11" x14ac:dyDescent="0.25">
      <c r="A26" s="105" t="s">
        <v>386</v>
      </c>
      <c r="B26" s="3" t="s">
        <v>213</v>
      </c>
      <c r="C26" s="4">
        <v>0</v>
      </c>
      <c r="D26" s="5" t="str">
        <f t="shared" si="4"/>
        <v>N/A</v>
      </c>
      <c r="E26" s="4">
        <v>0.37836554890000001</v>
      </c>
      <c r="F26" s="5" t="str">
        <f t="shared" si="5"/>
        <v>N/A</v>
      </c>
      <c r="G26" s="4">
        <v>0.34944787700000002</v>
      </c>
      <c r="H26" s="5" t="str">
        <f t="shared" si="6"/>
        <v>N/A</v>
      </c>
      <c r="I26" s="6" t="s">
        <v>1747</v>
      </c>
      <c r="J26" s="6">
        <v>-7.64</v>
      </c>
      <c r="K26" s="85" t="str">
        <f t="shared" si="7"/>
        <v>Yes</v>
      </c>
    </row>
    <row r="27" spans="1:11" x14ac:dyDescent="0.25">
      <c r="A27" s="105" t="s">
        <v>387</v>
      </c>
      <c r="B27" s="3" t="s">
        <v>213</v>
      </c>
      <c r="C27" s="4">
        <v>4.2241845899999998E-2</v>
      </c>
      <c r="D27" s="5" t="str">
        <f t="shared" si="4"/>
        <v>N/A</v>
      </c>
      <c r="E27" s="4">
        <v>6.0018110499999999E-2</v>
      </c>
      <c r="F27" s="5" t="str">
        <f t="shared" si="5"/>
        <v>N/A</v>
      </c>
      <c r="G27" s="4">
        <v>5.5037613499999999E-2</v>
      </c>
      <c r="H27" s="5" t="str">
        <f t="shared" si="6"/>
        <v>N/A</v>
      </c>
      <c r="I27" s="6">
        <v>42.08</v>
      </c>
      <c r="J27" s="6">
        <v>-8.3000000000000007</v>
      </c>
      <c r="K27" s="85" t="str">
        <f t="shared" si="7"/>
        <v>Yes</v>
      </c>
    </row>
    <row r="28" spans="1:11" x14ac:dyDescent="0.25">
      <c r="A28" s="105" t="s">
        <v>388</v>
      </c>
      <c r="B28" s="3" t="s">
        <v>213</v>
      </c>
      <c r="C28" s="4">
        <v>6.6471102800000001E-2</v>
      </c>
      <c r="D28" s="5" t="str">
        <f t="shared" si="4"/>
        <v>N/A</v>
      </c>
      <c r="E28" s="4">
        <v>7.3228233599999998E-2</v>
      </c>
      <c r="F28" s="5" t="str">
        <f t="shared" si="5"/>
        <v>N/A</v>
      </c>
      <c r="G28" s="4">
        <v>8.8743575500000005E-2</v>
      </c>
      <c r="H28" s="5" t="str">
        <f t="shared" si="6"/>
        <v>N/A</v>
      </c>
      <c r="I28" s="6">
        <v>10.17</v>
      </c>
      <c r="J28" s="6">
        <v>21.19</v>
      </c>
      <c r="K28" s="85" t="str">
        <f t="shared" si="7"/>
        <v>Yes</v>
      </c>
    </row>
    <row r="29" spans="1:11" x14ac:dyDescent="0.25">
      <c r="A29" s="105" t="s">
        <v>389</v>
      </c>
      <c r="B29" s="3" t="s">
        <v>213</v>
      </c>
      <c r="C29" s="4">
        <v>0</v>
      </c>
      <c r="D29" s="5" t="str">
        <f t="shared" si="4"/>
        <v>N/A</v>
      </c>
      <c r="E29" s="4">
        <v>0</v>
      </c>
      <c r="F29" s="5" t="str">
        <f t="shared" si="5"/>
        <v>N/A</v>
      </c>
      <c r="G29" s="4">
        <v>0</v>
      </c>
      <c r="H29" s="5" t="str">
        <f t="shared" si="6"/>
        <v>N/A</v>
      </c>
      <c r="I29" s="6" t="s">
        <v>1747</v>
      </c>
      <c r="J29" s="6" t="s">
        <v>1747</v>
      </c>
      <c r="K29" s="85" t="str">
        <f t="shared" si="7"/>
        <v>N/A</v>
      </c>
    </row>
    <row r="30" spans="1:11" x14ac:dyDescent="0.25">
      <c r="A30" s="105" t="s">
        <v>390</v>
      </c>
      <c r="B30" s="3" t="s">
        <v>213</v>
      </c>
      <c r="C30" s="4">
        <v>0</v>
      </c>
      <c r="D30" s="5" t="str">
        <f t="shared" si="4"/>
        <v>N/A</v>
      </c>
      <c r="E30" s="4">
        <v>7.6203167E-3</v>
      </c>
      <c r="F30" s="5" t="str">
        <f t="shared" si="5"/>
        <v>N/A</v>
      </c>
      <c r="G30" s="4">
        <v>9.4915040500000006E-2</v>
      </c>
      <c r="H30" s="5" t="str">
        <f t="shared" si="6"/>
        <v>N/A</v>
      </c>
      <c r="I30" s="6" t="s">
        <v>1747</v>
      </c>
      <c r="J30" s="6">
        <v>1146</v>
      </c>
      <c r="K30" s="85" t="str">
        <f t="shared" si="7"/>
        <v>No</v>
      </c>
    </row>
    <row r="31" spans="1:11" x14ac:dyDescent="0.25">
      <c r="A31" s="105" t="s">
        <v>391</v>
      </c>
      <c r="B31" s="3" t="s">
        <v>213</v>
      </c>
      <c r="C31" s="4">
        <v>1.27932876E-2</v>
      </c>
      <c r="D31" s="5" t="str">
        <f t="shared" si="4"/>
        <v>N/A</v>
      </c>
      <c r="E31" s="4">
        <v>1.4986819700000001E-2</v>
      </c>
      <c r="F31" s="5" t="str">
        <f t="shared" si="5"/>
        <v>N/A</v>
      </c>
      <c r="G31" s="4">
        <v>1.9480212E-2</v>
      </c>
      <c r="H31" s="5" t="str">
        <f t="shared" si="6"/>
        <v>N/A</v>
      </c>
      <c r="I31" s="6">
        <v>17.149999999999999</v>
      </c>
      <c r="J31" s="6">
        <v>29.98</v>
      </c>
      <c r="K31" s="85" t="str">
        <f t="shared" si="7"/>
        <v>Yes</v>
      </c>
    </row>
    <row r="32" spans="1:11" x14ac:dyDescent="0.25">
      <c r="A32" s="105" t="s">
        <v>392</v>
      </c>
      <c r="B32" s="3" t="s">
        <v>213</v>
      </c>
      <c r="C32" s="4">
        <v>0.43094481800000001</v>
      </c>
      <c r="D32" s="5" t="str">
        <f t="shared" si="4"/>
        <v>N/A</v>
      </c>
      <c r="E32" s="4">
        <v>0.50188433139999999</v>
      </c>
      <c r="F32" s="5" t="str">
        <f t="shared" si="5"/>
        <v>N/A</v>
      </c>
      <c r="G32" s="4">
        <v>0.53252421360000002</v>
      </c>
      <c r="H32" s="5" t="str">
        <f t="shared" si="6"/>
        <v>N/A</v>
      </c>
      <c r="I32" s="6">
        <v>16.46</v>
      </c>
      <c r="J32" s="6">
        <v>6.1050000000000004</v>
      </c>
      <c r="K32" s="85" t="str">
        <f t="shared" si="7"/>
        <v>Yes</v>
      </c>
    </row>
    <row r="33" spans="1:11" x14ac:dyDescent="0.25">
      <c r="A33" s="105" t="s">
        <v>393</v>
      </c>
      <c r="B33" s="3" t="s">
        <v>213</v>
      </c>
      <c r="C33" s="4">
        <v>0</v>
      </c>
      <c r="D33" s="5" t="str">
        <f t="shared" si="4"/>
        <v>N/A</v>
      </c>
      <c r="E33" s="4">
        <v>1.2395559999999999E-4</v>
      </c>
      <c r="F33" s="5" t="str">
        <f t="shared" si="5"/>
        <v>N/A</v>
      </c>
      <c r="G33" s="4">
        <v>1.84167675E-2</v>
      </c>
      <c r="H33" s="5" t="str">
        <f t="shared" si="6"/>
        <v>N/A</v>
      </c>
      <c r="I33" s="6" t="s">
        <v>1747</v>
      </c>
      <c r="J33" s="6">
        <v>14758</v>
      </c>
      <c r="K33" s="85" t="str">
        <f t="shared" si="7"/>
        <v>No</v>
      </c>
    </row>
    <row r="34" spans="1:11" x14ac:dyDescent="0.25">
      <c r="A34" s="105" t="s">
        <v>394</v>
      </c>
      <c r="B34" s="3" t="s">
        <v>213</v>
      </c>
      <c r="C34" s="4">
        <v>3.6197654900000001E-2</v>
      </c>
      <c r="D34" s="5" t="str">
        <f t="shared" si="4"/>
        <v>N/A</v>
      </c>
      <c r="E34" s="4">
        <v>3.1673601599999997E-2</v>
      </c>
      <c r="F34" s="5" t="str">
        <f t="shared" si="5"/>
        <v>N/A</v>
      </c>
      <c r="G34" s="4">
        <v>3.1983530500000003E-2</v>
      </c>
      <c r="H34" s="5" t="str">
        <f t="shared" si="6"/>
        <v>N/A</v>
      </c>
      <c r="I34" s="6">
        <v>-12.5</v>
      </c>
      <c r="J34" s="6">
        <v>0.97850000000000004</v>
      </c>
      <c r="K34" s="85" t="str">
        <f t="shared" si="7"/>
        <v>Yes</v>
      </c>
    </row>
    <row r="35" spans="1:11" x14ac:dyDescent="0.25">
      <c r="A35" s="105" t="s">
        <v>395</v>
      </c>
      <c r="B35" s="3" t="s">
        <v>213</v>
      </c>
      <c r="C35" s="4">
        <v>0.1774562475</v>
      </c>
      <c r="D35" s="5" t="str">
        <f t="shared" si="4"/>
        <v>N/A</v>
      </c>
      <c r="E35" s="4">
        <v>0.23323127460000001</v>
      </c>
      <c r="F35" s="5" t="str">
        <f t="shared" si="5"/>
        <v>N/A</v>
      </c>
      <c r="G35" s="4">
        <v>0.3052573979</v>
      </c>
      <c r="H35" s="5" t="str">
        <f t="shared" si="6"/>
        <v>N/A</v>
      </c>
      <c r="I35" s="6">
        <v>31.43</v>
      </c>
      <c r="J35" s="6">
        <v>30.88</v>
      </c>
      <c r="K35" s="85" t="str">
        <f t="shared" si="7"/>
        <v>No</v>
      </c>
    </row>
    <row r="36" spans="1:11" x14ac:dyDescent="0.25">
      <c r="A36" s="105" t="s">
        <v>396</v>
      </c>
      <c r="B36" s="3" t="s">
        <v>213</v>
      </c>
      <c r="C36" s="4">
        <v>0</v>
      </c>
      <c r="D36" s="5" t="str">
        <f t="shared" si="4"/>
        <v>N/A</v>
      </c>
      <c r="E36" s="4">
        <v>0</v>
      </c>
      <c r="F36" s="5" t="str">
        <f t="shared" si="5"/>
        <v>N/A</v>
      </c>
      <c r="G36" s="4">
        <v>1.4295479999999999E-4</v>
      </c>
      <c r="H36" s="5" t="str">
        <f t="shared" si="6"/>
        <v>N/A</v>
      </c>
      <c r="I36" s="6" t="s">
        <v>1747</v>
      </c>
      <c r="J36" s="6" t="s">
        <v>1747</v>
      </c>
      <c r="K36" s="85" t="str">
        <f t="shared" si="7"/>
        <v>N/A</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0</v>
      </c>
      <c r="D38" s="5" t="str">
        <f t="shared" si="4"/>
        <v>N/A</v>
      </c>
      <c r="E38" s="4">
        <v>0</v>
      </c>
      <c r="F38" s="5" t="str">
        <f t="shared" si="5"/>
        <v>N/A</v>
      </c>
      <c r="G38" s="4">
        <v>0</v>
      </c>
      <c r="H38" s="5" t="str">
        <f t="shared" si="6"/>
        <v>N/A</v>
      </c>
      <c r="I38" s="6" t="s">
        <v>1747</v>
      </c>
      <c r="J38" s="6" t="s">
        <v>1747</v>
      </c>
      <c r="K38" s="85" t="str">
        <f t="shared" si="7"/>
        <v>N/A</v>
      </c>
    </row>
    <row r="39" spans="1:11" x14ac:dyDescent="0.25">
      <c r="A39" s="105" t="s">
        <v>399</v>
      </c>
      <c r="B39" s="3" t="s">
        <v>213</v>
      </c>
      <c r="C39" s="4">
        <v>22.534858709000002</v>
      </c>
      <c r="D39" s="5" t="str">
        <f t="shared" si="4"/>
        <v>N/A</v>
      </c>
      <c r="E39" s="4">
        <v>16.681811874000001</v>
      </c>
      <c r="F39" s="5" t="str">
        <f t="shared" si="5"/>
        <v>N/A</v>
      </c>
      <c r="G39" s="4">
        <v>11.082528666</v>
      </c>
      <c r="H39" s="5" t="str">
        <f t="shared" si="6"/>
        <v>N/A</v>
      </c>
      <c r="I39" s="6">
        <v>-26</v>
      </c>
      <c r="J39" s="6">
        <v>-33.6</v>
      </c>
      <c r="K39" s="85" t="str">
        <f t="shared" si="7"/>
        <v>No</v>
      </c>
    </row>
    <row r="40" spans="1:11" x14ac:dyDescent="0.25">
      <c r="A40" s="105" t="s">
        <v>400</v>
      </c>
      <c r="B40" s="3" t="s">
        <v>213</v>
      </c>
      <c r="C40" s="4">
        <v>0</v>
      </c>
      <c r="D40" s="5" t="str">
        <f t="shared" si="4"/>
        <v>N/A</v>
      </c>
      <c r="E40" s="4">
        <v>5.9026465999999997E-6</v>
      </c>
      <c r="F40" s="5" t="str">
        <f t="shared" si="5"/>
        <v>N/A</v>
      </c>
      <c r="G40" s="4">
        <v>3.4867034000000001E-6</v>
      </c>
      <c r="H40" s="5" t="str">
        <f t="shared" si="6"/>
        <v>N/A</v>
      </c>
      <c r="I40" s="6" t="s">
        <v>1747</v>
      </c>
      <c r="J40" s="6">
        <v>-40.9</v>
      </c>
      <c r="K40" s="85" t="str">
        <f t="shared" si="7"/>
        <v>No</v>
      </c>
    </row>
    <row r="41" spans="1:11" x14ac:dyDescent="0.25">
      <c r="A41" s="105" t="s">
        <v>401</v>
      </c>
      <c r="B41" s="3" t="s">
        <v>213</v>
      </c>
      <c r="C41" s="4">
        <v>0</v>
      </c>
      <c r="D41" s="5" t="str">
        <f t="shared" si="4"/>
        <v>N/A</v>
      </c>
      <c r="E41" s="4">
        <v>0</v>
      </c>
      <c r="F41" s="5" t="str">
        <f t="shared" si="5"/>
        <v>N/A</v>
      </c>
      <c r="G41" s="4">
        <v>0</v>
      </c>
      <c r="H41" s="5" t="str">
        <f t="shared" si="6"/>
        <v>N/A</v>
      </c>
      <c r="I41" s="6" t="s">
        <v>1747</v>
      </c>
      <c r="J41" s="6" t="s">
        <v>1747</v>
      </c>
      <c r="K41" s="85" t="str">
        <f t="shared" si="7"/>
        <v>N/A</v>
      </c>
    </row>
    <row r="42" spans="1:11" x14ac:dyDescent="0.25">
      <c r="A42" s="105"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85" t="str">
        <f t="shared" ref="K42:K51" si="11">IF(J42="Div by 0", "N/A", IF(J42="N/A","N/A", IF(J42&gt;30, "No", IF(J42&lt;-30, "No", "Yes"))))</f>
        <v>Yes</v>
      </c>
    </row>
    <row r="43" spans="1:11" x14ac:dyDescent="0.25">
      <c r="A43" s="105" t="s">
        <v>39</v>
      </c>
      <c r="B43" s="3" t="s">
        <v>213</v>
      </c>
      <c r="C43" s="4">
        <v>100</v>
      </c>
      <c r="D43" s="5" t="str">
        <f t="shared" si="8"/>
        <v>N/A</v>
      </c>
      <c r="E43" s="4">
        <v>100</v>
      </c>
      <c r="F43" s="5" t="str">
        <f t="shared" si="9"/>
        <v>N/A</v>
      </c>
      <c r="G43" s="4">
        <v>100</v>
      </c>
      <c r="H43" s="5" t="str">
        <f t="shared" si="10"/>
        <v>N/A</v>
      </c>
      <c r="I43" s="6">
        <v>0</v>
      </c>
      <c r="J43" s="6">
        <v>0</v>
      </c>
      <c r="K43" s="85" t="str">
        <f t="shared" si="11"/>
        <v>Yes</v>
      </c>
    </row>
    <row r="44" spans="1:11" x14ac:dyDescent="0.25">
      <c r="A44" s="105" t="s">
        <v>40</v>
      </c>
      <c r="B44" s="3" t="s">
        <v>213</v>
      </c>
      <c r="C44" s="4">
        <v>47.846888194000002</v>
      </c>
      <c r="D44" s="5" t="str">
        <f t="shared" si="8"/>
        <v>N/A</v>
      </c>
      <c r="E44" s="4">
        <v>51.884411069000002</v>
      </c>
      <c r="F44" s="5" t="str">
        <f t="shared" si="9"/>
        <v>N/A</v>
      </c>
      <c r="G44" s="4">
        <v>56.799559811000002</v>
      </c>
      <c r="H44" s="5" t="str">
        <f t="shared" si="10"/>
        <v>N/A</v>
      </c>
      <c r="I44" s="6">
        <v>8.4380000000000006</v>
      </c>
      <c r="J44" s="6">
        <v>9.4730000000000008</v>
      </c>
      <c r="K44" s="85" t="str">
        <f t="shared" si="11"/>
        <v>Yes</v>
      </c>
    </row>
    <row r="45" spans="1:11" x14ac:dyDescent="0.25">
      <c r="A45" s="105" t="s">
        <v>163</v>
      </c>
      <c r="B45" s="3" t="s">
        <v>213</v>
      </c>
      <c r="C45" s="4">
        <v>99.997307860000006</v>
      </c>
      <c r="D45" s="5" t="str">
        <f t="shared" si="8"/>
        <v>N/A</v>
      </c>
      <c r="E45" s="4">
        <v>98.583795711999997</v>
      </c>
      <c r="F45" s="5" t="str">
        <f t="shared" si="9"/>
        <v>N/A</v>
      </c>
      <c r="G45" s="4">
        <v>97.189518300000003</v>
      </c>
      <c r="H45" s="5" t="str">
        <f t="shared" si="10"/>
        <v>N/A</v>
      </c>
      <c r="I45" s="6">
        <v>-1.41</v>
      </c>
      <c r="J45" s="6">
        <v>-1.41</v>
      </c>
      <c r="K45" s="85" t="str">
        <f t="shared" si="11"/>
        <v>Yes</v>
      </c>
    </row>
    <row r="46" spans="1:11" x14ac:dyDescent="0.25">
      <c r="A46" s="105" t="s">
        <v>41</v>
      </c>
      <c r="B46" s="3" t="s">
        <v>213</v>
      </c>
      <c r="C46" s="4" t="s">
        <v>1747</v>
      </c>
      <c r="D46" s="5" t="str">
        <f t="shared" si="8"/>
        <v>N/A</v>
      </c>
      <c r="E46" s="4">
        <v>99.999914305999994</v>
      </c>
      <c r="F46" s="5" t="str">
        <f t="shared" si="9"/>
        <v>N/A</v>
      </c>
      <c r="G46" s="4">
        <v>99.999821662000002</v>
      </c>
      <c r="H46" s="5" t="str">
        <f t="shared" si="10"/>
        <v>N/A</v>
      </c>
      <c r="I46" s="6" t="s">
        <v>1747</v>
      </c>
      <c r="J46" s="6">
        <v>0</v>
      </c>
      <c r="K46" s="85" t="str">
        <f t="shared" si="11"/>
        <v>Yes</v>
      </c>
    </row>
    <row r="47" spans="1:11" x14ac:dyDescent="0.25">
      <c r="A47" s="105" t="s">
        <v>42</v>
      </c>
      <c r="B47" s="3" t="s">
        <v>213</v>
      </c>
      <c r="C47" s="4" t="s">
        <v>1747</v>
      </c>
      <c r="D47" s="5" t="str">
        <f t="shared" si="8"/>
        <v>N/A</v>
      </c>
      <c r="E47" s="4">
        <v>99.994112106000003</v>
      </c>
      <c r="F47" s="5" t="str">
        <f t="shared" si="9"/>
        <v>N/A</v>
      </c>
      <c r="G47" s="4">
        <v>99.993509864999993</v>
      </c>
      <c r="H47" s="5" t="str">
        <f t="shared" si="10"/>
        <v>N/A</v>
      </c>
      <c r="I47" s="6" t="s">
        <v>1747</v>
      </c>
      <c r="J47" s="6">
        <v>-1E-3</v>
      </c>
      <c r="K47" s="85" t="str">
        <f t="shared" si="11"/>
        <v>Yes</v>
      </c>
    </row>
    <row r="48" spans="1:11" x14ac:dyDescent="0.25">
      <c r="A48" s="105" t="s">
        <v>43</v>
      </c>
      <c r="B48" s="3" t="s">
        <v>213</v>
      </c>
      <c r="C48" s="4">
        <v>99.997307860000006</v>
      </c>
      <c r="D48" s="5" t="str">
        <f t="shared" si="8"/>
        <v>N/A</v>
      </c>
      <c r="E48" s="4">
        <v>99.668433472999993</v>
      </c>
      <c r="F48" s="5" t="str">
        <f t="shared" si="9"/>
        <v>N/A</v>
      </c>
      <c r="G48" s="4">
        <v>99.239312150000003</v>
      </c>
      <c r="H48" s="5" t="str">
        <f t="shared" si="10"/>
        <v>N/A</v>
      </c>
      <c r="I48" s="6">
        <v>-0.32900000000000001</v>
      </c>
      <c r="J48" s="6">
        <v>-0.43099999999999999</v>
      </c>
      <c r="K48" s="85" t="str">
        <f t="shared" si="11"/>
        <v>Yes</v>
      </c>
    </row>
    <row r="49" spans="1:12" x14ac:dyDescent="0.25">
      <c r="A49" s="105" t="s">
        <v>44</v>
      </c>
      <c r="B49" s="3" t="s">
        <v>213</v>
      </c>
      <c r="C49" s="4">
        <v>80.627186437999995</v>
      </c>
      <c r="D49" s="5" t="str">
        <f t="shared" si="8"/>
        <v>N/A</v>
      </c>
      <c r="E49" s="4">
        <v>81.602809211999997</v>
      </c>
      <c r="F49" s="5" t="str">
        <f t="shared" si="9"/>
        <v>N/A</v>
      </c>
      <c r="G49" s="4">
        <v>81.590505730000004</v>
      </c>
      <c r="H49" s="5" t="str">
        <f t="shared" si="10"/>
        <v>N/A</v>
      </c>
      <c r="I49" s="6">
        <v>1.21</v>
      </c>
      <c r="J49" s="6">
        <v>-1.4999999999999999E-2</v>
      </c>
      <c r="K49" s="85" t="str">
        <f t="shared" si="11"/>
        <v>Yes</v>
      </c>
    </row>
    <row r="50" spans="1:12" x14ac:dyDescent="0.25">
      <c r="A50" s="105" t="s">
        <v>45</v>
      </c>
      <c r="B50" s="3" t="s">
        <v>213</v>
      </c>
      <c r="C50" s="4">
        <v>19.371351218000001</v>
      </c>
      <c r="D50" s="5" t="str">
        <f t="shared" si="8"/>
        <v>N/A</v>
      </c>
      <c r="E50" s="4">
        <v>18.389437052000002</v>
      </c>
      <c r="F50" s="5" t="str">
        <f t="shared" si="9"/>
        <v>N/A</v>
      </c>
      <c r="G50" s="4">
        <v>18.408669138</v>
      </c>
      <c r="H50" s="5" t="str">
        <f t="shared" si="10"/>
        <v>N/A</v>
      </c>
      <c r="I50" s="6">
        <v>-5.07</v>
      </c>
      <c r="J50" s="6">
        <v>0.1046</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1747</v>
      </c>
      <c r="J51" s="6" t="s">
        <v>1747</v>
      </c>
      <c r="K51" s="85" t="str">
        <f t="shared" si="11"/>
        <v>N/A</v>
      </c>
      <c r="L51" s="29"/>
    </row>
    <row r="52" spans="1:12" s="29" customFormat="1" x14ac:dyDescent="0.25">
      <c r="A52" s="104" t="s">
        <v>893</v>
      </c>
      <c r="B52" s="3" t="s">
        <v>213</v>
      </c>
      <c r="C52" s="4">
        <v>0.45324683290000001</v>
      </c>
      <c r="D52" s="5" t="str">
        <f t="shared" ref="D52:D57" si="12">IF($B52="N/A","N/A",IF(C52&lt;0,"No","Yes"))</f>
        <v>N/A</v>
      </c>
      <c r="E52" s="4">
        <v>0.67157951810000005</v>
      </c>
      <c r="F52" s="5" t="str">
        <f t="shared" ref="F52:F57" si="13">IF($B52="N/A","N/A",IF(E52&lt;0,"No","Yes"))</f>
        <v>N/A</v>
      </c>
      <c r="G52" s="4">
        <v>0.70612717690000004</v>
      </c>
      <c r="H52" s="5" t="str">
        <f t="shared" ref="H52:H57" si="14">IF($B52="N/A","N/A",IF(G52&lt;0,"No","Yes"))</f>
        <v>N/A</v>
      </c>
      <c r="I52" s="6">
        <v>48.17</v>
      </c>
      <c r="J52" s="6">
        <v>5.1440000000000001</v>
      </c>
      <c r="K52" s="85" t="str">
        <f t="shared" ref="K52:K57" si="15">IF(J52="Div by 0", "N/A", IF(J52="N/A","N/A", IF(J52&gt;30, "No", IF(J52&lt;-30, "No", "Yes"))))</f>
        <v>Yes</v>
      </c>
    </row>
    <row r="53" spans="1:12" s="29" customFormat="1" x14ac:dyDescent="0.25">
      <c r="A53" s="104" t="s">
        <v>894</v>
      </c>
      <c r="B53" s="3" t="s">
        <v>213</v>
      </c>
      <c r="C53" s="4">
        <v>0</v>
      </c>
      <c r="D53" s="5" t="str">
        <f t="shared" si="12"/>
        <v>N/A</v>
      </c>
      <c r="E53" s="4">
        <v>0</v>
      </c>
      <c r="F53" s="5" t="str">
        <f t="shared" si="13"/>
        <v>N/A</v>
      </c>
      <c r="G53" s="4">
        <v>0</v>
      </c>
      <c r="H53" s="5" t="str">
        <f t="shared" si="14"/>
        <v>N/A</v>
      </c>
      <c r="I53" s="6" t="s">
        <v>1747</v>
      </c>
      <c r="J53" s="6" t="s">
        <v>1747</v>
      </c>
      <c r="K53" s="85" t="str">
        <f t="shared" si="15"/>
        <v>N/A</v>
      </c>
    </row>
    <row r="54" spans="1:12" s="29" customFormat="1" x14ac:dyDescent="0.25">
      <c r="A54" s="104" t="s">
        <v>895</v>
      </c>
      <c r="B54" s="3" t="s">
        <v>213</v>
      </c>
      <c r="C54" s="4">
        <v>0</v>
      </c>
      <c r="D54" s="5" t="str">
        <f t="shared" si="12"/>
        <v>N/A</v>
      </c>
      <c r="E54" s="4">
        <v>0</v>
      </c>
      <c r="F54" s="5" t="str">
        <f t="shared" si="13"/>
        <v>N/A</v>
      </c>
      <c r="G54" s="4">
        <v>0</v>
      </c>
      <c r="H54" s="5" t="str">
        <f t="shared" si="14"/>
        <v>N/A</v>
      </c>
      <c r="I54" s="6" t="s">
        <v>1747</v>
      </c>
      <c r="J54" s="6" t="s">
        <v>1747</v>
      </c>
      <c r="K54" s="85" t="str">
        <f t="shared" si="15"/>
        <v>N/A</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v>0</v>
      </c>
      <c r="D56" s="5" t="str">
        <f t="shared" si="12"/>
        <v>N/A</v>
      </c>
      <c r="E56" s="4">
        <v>0</v>
      </c>
      <c r="F56" s="5" t="str">
        <f t="shared" si="13"/>
        <v>N/A</v>
      </c>
      <c r="G56" s="4">
        <v>6.9734068000000001E-6</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8852574</v>
      </c>
      <c r="D7" s="18" t="str">
        <f>IF($B7="N/A","N/A",IF(C7&gt;15,"No",IF(C7&lt;-15,"No","Yes")))</f>
        <v>N/A</v>
      </c>
      <c r="E7" s="17">
        <v>8251020</v>
      </c>
      <c r="F7" s="18" t="str">
        <f>IF($B7="N/A","N/A",IF(E7&gt;15,"No",IF(E7&lt;-15,"No","Yes")))</f>
        <v>N/A</v>
      </c>
      <c r="G7" s="17">
        <v>15589314</v>
      </c>
      <c r="H7" s="18" t="str">
        <f>IF($B7="N/A","N/A",IF(G7&gt;15,"No",IF(G7&lt;-15,"No","Yes")))</f>
        <v>N/A</v>
      </c>
      <c r="I7" s="19">
        <v>-6.8</v>
      </c>
      <c r="J7" s="19">
        <v>88.94</v>
      </c>
      <c r="K7" s="86" t="str">
        <f t="shared" ref="K7:K22" si="0">IF(J7="Div by 0", "N/A", IF(J7="N/A","N/A", IF(J7&gt;30, "No", IF(J7&lt;-30, "No", "Yes"))))</f>
        <v>No</v>
      </c>
    </row>
    <row r="8" spans="1:11" x14ac:dyDescent="0.25">
      <c r="A8" s="84" t="s">
        <v>362</v>
      </c>
      <c r="B8" s="16" t="s">
        <v>213</v>
      </c>
      <c r="C8" s="20">
        <v>65.264023773999995</v>
      </c>
      <c r="D8" s="18" t="str">
        <f>IF($B8="N/A","N/A",IF(C8&gt;15,"No",IF(C8&lt;-15,"No","Yes")))</f>
        <v>N/A</v>
      </c>
      <c r="E8" s="20">
        <v>39.096887414999998</v>
      </c>
      <c r="F8" s="18" t="str">
        <f>IF($B8="N/A","N/A",IF(E8&gt;15,"No",IF(E8&lt;-15,"No","Yes")))</f>
        <v>N/A</v>
      </c>
      <c r="G8" s="20">
        <v>17.399059381000001</v>
      </c>
      <c r="H8" s="18" t="str">
        <f>IF($B8="N/A","N/A",IF(G8&gt;15,"No",IF(G8&lt;-15,"No","Yes")))</f>
        <v>N/A</v>
      </c>
      <c r="I8" s="19">
        <v>-40.1</v>
      </c>
      <c r="J8" s="19">
        <v>-55.5</v>
      </c>
      <c r="K8" s="86" t="str">
        <f t="shared" si="0"/>
        <v>No</v>
      </c>
    </row>
    <row r="9" spans="1:11" x14ac:dyDescent="0.25">
      <c r="A9" s="84" t="s">
        <v>119</v>
      </c>
      <c r="B9" s="21" t="s">
        <v>213</v>
      </c>
      <c r="C9" s="5">
        <v>34.735976225999998</v>
      </c>
      <c r="D9" s="5" t="str">
        <f>IF($B9="N/A","N/A",IF(C9&gt;15,"No",IF(C9&lt;-15,"No","Yes")))</f>
        <v>N/A</v>
      </c>
      <c r="E9" s="5">
        <v>60.903112585000002</v>
      </c>
      <c r="F9" s="5" t="str">
        <f>IF($B9="N/A","N/A",IF(E9&gt;15,"No",IF(E9&lt;-15,"No","Yes")))</f>
        <v>N/A</v>
      </c>
      <c r="G9" s="5">
        <v>82.600940618999999</v>
      </c>
      <c r="H9" s="5" t="str">
        <f>IF($B9="N/A","N/A",IF(G9&gt;15,"No",IF(G9&lt;-15,"No","Yes")))</f>
        <v>N/A</v>
      </c>
      <c r="I9" s="6">
        <v>75.33</v>
      </c>
      <c r="J9" s="6">
        <v>35.630000000000003</v>
      </c>
      <c r="K9" s="85" t="str">
        <f t="shared" si="0"/>
        <v>No</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55.070694693</v>
      </c>
      <c r="D11" s="5" t="str">
        <f>IF(OR($B11="N/A",$C11="N/A"),"N/A",IF(C11&gt;100,"No",IF(C11&lt;95,"No","Yes")))</f>
        <v>No</v>
      </c>
      <c r="E11" s="5">
        <v>39.096887414999998</v>
      </c>
      <c r="F11" s="5" t="str">
        <f>IF(OR($B11="N/A",$E11="N/A"),"N/A",IF(E11&gt;100,"No",IF(E11&lt;95,"No","Yes")))</f>
        <v>No</v>
      </c>
      <c r="G11" s="5">
        <v>23.379386674999999</v>
      </c>
      <c r="H11" s="5" t="str">
        <f>IF($B11="N/A","N/A",IF(G11&gt;100,"No",IF(G11&lt;95,"No","Yes")))</f>
        <v>No</v>
      </c>
      <c r="I11" s="6">
        <v>-29</v>
      </c>
      <c r="J11" s="6">
        <v>-40.200000000000003</v>
      </c>
      <c r="K11" s="85" t="str">
        <f t="shared" si="0"/>
        <v>No</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0</v>
      </c>
      <c r="D13" s="5" t="str">
        <f t="shared" si="1"/>
        <v>No</v>
      </c>
      <c r="E13" s="5">
        <v>0</v>
      </c>
      <c r="F13" s="5" t="str">
        <f t="shared" si="2"/>
        <v>No</v>
      </c>
      <c r="G13" s="5">
        <v>0</v>
      </c>
      <c r="H13" s="5" t="str">
        <f t="shared" si="3"/>
        <v>No</v>
      </c>
      <c r="I13" s="6" t="s">
        <v>1747</v>
      </c>
      <c r="J13" s="6" t="s">
        <v>1747</v>
      </c>
      <c r="K13" s="85" t="str">
        <f t="shared" si="0"/>
        <v>N/A</v>
      </c>
    </row>
    <row r="14" spans="1:11" x14ac:dyDescent="0.25">
      <c r="A14" s="84" t="s">
        <v>13</v>
      </c>
      <c r="B14" s="21" t="s">
        <v>213</v>
      </c>
      <c r="C14" s="22">
        <v>5777546</v>
      </c>
      <c r="D14" s="5" t="str">
        <f>IF($B14="N/A","N/A",IF(C14&gt;15,"No",IF(C14&lt;-15,"No","Yes")))</f>
        <v>N/A</v>
      </c>
      <c r="E14" s="22">
        <v>3225892</v>
      </c>
      <c r="F14" s="5" t="str">
        <f>IF($B14="N/A","N/A",IF(E14&gt;15,"No",IF(E14&lt;-15,"No","Yes")))</f>
        <v>N/A</v>
      </c>
      <c r="G14" s="22">
        <v>2712394</v>
      </c>
      <c r="H14" s="5" t="str">
        <f>IF($B14="N/A","N/A",IF(G14&gt;15,"No",IF(G14&lt;-15,"No","Yes")))</f>
        <v>N/A</v>
      </c>
      <c r="I14" s="6">
        <v>-44.2</v>
      </c>
      <c r="J14" s="6">
        <v>-15.9</v>
      </c>
      <c r="K14" s="85" t="str">
        <f t="shared" si="0"/>
        <v>Yes</v>
      </c>
    </row>
    <row r="15" spans="1:11" ht="14.25" customHeight="1" x14ac:dyDescent="0.25">
      <c r="A15" s="84" t="s">
        <v>441</v>
      </c>
      <c r="B15" s="21" t="s">
        <v>213</v>
      </c>
      <c r="C15" s="5">
        <v>2.7693420000000002E-4</v>
      </c>
      <c r="D15" s="5" t="str">
        <f>IF($B15="N/A","N/A",IF(C15&gt;15,"No",IF(C15&lt;-15,"No","Yes")))</f>
        <v>N/A</v>
      </c>
      <c r="E15" s="5">
        <v>0</v>
      </c>
      <c r="F15" s="5" t="str">
        <f>IF($B15="N/A","N/A",IF(E15&gt;15,"No",IF(E15&lt;-15,"No","Yes")))</f>
        <v>N/A</v>
      </c>
      <c r="G15" s="5">
        <v>0</v>
      </c>
      <c r="H15" s="5" t="str">
        <f>IF($B15="N/A","N/A",IF(G15&gt;15,"No",IF(G15&lt;-15,"No","Yes")))</f>
        <v>N/A</v>
      </c>
      <c r="I15" s="6">
        <v>-100</v>
      </c>
      <c r="J15" s="6" t="s">
        <v>1747</v>
      </c>
      <c r="K15" s="85" t="str">
        <f t="shared" si="0"/>
        <v>N/A</v>
      </c>
    </row>
    <row r="16" spans="1:11" ht="12.75" customHeight="1" x14ac:dyDescent="0.25">
      <c r="A16" s="84" t="s">
        <v>857</v>
      </c>
      <c r="B16" s="21" t="s">
        <v>213</v>
      </c>
      <c r="C16" s="23">
        <v>51.1875</v>
      </c>
      <c r="D16" s="5" t="str">
        <f>IF($B16="N/A","N/A",IF(C16&gt;15,"No",IF(C16&lt;-15,"No","Yes")))</f>
        <v>N/A</v>
      </c>
      <c r="E16" s="23" t="s">
        <v>1747</v>
      </c>
      <c r="F16" s="5" t="str">
        <f>IF($B16="N/A","N/A",IF(E16&gt;15,"No",IF(E16&lt;-15,"No","Yes")))</f>
        <v>N/A</v>
      </c>
      <c r="G16" s="23" t="s">
        <v>1747</v>
      </c>
      <c r="H16" s="5" t="str">
        <f>IF($B16="N/A","N/A",IF(G16&gt;15,"No",IF(G16&lt;-15,"No","Yes")))</f>
        <v>N/A</v>
      </c>
      <c r="I16" s="6" t="s">
        <v>1747</v>
      </c>
      <c r="J16" s="6" t="s">
        <v>1747</v>
      </c>
      <c r="K16" s="85" t="str">
        <f t="shared" si="0"/>
        <v>N/A</v>
      </c>
    </row>
    <row r="17" spans="1:11" x14ac:dyDescent="0.25">
      <c r="A17" s="84" t="s">
        <v>131</v>
      </c>
      <c r="B17" s="21" t="s">
        <v>213</v>
      </c>
      <c r="C17" s="22">
        <v>2638</v>
      </c>
      <c r="D17" s="5" t="str">
        <f>IF($B17="N/A","N/A",IF(C17&gt;15,"No",IF(C17&lt;-15,"No","Yes")))</f>
        <v>N/A</v>
      </c>
      <c r="E17" s="22">
        <v>398</v>
      </c>
      <c r="F17" s="5" t="str">
        <f>IF($B17="N/A","N/A",IF(E17&gt;15,"No",IF(E17&lt;-15,"No","Yes")))</f>
        <v>N/A</v>
      </c>
      <c r="G17" s="22">
        <v>4467</v>
      </c>
      <c r="H17" s="5" t="str">
        <f>IF($B17="N/A","N/A",IF(G17&gt;15,"No",IF(G17&lt;-15,"No","Yes")))</f>
        <v>N/A</v>
      </c>
      <c r="I17" s="6">
        <v>-84.9</v>
      </c>
      <c r="J17" s="6">
        <v>1022</v>
      </c>
      <c r="K17" s="85" t="str">
        <f t="shared" si="0"/>
        <v>No</v>
      </c>
    </row>
    <row r="18" spans="1:11" x14ac:dyDescent="0.25">
      <c r="A18" s="84" t="s">
        <v>346</v>
      </c>
      <c r="B18" s="21" t="s">
        <v>213</v>
      </c>
      <c r="C18" s="4">
        <v>2.9799242600000001E-2</v>
      </c>
      <c r="D18" s="5" t="str">
        <f>IF($B18="N/A","N/A",IF(C18&gt;15,"No",IF(C18&lt;-15,"No","Yes")))</f>
        <v>N/A</v>
      </c>
      <c r="E18" s="4">
        <v>4.823646E-3</v>
      </c>
      <c r="F18" s="5" t="str">
        <f>IF($B18="N/A","N/A",IF(E18&gt;15,"No",IF(E18&lt;-15,"No","Yes")))</f>
        <v>N/A</v>
      </c>
      <c r="G18" s="4">
        <v>2.8654243499999999E-2</v>
      </c>
      <c r="H18" s="5" t="str">
        <f>IF($B18="N/A","N/A",IF(G18&gt;15,"No",IF(G18&lt;-15,"No","Yes")))</f>
        <v>N/A</v>
      </c>
      <c r="I18" s="6">
        <v>-83.8</v>
      </c>
      <c r="J18" s="6">
        <v>494</v>
      </c>
      <c r="K18" s="85" t="str">
        <f t="shared" si="0"/>
        <v>No</v>
      </c>
    </row>
    <row r="19" spans="1:11" ht="27.75" customHeight="1" x14ac:dyDescent="0.25">
      <c r="A19" s="84" t="s">
        <v>836</v>
      </c>
      <c r="B19" s="21" t="s">
        <v>213</v>
      </c>
      <c r="C19" s="23">
        <v>50.780894617000001</v>
      </c>
      <c r="D19" s="5" t="str">
        <f>IF($B19="N/A","N/A",IF(C19&gt;60,"No",IF(C19&lt;15,"No","Yes")))</f>
        <v>N/A</v>
      </c>
      <c r="E19" s="23">
        <v>36.412060302</v>
      </c>
      <c r="F19" s="5" t="str">
        <f>IF($B19="N/A","N/A",IF(E19&gt;60,"No",IF(E19&lt;15,"No","Yes")))</f>
        <v>N/A</v>
      </c>
      <c r="G19" s="23">
        <v>48.690396239000002</v>
      </c>
      <c r="H19" s="5" t="str">
        <f>IF($B19="N/A","N/A",IF(G19&gt;60,"No",IF(G19&lt;15,"No","Yes")))</f>
        <v>N/A</v>
      </c>
      <c r="I19" s="6">
        <v>-28.3</v>
      </c>
      <c r="J19" s="6">
        <v>33.72</v>
      </c>
      <c r="K19" s="85" t="str">
        <f t="shared" si="0"/>
        <v>No</v>
      </c>
    </row>
    <row r="20" spans="1:11" x14ac:dyDescent="0.25">
      <c r="A20" s="84" t="s">
        <v>27</v>
      </c>
      <c r="B20" s="21" t="s">
        <v>217</v>
      </c>
      <c r="C20" s="22">
        <v>15</v>
      </c>
      <c r="D20" s="5" t="str">
        <f>IF($B20="N/A","N/A",IF(C20="N/A","N/A",IF(C20=0,"Yes","No")))</f>
        <v>No</v>
      </c>
      <c r="E20" s="22">
        <v>0</v>
      </c>
      <c r="F20" s="5" t="str">
        <f>IF($B20="N/A","N/A",IF(E20="N/A","N/A",IF(E20=0,"Yes","No")))</f>
        <v>Yes</v>
      </c>
      <c r="G20" s="22">
        <v>0</v>
      </c>
      <c r="H20" s="5" t="str">
        <f>IF($B20="N/A","N/A",IF(G20=0,"Yes","No"))</f>
        <v>Yes</v>
      </c>
      <c r="I20" s="6">
        <v>-100</v>
      </c>
      <c r="J20" s="6" t="s">
        <v>1747</v>
      </c>
      <c r="K20" s="85" t="str">
        <f t="shared" si="0"/>
        <v>N/A</v>
      </c>
    </row>
    <row r="21" spans="1:11" x14ac:dyDescent="0.25">
      <c r="A21" s="84" t="s">
        <v>837</v>
      </c>
      <c r="B21" s="21" t="s">
        <v>213</v>
      </c>
      <c r="C21" s="5">
        <v>5.3897092529000004</v>
      </c>
      <c r="D21" s="5" t="str">
        <f>IF($B21="N/A","N/A",IF(C21&gt;15,"No",IF(C21&lt;-15,"No","Yes")))</f>
        <v>N/A</v>
      </c>
      <c r="E21" s="5">
        <v>5.0119500377000001</v>
      </c>
      <c r="F21" s="5" t="str">
        <f>IF($B21="N/A","N/A",IF(E21&gt;15,"No",IF(E21&lt;-15,"No","Yes")))</f>
        <v>N/A</v>
      </c>
      <c r="G21" s="5">
        <v>2.5894019455000001</v>
      </c>
      <c r="H21" s="5" t="str">
        <f>IF($B21="N/A","N/A",IF(G21&gt;15,"No",IF(G21&lt;-15,"No","Yes")))</f>
        <v>N/A</v>
      </c>
      <c r="I21" s="6">
        <v>-7.01</v>
      </c>
      <c r="J21" s="6">
        <v>-48.3</v>
      </c>
      <c r="K21" s="85" t="str">
        <f t="shared" si="0"/>
        <v>No</v>
      </c>
    </row>
    <row r="22" spans="1:11" x14ac:dyDescent="0.25">
      <c r="A22" s="92" t="s">
        <v>1685</v>
      </c>
      <c r="B22" s="93" t="s">
        <v>213</v>
      </c>
      <c r="C22" s="114">
        <v>8953424</v>
      </c>
      <c r="D22" s="94" t="str">
        <f>IF($B22="N/A","N/A",IF(C22&gt;15,"No",IF(C22&lt;-15,"No","Yes")))</f>
        <v>N/A</v>
      </c>
      <c r="E22" s="114">
        <v>7141813</v>
      </c>
      <c r="F22" s="94" t="str">
        <f>IF($B22="N/A","N/A",IF(E22&gt;15,"No",IF(E22&lt;-15,"No","Yes")))</f>
        <v>N/A</v>
      </c>
      <c r="G22" s="114">
        <v>3063213</v>
      </c>
      <c r="H22" s="94" t="str">
        <f>IF($B22="N/A","N/A",IF(G22&gt;15,"No",IF(G22&lt;-15,"No","Yes")))</f>
        <v>N/A</v>
      </c>
      <c r="I22" s="95">
        <v>-20.2</v>
      </c>
      <c r="J22" s="95">
        <v>-57.1</v>
      </c>
      <c r="K22" s="96" t="str">
        <f t="shared" si="0"/>
        <v>No</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5777546</v>
      </c>
      <c r="D6" s="5" t="str">
        <f>IF($B6="N/A","N/A",IF(C6&gt;15,"No",IF(C6&lt;-15,"No","Yes")))</f>
        <v>N/A</v>
      </c>
      <c r="E6" s="22">
        <v>3225892</v>
      </c>
      <c r="F6" s="5" t="str">
        <f>IF($B6="N/A","N/A",IF(E6&gt;15,"No",IF(E6&lt;-15,"No","Yes")))</f>
        <v>N/A</v>
      </c>
      <c r="G6" s="22">
        <v>2712394</v>
      </c>
      <c r="H6" s="5" t="str">
        <f>IF($B6="N/A","N/A",IF(G6&gt;15,"No",IF(G6&lt;-15,"No","Yes")))</f>
        <v>N/A</v>
      </c>
      <c r="I6" s="6">
        <v>-44.2</v>
      </c>
      <c r="J6" s="6">
        <v>-15.9</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53.370525305999998</v>
      </c>
      <c r="D9" s="5" t="str">
        <f>IF($B9="N/A","N/A",IF(C9&gt;60,"No",IF(C9&lt;15,"No","Yes")))</f>
        <v>Yes</v>
      </c>
      <c r="E9" s="23">
        <v>47.438756783999999</v>
      </c>
      <c r="F9" s="5" t="str">
        <f>IF($B9="N/A","N/A",IF(E9&gt;60,"No",IF(E9&lt;15,"No","Yes")))</f>
        <v>Yes</v>
      </c>
      <c r="G9" s="23">
        <v>37.549091318999999</v>
      </c>
      <c r="H9" s="5" t="str">
        <f>IF($B9="N/A","N/A",IF(G9&gt;60,"No",IF(G9&lt;15,"No","Yes")))</f>
        <v>Yes</v>
      </c>
      <c r="I9" s="6">
        <v>-11.1</v>
      </c>
      <c r="J9" s="6">
        <v>-20.8</v>
      </c>
      <c r="K9" s="85" t="str">
        <f t="shared" si="0"/>
        <v>Yes</v>
      </c>
    </row>
    <row r="10" spans="1:11" x14ac:dyDescent="0.25">
      <c r="A10" s="84" t="s">
        <v>14</v>
      </c>
      <c r="B10" s="21" t="s">
        <v>272</v>
      </c>
      <c r="C10" s="5">
        <v>3.0949472319</v>
      </c>
      <c r="D10" s="5" t="str">
        <f>IF($B10="N/A","N/A",IF(C10&gt;15,"No",IF(C10&lt;=0,"No","Yes")))</f>
        <v>Yes</v>
      </c>
      <c r="E10" s="5">
        <v>4.1126609321999998</v>
      </c>
      <c r="F10" s="5" t="str">
        <f>IF($B10="N/A","N/A",IF(E10&gt;15,"No",IF(E10&lt;=0,"No","Yes")))</f>
        <v>Yes</v>
      </c>
      <c r="G10" s="5">
        <v>4.4693728123999996</v>
      </c>
      <c r="H10" s="5" t="str">
        <f>IF($B10="N/A","N/A",IF(G10&gt;15,"No",IF(G10&lt;=0,"No","Yes")))</f>
        <v>Yes</v>
      </c>
      <c r="I10" s="6">
        <v>32.880000000000003</v>
      </c>
      <c r="J10" s="6">
        <v>8.6739999999999995</v>
      </c>
      <c r="K10" s="85" t="str">
        <f t="shared" si="0"/>
        <v>Yes</v>
      </c>
    </row>
    <row r="11" spans="1:11" x14ac:dyDescent="0.25">
      <c r="A11" s="84" t="s">
        <v>872</v>
      </c>
      <c r="B11" s="21" t="s">
        <v>213</v>
      </c>
      <c r="C11" s="23">
        <v>101.8604512</v>
      </c>
      <c r="D11" s="5" t="str">
        <f>IF($B11="N/A","N/A",IF(C11&gt;15,"No",IF(C11&lt;-15,"No","Yes")))</f>
        <v>N/A</v>
      </c>
      <c r="E11" s="23">
        <v>107.68551293</v>
      </c>
      <c r="F11" s="5" t="str">
        <f>IF($B11="N/A","N/A",IF(E11&gt;15,"No",IF(E11&lt;-15,"No","Yes")))</f>
        <v>N/A</v>
      </c>
      <c r="G11" s="23">
        <v>118.54185124</v>
      </c>
      <c r="H11" s="5" t="str">
        <f>IF($B11="N/A","N/A",IF(G11&gt;15,"No",IF(G11&lt;-15,"No","Yes")))</f>
        <v>N/A</v>
      </c>
      <c r="I11" s="6">
        <v>5.7190000000000003</v>
      </c>
      <c r="J11" s="6">
        <v>10.08</v>
      </c>
      <c r="K11" s="85" t="str">
        <f t="shared" si="0"/>
        <v>Yes</v>
      </c>
    </row>
    <row r="12" spans="1:11" x14ac:dyDescent="0.25">
      <c r="A12" s="84" t="s">
        <v>934</v>
      </c>
      <c r="B12" s="21" t="s">
        <v>213</v>
      </c>
      <c r="C12" s="5">
        <v>0</v>
      </c>
      <c r="D12" s="5" t="str">
        <f>IF($B12="N/A","N/A",IF(C12&gt;15,"No",IF(C12&lt;-15,"No","Yes")))</f>
        <v>N/A</v>
      </c>
      <c r="E12" s="5">
        <v>0</v>
      </c>
      <c r="F12" s="5" t="str">
        <f>IF($B12="N/A","N/A",IF(E12&gt;15,"No",IF(E12&lt;-15,"No","Yes")))</f>
        <v>N/A</v>
      </c>
      <c r="G12" s="5">
        <v>0</v>
      </c>
      <c r="H12" s="5" t="str">
        <f>IF($B12="N/A","N/A",IF(G12&gt;15,"No",IF(G12&lt;-15,"No","Yes")))</f>
        <v>N/A</v>
      </c>
      <c r="I12" s="6" t="s">
        <v>1747</v>
      </c>
      <c r="J12" s="6" t="s">
        <v>1747</v>
      </c>
      <c r="K12" s="85" t="str">
        <f t="shared" si="0"/>
        <v>N/A</v>
      </c>
    </row>
    <row r="13" spans="1:11" x14ac:dyDescent="0.25">
      <c r="A13" s="84" t="s">
        <v>51</v>
      </c>
      <c r="B13" s="21" t="s">
        <v>273</v>
      </c>
      <c r="C13" s="5">
        <v>97.418107965000004</v>
      </c>
      <c r="D13" s="5" t="str">
        <f>IF($B13="N/A","N/A",IF(C13&gt;99,"No",IF(C13&lt;95,"No","Yes")))</f>
        <v>Yes</v>
      </c>
      <c r="E13" s="5">
        <v>98.020175504999997</v>
      </c>
      <c r="F13" s="5" t="str">
        <f>IF($B13="N/A","N/A",IF(E13&gt;99,"No",IF(E13&lt;95,"No","Yes")))</f>
        <v>Yes</v>
      </c>
      <c r="G13" s="5">
        <v>97.853151127999993</v>
      </c>
      <c r="H13" s="5" t="str">
        <f>IF($B13="N/A","N/A",IF(G13&gt;99,"No",IF(G13&lt;95,"No","Yes")))</f>
        <v>Yes</v>
      </c>
      <c r="I13" s="6">
        <v>0.61799999999999999</v>
      </c>
      <c r="J13" s="6">
        <v>-0.17</v>
      </c>
      <c r="K13" s="85" t="str">
        <f t="shared" si="0"/>
        <v>Yes</v>
      </c>
    </row>
    <row r="14" spans="1:11" x14ac:dyDescent="0.25">
      <c r="A14" s="84" t="s">
        <v>52</v>
      </c>
      <c r="B14" s="21" t="s">
        <v>274</v>
      </c>
      <c r="C14" s="5">
        <v>2.5818920351000001</v>
      </c>
      <c r="D14" s="5" t="str">
        <f>IF($B14="N/A","N/A",IF(C14&gt;6,"No",IF(C14&lt;=0,"No","Yes")))</f>
        <v>Yes</v>
      </c>
      <c r="E14" s="5">
        <v>1.9798244950999999</v>
      </c>
      <c r="F14" s="5" t="str">
        <f>IF($B14="N/A","N/A",IF(E14&gt;6,"No",IF(E14&lt;=0,"No","Yes")))</f>
        <v>Yes</v>
      </c>
      <c r="G14" s="5">
        <v>2.1468488723000001</v>
      </c>
      <c r="H14" s="5" t="str">
        <f>IF($B14="N/A","N/A",IF(G14&gt;6,"No",IF(G14&lt;=0,"No","Yes")))</f>
        <v>Yes</v>
      </c>
      <c r="I14" s="6">
        <v>-23.3</v>
      </c>
      <c r="J14" s="6">
        <v>8.4359999999999999</v>
      </c>
      <c r="K14" s="85" t="str">
        <f t="shared" si="0"/>
        <v>Yes</v>
      </c>
    </row>
    <row r="15" spans="1:11" x14ac:dyDescent="0.25">
      <c r="A15" s="84" t="s">
        <v>164</v>
      </c>
      <c r="B15" s="21" t="s">
        <v>213</v>
      </c>
      <c r="C15" s="5">
        <v>100</v>
      </c>
      <c r="D15" s="5" t="str">
        <f>IF($B15="N/A","N/A",IF(C15&gt;15,"No",IF(C15&lt;-15,"No","Yes")))</f>
        <v>N/A</v>
      </c>
      <c r="E15" s="5">
        <v>100</v>
      </c>
      <c r="F15" s="5" t="str">
        <f>IF($B15="N/A","N/A",IF(E15&gt;15,"No",IF(E15&lt;-15,"No","Yes")))</f>
        <v>N/A</v>
      </c>
      <c r="G15" s="5">
        <v>99.999246467000006</v>
      </c>
      <c r="H15" s="5" t="str">
        <f>IF($B15="N/A","N/A",IF(G15&gt;15,"No",IF(G15&lt;-15,"No","Yes")))</f>
        <v>N/A</v>
      </c>
      <c r="I15" s="6">
        <v>0</v>
      </c>
      <c r="J15" s="6">
        <v>-1E-3</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99.994136851999997</v>
      </c>
      <c r="D17" s="5" t="str">
        <f>IF($B17="N/A","N/A",IF(C17&gt;98,"Yes","No"))</f>
        <v>Yes</v>
      </c>
      <c r="E17" s="5">
        <v>99.996837470000003</v>
      </c>
      <c r="F17" s="5" t="str">
        <f>IF($B17="N/A","N/A",IF(E17&gt;98,"Yes","No"))</f>
        <v>Yes</v>
      </c>
      <c r="G17" s="5">
        <v>99.992879110999993</v>
      </c>
      <c r="H17" s="5" t="str">
        <f>IF($B17="N/A","N/A",IF(G17&gt;98,"Yes","No"))</f>
        <v>Yes</v>
      </c>
      <c r="I17" s="6">
        <v>2.7000000000000001E-3</v>
      </c>
      <c r="J17" s="6">
        <v>-4.0000000000000001E-3</v>
      </c>
      <c r="K17" s="85" t="str">
        <f t="shared" si="0"/>
        <v>Yes</v>
      </c>
    </row>
    <row r="18" spans="1:11" x14ac:dyDescent="0.25">
      <c r="A18" s="84" t="s">
        <v>53</v>
      </c>
      <c r="B18" s="21" t="s">
        <v>275</v>
      </c>
      <c r="C18" s="5">
        <v>99.999751259999996</v>
      </c>
      <c r="D18" s="5" t="str">
        <f>IF($B18="N/A","N/A",IF(C18&gt;98,"Yes","No"))</f>
        <v>Yes</v>
      </c>
      <c r="E18" s="5">
        <v>99.999652122000001</v>
      </c>
      <c r="F18" s="5" t="str">
        <f>IF($B18="N/A","N/A",IF(E18&gt;98,"Yes","No"))</f>
        <v>Yes</v>
      </c>
      <c r="G18" s="5">
        <v>99.999284142999997</v>
      </c>
      <c r="H18" s="5" t="str">
        <f>IF($B18="N/A","N/A",IF(G18&gt;98,"Yes","No"))</f>
        <v>Yes</v>
      </c>
      <c r="I18" s="6">
        <v>0</v>
      </c>
      <c r="J18" s="6">
        <v>0</v>
      </c>
      <c r="K18" s="85" t="str">
        <f t="shared" si="0"/>
        <v>Yes</v>
      </c>
    </row>
    <row r="19" spans="1:11" ht="12.75" customHeight="1" x14ac:dyDescent="0.25">
      <c r="A19" s="84" t="s">
        <v>673</v>
      </c>
      <c r="B19" s="21" t="s">
        <v>223</v>
      </c>
      <c r="C19" s="5">
        <v>99.337867669000005</v>
      </c>
      <c r="D19" s="5" t="str">
        <f>IF($B19="N/A","N/A",IF(C19&gt;100,"No",IF(C19&lt;98,"No","Yes")))</f>
        <v>Yes</v>
      </c>
      <c r="E19" s="5">
        <v>99.279579106</v>
      </c>
      <c r="F19" s="5" t="str">
        <f>IF($B19="N/A","N/A",IF(E19&gt;100,"No",IF(E19&lt;98,"No","Yes")))</f>
        <v>Yes</v>
      </c>
      <c r="G19" s="5">
        <v>99.655544143</v>
      </c>
      <c r="H19" s="5" t="str">
        <f>IF($B19="N/A","N/A",IF(G19&gt;100,"No",IF(G19&lt;98,"No","Yes")))</f>
        <v>Yes</v>
      </c>
      <c r="I19" s="6">
        <v>-5.8999999999999997E-2</v>
      </c>
      <c r="J19" s="6">
        <v>0.37869999999999998</v>
      </c>
      <c r="K19" s="85" t="str">
        <f>IF(J19="Div by 0", "N/A", IF(J19="N/A","N/A", IF(J19&gt;30, "No", IF(J19&lt;-30, "No", "Yes"))))</f>
        <v>Yes</v>
      </c>
    </row>
    <row r="20" spans="1:11" x14ac:dyDescent="0.25">
      <c r="A20" s="84" t="s">
        <v>674</v>
      </c>
      <c r="B20" s="21" t="s">
        <v>223</v>
      </c>
      <c r="C20" s="5">
        <v>99.995205576999993</v>
      </c>
      <c r="D20" s="5" t="str">
        <f>IF($B20="N/A","N/A",IF(C20&gt;100,"No",IF(C20&lt;98,"No","Yes")))</f>
        <v>Yes</v>
      </c>
      <c r="E20" s="5">
        <v>99.991320229999999</v>
      </c>
      <c r="F20" s="5" t="str">
        <f>IF($B20="N/A","N/A",IF(E20&gt;100,"No",IF(E20&lt;98,"No","Yes")))</f>
        <v>Yes</v>
      </c>
      <c r="G20" s="5">
        <v>99.952809216000006</v>
      </c>
      <c r="H20" s="5" t="str">
        <f>IF($B20="N/A","N/A",IF(G20&gt;100,"No",IF(G20&lt;98,"No","Yes")))</f>
        <v>Yes</v>
      </c>
      <c r="I20" s="6">
        <v>-4.0000000000000001E-3</v>
      </c>
      <c r="J20" s="6">
        <v>-3.9E-2</v>
      </c>
      <c r="K20" s="85" t="str">
        <f>IF(J20="Div by 0", "N/A", IF(J20="N/A","N/A", IF(J20&gt;30, "No", IF(J20&lt;-30, "No", "Yes"))))</f>
        <v>Yes</v>
      </c>
    </row>
    <row r="21" spans="1:11" x14ac:dyDescent="0.25">
      <c r="A21" s="84" t="s">
        <v>675</v>
      </c>
      <c r="B21" s="21" t="s">
        <v>223</v>
      </c>
      <c r="C21" s="5">
        <v>99.995205576999993</v>
      </c>
      <c r="D21" s="5" t="str">
        <f>IF($B21="N/A","N/A",IF(C21&gt;100,"No",IF(C21&lt;98,"No","Yes")))</f>
        <v>Yes</v>
      </c>
      <c r="E21" s="5">
        <v>99.991320229999999</v>
      </c>
      <c r="F21" s="5" t="str">
        <f>IF($B21="N/A","N/A",IF(E21&gt;100,"No",IF(E21&lt;98,"No","Yes")))</f>
        <v>Yes</v>
      </c>
      <c r="G21" s="5">
        <v>99.952809216000006</v>
      </c>
      <c r="H21" s="5" t="str">
        <f>IF($B21="N/A","N/A",IF(G21&gt;100,"No",IF(G21&lt;98,"No","Yes")))</f>
        <v>Yes</v>
      </c>
      <c r="I21" s="6">
        <v>-4.0000000000000001E-3</v>
      </c>
      <c r="J21" s="6">
        <v>-3.9E-2</v>
      </c>
      <c r="K21" s="85" t="str">
        <f>IF(J21="Div by 0", "N/A", IF(J21="N/A","N/A", IF(J21&gt;30, "No", IF(J21&lt;-30, "No", "Yes"))))</f>
        <v>Yes</v>
      </c>
    </row>
    <row r="22" spans="1:11" ht="15" customHeight="1" x14ac:dyDescent="0.25">
      <c r="A22" s="84" t="s">
        <v>1686</v>
      </c>
      <c r="B22" s="21" t="s">
        <v>213</v>
      </c>
      <c r="C22" s="5">
        <v>65.625976842</v>
      </c>
      <c r="D22" s="5" t="str">
        <f>IF($B22="N/A","N/A",IF(C22&gt;15,"No",IF(C22&lt;-15,"No","Yes")))</f>
        <v>N/A</v>
      </c>
      <c r="E22" s="5">
        <v>63.559660397999998</v>
      </c>
      <c r="F22" s="5" t="str">
        <f>IF($B22="N/A","N/A",IF(E22&gt;15,"No",IF(E22&lt;-15,"No","Yes")))</f>
        <v>N/A</v>
      </c>
      <c r="G22" s="5">
        <v>64.965045638999996</v>
      </c>
      <c r="H22" s="5" t="str">
        <f>IF($B22="N/A","N/A",IF(G22&gt;15,"No",IF(G22&lt;-15,"No","Yes")))</f>
        <v>N/A</v>
      </c>
      <c r="I22" s="6">
        <v>-3.15</v>
      </c>
      <c r="J22" s="6">
        <v>2.2109999999999999</v>
      </c>
      <c r="K22" s="85" t="str">
        <f t="shared" ref="K22:K31" si="1">IF(J22="Div by 0", "N/A", IF(J22="N/A","N/A", IF(J22&gt;30, "No", IF(J22&lt;-30, "No", "Yes"))))</f>
        <v>Yes</v>
      </c>
    </row>
    <row r="23" spans="1:11" x14ac:dyDescent="0.25">
      <c r="A23" s="84" t="s">
        <v>935</v>
      </c>
      <c r="B23" s="21" t="s">
        <v>213</v>
      </c>
      <c r="C23" s="5">
        <v>34.180480779</v>
      </c>
      <c r="D23" s="5" t="str">
        <f>IF($B23="N/A","N/A",IF(C23&gt;15,"No",IF(C23&lt;-15,"No","Yes")))</f>
        <v>N/A</v>
      </c>
      <c r="E23" s="5">
        <v>36.265225246</v>
      </c>
      <c r="F23" s="5" t="str">
        <f>IF($B23="N/A","N/A",IF(E23&gt;15,"No",IF(E23&lt;-15,"No","Yes")))</f>
        <v>N/A</v>
      </c>
      <c r="G23" s="5">
        <v>34.735698427000003</v>
      </c>
      <c r="H23" s="5" t="str">
        <f>IF($B23="N/A","N/A",IF(G23&gt;15,"No",IF(G23&lt;-15,"No","Yes")))</f>
        <v>N/A</v>
      </c>
      <c r="I23" s="6">
        <v>6.0990000000000002</v>
      </c>
      <c r="J23" s="6">
        <v>-4.22</v>
      </c>
      <c r="K23" s="85" t="str">
        <f t="shared" si="1"/>
        <v>Yes</v>
      </c>
    </row>
    <row r="24" spans="1:11" ht="25" x14ac:dyDescent="0.25">
      <c r="A24" s="84" t="s">
        <v>936</v>
      </c>
      <c r="B24" s="21" t="s">
        <v>213</v>
      </c>
      <c r="C24" s="5">
        <v>3.5412959100000002E-2</v>
      </c>
      <c r="D24" s="5" t="str">
        <f>IF($B24="N/A","N/A",IF(C24&gt;15,"No",IF(C24&lt;-15,"No","Yes")))</f>
        <v>N/A</v>
      </c>
      <c r="E24" s="5">
        <v>7.5018010499999996E-2</v>
      </c>
      <c r="F24" s="5" t="str">
        <f>IF($B24="N/A","N/A",IF(E24&gt;15,"No",IF(E24&lt;-15,"No","Yes")))</f>
        <v>N/A</v>
      </c>
      <c r="G24" s="5">
        <v>0.2050218368</v>
      </c>
      <c r="H24" s="5" t="str">
        <f>IF($B24="N/A","N/A",IF(G24&gt;15,"No",IF(G24&lt;-15,"No","Yes")))</f>
        <v>N/A</v>
      </c>
      <c r="I24" s="6">
        <v>111.8</v>
      </c>
      <c r="J24" s="6">
        <v>173.3</v>
      </c>
      <c r="K24" s="85" t="str">
        <f t="shared" si="1"/>
        <v>No</v>
      </c>
    </row>
    <row r="25" spans="1:11" x14ac:dyDescent="0.25">
      <c r="A25" s="84" t="s">
        <v>166</v>
      </c>
      <c r="B25" s="21" t="s">
        <v>213</v>
      </c>
      <c r="C25" s="5">
        <v>99.995205576999993</v>
      </c>
      <c r="D25" s="5" t="str">
        <f t="shared" ref="D25:D27" si="2">IF($B25="N/A","N/A",IF(C25&gt;15,"No",IF(C25&lt;-15,"No","Yes")))</f>
        <v>N/A</v>
      </c>
      <c r="E25" s="5">
        <v>99.991320229999999</v>
      </c>
      <c r="F25" s="5" t="str">
        <f t="shared" ref="F25:F27" si="3">IF($B25="N/A","N/A",IF(E25&gt;15,"No",IF(E25&lt;-15,"No","Yes")))</f>
        <v>N/A</v>
      </c>
      <c r="G25" s="5">
        <v>99.952809216000006</v>
      </c>
      <c r="H25" s="5" t="str">
        <f t="shared" ref="H25:H27" si="4">IF($B25="N/A","N/A",IF(G25&gt;15,"No",IF(G25&lt;-15,"No","Yes")))</f>
        <v>N/A</v>
      </c>
      <c r="I25" s="6">
        <v>-4.0000000000000001E-3</v>
      </c>
      <c r="J25" s="6">
        <v>-3.9E-2</v>
      </c>
      <c r="K25" s="85" t="str">
        <f t="shared" si="1"/>
        <v>Yes</v>
      </c>
    </row>
    <row r="26" spans="1:11" x14ac:dyDescent="0.25">
      <c r="A26" s="84" t="s">
        <v>167</v>
      </c>
      <c r="B26" s="21" t="s">
        <v>213</v>
      </c>
      <c r="C26" s="5">
        <v>99.995205576999993</v>
      </c>
      <c r="D26" s="5" t="str">
        <f t="shared" si="2"/>
        <v>N/A</v>
      </c>
      <c r="E26" s="5">
        <v>99.991320229999999</v>
      </c>
      <c r="F26" s="5" t="str">
        <f t="shared" si="3"/>
        <v>N/A</v>
      </c>
      <c r="G26" s="5">
        <v>99.952809216000006</v>
      </c>
      <c r="H26" s="5" t="str">
        <f t="shared" si="4"/>
        <v>N/A</v>
      </c>
      <c r="I26" s="6">
        <v>-4.0000000000000001E-3</v>
      </c>
      <c r="J26" s="6">
        <v>-3.9E-2</v>
      </c>
      <c r="K26" s="85" t="str">
        <f t="shared" si="1"/>
        <v>Yes</v>
      </c>
    </row>
    <row r="27" spans="1:11" x14ac:dyDescent="0.25">
      <c r="A27" s="84" t="s">
        <v>168</v>
      </c>
      <c r="B27" s="21" t="s">
        <v>213</v>
      </c>
      <c r="C27" s="5">
        <v>99.995205576999993</v>
      </c>
      <c r="D27" s="5" t="str">
        <f t="shared" si="2"/>
        <v>N/A</v>
      </c>
      <c r="E27" s="5">
        <v>99.991320229999999</v>
      </c>
      <c r="F27" s="5" t="str">
        <f t="shared" si="3"/>
        <v>N/A</v>
      </c>
      <c r="G27" s="5">
        <v>99.952809216000006</v>
      </c>
      <c r="H27" s="5" t="str">
        <f t="shared" si="4"/>
        <v>N/A</v>
      </c>
      <c r="I27" s="6">
        <v>-4.0000000000000001E-3</v>
      </c>
      <c r="J27" s="6">
        <v>-3.9E-2</v>
      </c>
      <c r="K27" s="85" t="str">
        <f t="shared" si="1"/>
        <v>Yes</v>
      </c>
    </row>
    <row r="28" spans="1:11" x14ac:dyDescent="0.25">
      <c r="A28" s="84" t="s">
        <v>54</v>
      </c>
      <c r="B28" s="21" t="s">
        <v>213</v>
      </c>
      <c r="C28" s="5">
        <v>20.37278457</v>
      </c>
      <c r="D28" s="5" t="str">
        <f>IF($B28="N/A","N/A",IF(C28&gt;15,"No",IF(C28&lt;-15,"No","Yes")))</f>
        <v>N/A</v>
      </c>
      <c r="E28" s="5">
        <v>28.493452353999999</v>
      </c>
      <c r="F28" s="5" t="str">
        <f>IF($B28="N/A","N/A",IF(E28&gt;15,"No",IF(E28&lt;-15,"No","Yes")))</f>
        <v>N/A</v>
      </c>
      <c r="G28" s="5">
        <v>32.254089929000003</v>
      </c>
      <c r="H28" s="5" t="str">
        <f>IF($B28="N/A","N/A",IF(G28&gt;15,"No",IF(G28&lt;-15,"No","Yes")))</f>
        <v>N/A</v>
      </c>
      <c r="I28" s="6">
        <v>39.86</v>
      </c>
      <c r="J28" s="6">
        <v>13.2</v>
      </c>
      <c r="K28" s="85" t="str">
        <f t="shared" si="1"/>
        <v>Yes</v>
      </c>
    </row>
    <row r="29" spans="1:11" x14ac:dyDescent="0.25">
      <c r="A29" s="84" t="s">
        <v>55</v>
      </c>
      <c r="B29" s="21" t="s">
        <v>213</v>
      </c>
      <c r="C29" s="5">
        <v>79.622421007</v>
      </c>
      <c r="D29" s="5" t="str">
        <f>IF($B29="N/A","N/A",IF(C29&gt;15,"No",IF(C29&lt;-15,"No","Yes")))</f>
        <v>N/A</v>
      </c>
      <c r="E29" s="5">
        <v>71.497867877000004</v>
      </c>
      <c r="F29" s="5" t="str">
        <f>IF($B29="N/A","N/A",IF(E29&gt;15,"No",IF(E29&lt;-15,"No","Yes")))</f>
        <v>N/A</v>
      </c>
      <c r="G29" s="5">
        <v>67.698719285999999</v>
      </c>
      <c r="H29" s="5" t="str">
        <f>IF($B29="N/A","N/A",IF(G29&gt;15,"No",IF(G29&lt;-15,"No","Yes")))</f>
        <v>N/A</v>
      </c>
      <c r="I29" s="6">
        <v>-10.199999999999999</v>
      </c>
      <c r="J29" s="6">
        <v>-5.31</v>
      </c>
      <c r="K29" s="85" t="str">
        <f t="shared" si="1"/>
        <v>Yes</v>
      </c>
    </row>
    <row r="30" spans="1:11" x14ac:dyDescent="0.25">
      <c r="A30" s="84" t="s">
        <v>56</v>
      </c>
      <c r="B30" s="21" t="s">
        <v>213</v>
      </c>
      <c r="C30" s="5">
        <v>83.303880229000001</v>
      </c>
      <c r="D30" s="5" t="str">
        <f>IF($B30="N/A","N/A",IF(C30&gt;15,"No",IF(C30&lt;-15,"No","Yes")))</f>
        <v>N/A</v>
      </c>
      <c r="E30" s="5">
        <v>84.830831286000006</v>
      </c>
      <c r="F30" s="5" t="str">
        <f>IF($B30="N/A","N/A",IF(E30&gt;15,"No",IF(E30&lt;-15,"No","Yes")))</f>
        <v>N/A</v>
      </c>
      <c r="G30" s="5">
        <v>87.040968237000001</v>
      </c>
      <c r="H30" s="5" t="str">
        <f>IF($B30="N/A","N/A",IF(G30&gt;15,"No",IF(G30&lt;-15,"No","Yes")))</f>
        <v>N/A</v>
      </c>
      <c r="I30" s="6">
        <v>1.833</v>
      </c>
      <c r="J30" s="6">
        <v>2.605</v>
      </c>
      <c r="K30" s="85" t="str">
        <f t="shared" si="1"/>
        <v>Yes</v>
      </c>
    </row>
    <row r="31" spans="1:11" x14ac:dyDescent="0.25">
      <c r="A31" s="92" t="s">
        <v>57</v>
      </c>
      <c r="B31" s="93" t="s">
        <v>213</v>
      </c>
      <c r="C31" s="94">
        <v>13.131215225</v>
      </c>
      <c r="D31" s="94" t="str">
        <f>IF($B31="N/A","N/A",IF(C31&gt;15,"No",IF(C31&lt;-15,"No","Yes")))</f>
        <v>N/A</v>
      </c>
      <c r="E31" s="94">
        <v>11.223345356999999</v>
      </c>
      <c r="F31" s="94" t="str">
        <f>IF($B31="N/A","N/A",IF(E31&gt;15,"No",IF(E31&lt;-15,"No","Yes")))</f>
        <v>N/A</v>
      </c>
      <c r="G31" s="94">
        <v>10.118883908000001</v>
      </c>
      <c r="H31" s="94" t="str">
        <f>IF($B31="N/A","N/A",IF(G31&gt;15,"No",IF(G31&lt;-15,"No","Yes")))</f>
        <v>N/A</v>
      </c>
      <c r="I31" s="95">
        <v>-14.5</v>
      </c>
      <c r="J31" s="95">
        <v>-9.84</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3075028</v>
      </c>
      <c r="D6" s="5" t="str">
        <f t="shared" ref="D6:F18" si="0">IF($B6="N/A","N/A",IF(C6&lt;0,"No","Yes"))</f>
        <v>N/A</v>
      </c>
      <c r="E6" s="22">
        <v>5025128</v>
      </c>
      <c r="F6" s="5" t="str">
        <f t="shared" si="0"/>
        <v>N/A</v>
      </c>
      <c r="G6" s="22">
        <v>12876920</v>
      </c>
      <c r="H6" s="5" t="str">
        <f t="shared" ref="H6:H18" si="1">IF($B6="N/A","N/A",IF(G6&lt;0,"No","Yes"))</f>
        <v>N/A</v>
      </c>
      <c r="I6" s="6">
        <v>63.42</v>
      </c>
      <c r="J6" s="6">
        <v>156.30000000000001</v>
      </c>
      <c r="K6" s="85" t="str">
        <f t="shared" ref="K6:K18" si="2">IF(J6="Div by 0", "N/A", IF(J6="N/A","N/A", IF(J6&gt;30, "No", IF(J6&lt;-30, "No", "Yes"))))</f>
        <v>No</v>
      </c>
    </row>
    <row r="7" spans="1:11" x14ac:dyDescent="0.25">
      <c r="A7" s="82" t="s">
        <v>442</v>
      </c>
      <c r="B7" s="42" t="s">
        <v>213</v>
      </c>
      <c r="C7" s="5">
        <v>0.2377539326</v>
      </c>
      <c r="D7" s="5" t="str">
        <f t="shared" si="0"/>
        <v>N/A</v>
      </c>
      <c r="E7" s="5">
        <v>0.1260465405</v>
      </c>
      <c r="F7" s="5" t="str">
        <f t="shared" si="0"/>
        <v>N/A</v>
      </c>
      <c r="G7" s="5">
        <v>4.3636211100000002E-2</v>
      </c>
      <c r="H7" s="5" t="str">
        <f t="shared" si="1"/>
        <v>N/A</v>
      </c>
      <c r="I7" s="6">
        <v>-47</v>
      </c>
      <c r="J7" s="6">
        <v>-65.400000000000006</v>
      </c>
      <c r="K7" s="85" t="str">
        <f t="shared" si="2"/>
        <v>No</v>
      </c>
    </row>
    <row r="8" spans="1:11" x14ac:dyDescent="0.25">
      <c r="A8" s="82" t="s">
        <v>443</v>
      </c>
      <c r="B8" s="42" t="s">
        <v>213</v>
      </c>
      <c r="C8" s="5">
        <v>32.303218051999998</v>
      </c>
      <c r="D8" s="5" t="str">
        <f t="shared" si="0"/>
        <v>N/A</v>
      </c>
      <c r="E8" s="5">
        <v>51.263390704000003</v>
      </c>
      <c r="F8" s="5" t="str">
        <f t="shared" si="0"/>
        <v>N/A</v>
      </c>
      <c r="G8" s="5">
        <v>29.108769799000001</v>
      </c>
      <c r="H8" s="5" t="str">
        <f t="shared" si="1"/>
        <v>N/A</v>
      </c>
      <c r="I8" s="6">
        <v>58.69</v>
      </c>
      <c r="J8" s="6">
        <v>-43.2</v>
      </c>
      <c r="K8" s="85" t="str">
        <f t="shared" si="2"/>
        <v>No</v>
      </c>
    </row>
    <row r="9" spans="1:11" x14ac:dyDescent="0.25">
      <c r="A9" s="82" t="s">
        <v>444</v>
      </c>
      <c r="B9" s="42" t="s">
        <v>213</v>
      </c>
      <c r="C9" s="5">
        <v>36.618300711000003</v>
      </c>
      <c r="D9" s="5" t="str">
        <f t="shared" si="0"/>
        <v>N/A</v>
      </c>
      <c r="E9" s="5">
        <v>26.072947794000001</v>
      </c>
      <c r="F9" s="5" t="str">
        <f t="shared" si="0"/>
        <v>N/A</v>
      </c>
      <c r="G9" s="5">
        <v>16.024608368999999</v>
      </c>
      <c r="H9" s="5" t="str">
        <f t="shared" si="1"/>
        <v>N/A</v>
      </c>
      <c r="I9" s="6">
        <v>-28.8</v>
      </c>
      <c r="J9" s="6">
        <v>-38.5</v>
      </c>
      <c r="K9" s="85" t="str">
        <f t="shared" si="2"/>
        <v>No</v>
      </c>
    </row>
    <row r="10" spans="1:11" x14ac:dyDescent="0.25">
      <c r="A10" s="82" t="s">
        <v>445</v>
      </c>
      <c r="B10" s="42" t="s">
        <v>213</v>
      </c>
      <c r="C10" s="5">
        <v>30.687850647000001</v>
      </c>
      <c r="D10" s="5" t="str">
        <f t="shared" si="0"/>
        <v>N/A</v>
      </c>
      <c r="E10" s="5">
        <v>22.529615165999999</v>
      </c>
      <c r="F10" s="5" t="str">
        <f t="shared" si="0"/>
        <v>N/A</v>
      </c>
      <c r="G10" s="5">
        <v>54.746841635999999</v>
      </c>
      <c r="H10" s="5" t="str">
        <f t="shared" si="1"/>
        <v>N/A</v>
      </c>
      <c r="I10" s="6">
        <v>-26.6</v>
      </c>
      <c r="J10" s="6">
        <v>143</v>
      </c>
      <c r="K10" s="85" t="str">
        <f t="shared" si="2"/>
        <v>No</v>
      </c>
    </row>
    <row r="11" spans="1:11" x14ac:dyDescent="0.25">
      <c r="A11" s="108" t="s">
        <v>207</v>
      </c>
      <c r="B11" s="42" t="s">
        <v>213</v>
      </c>
      <c r="C11" s="5">
        <v>0</v>
      </c>
      <c r="D11" s="5" t="str">
        <f t="shared" si="0"/>
        <v>N/A</v>
      </c>
      <c r="E11" s="5">
        <v>0</v>
      </c>
      <c r="F11" s="5" t="str">
        <f t="shared" si="0"/>
        <v>N/A</v>
      </c>
      <c r="G11" s="5">
        <v>0</v>
      </c>
      <c r="H11" s="5" t="str">
        <f t="shared" si="1"/>
        <v>N/A</v>
      </c>
      <c r="I11" s="6" t="s">
        <v>1747</v>
      </c>
      <c r="J11" s="6" t="s">
        <v>1747</v>
      </c>
      <c r="K11" s="85" t="str">
        <f t="shared" si="2"/>
        <v>N/A</v>
      </c>
    </row>
    <row r="12" spans="1:11" x14ac:dyDescent="0.25">
      <c r="A12" s="108" t="s">
        <v>934</v>
      </c>
      <c r="B12" s="42" t="s">
        <v>213</v>
      </c>
      <c r="C12" s="5">
        <v>0</v>
      </c>
      <c r="D12" s="5" t="str">
        <f t="shared" si="0"/>
        <v>N/A</v>
      </c>
      <c r="E12" s="5">
        <v>0</v>
      </c>
      <c r="F12" s="5" t="str">
        <f t="shared" si="0"/>
        <v>N/A</v>
      </c>
      <c r="G12" s="5">
        <v>0</v>
      </c>
      <c r="H12" s="5" t="str">
        <f t="shared" si="1"/>
        <v>N/A</v>
      </c>
      <c r="I12" s="6" t="s">
        <v>1747</v>
      </c>
      <c r="J12" s="6" t="s">
        <v>1747</v>
      </c>
      <c r="K12" s="85" t="str">
        <f t="shared" si="2"/>
        <v>N/A</v>
      </c>
    </row>
    <row r="13" spans="1:11" x14ac:dyDescent="0.25">
      <c r="A13" s="108" t="s">
        <v>51</v>
      </c>
      <c r="B13" s="42" t="s">
        <v>213</v>
      </c>
      <c r="C13" s="5">
        <v>97.676346362000004</v>
      </c>
      <c r="D13" s="5" t="str">
        <f t="shared" si="0"/>
        <v>N/A</v>
      </c>
      <c r="E13" s="5">
        <v>97.413180320999999</v>
      </c>
      <c r="F13" s="5" t="str">
        <f t="shared" si="0"/>
        <v>N/A</v>
      </c>
      <c r="G13" s="5">
        <v>97.650268853</v>
      </c>
      <c r="H13" s="5" t="str">
        <f t="shared" si="1"/>
        <v>N/A</v>
      </c>
      <c r="I13" s="6">
        <v>-0.26900000000000002</v>
      </c>
      <c r="J13" s="6">
        <v>0.24340000000000001</v>
      </c>
      <c r="K13" s="85" t="str">
        <f t="shared" si="2"/>
        <v>Yes</v>
      </c>
    </row>
    <row r="14" spans="1:11" x14ac:dyDescent="0.25">
      <c r="A14" s="108" t="s">
        <v>52</v>
      </c>
      <c r="B14" s="42" t="s">
        <v>213</v>
      </c>
      <c r="C14" s="5">
        <v>2.3236536383000002</v>
      </c>
      <c r="D14" s="5" t="str">
        <f t="shared" si="0"/>
        <v>N/A</v>
      </c>
      <c r="E14" s="5">
        <v>2.586819679</v>
      </c>
      <c r="F14" s="5" t="str">
        <f t="shared" si="0"/>
        <v>N/A</v>
      </c>
      <c r="G14" s="5">
        <v>2.3497311469</v>
      </c>
      <c r="H14" s="5" t="str">
        <f t="shared" si="1"/>
        <v>N/A</v>
      </c>
      <c r="I14" s="6">
        <v>11.33</v>
      </c>
      <c r="J14" s="6">
        <v>-9.17</v>
      </c>
      <c r="K14" s="85" t="str">
        <f t="shared" si="2"/>
        <v>Yes</v>
      </c>
    </row>
    <row r="15" spans="1:11" x14ac:dyDescent="0.25">
      <c r="A15" s="108" t="s">
        <v>164</v>
      </c>
      <c r="B15" s="42" t="s">
        <v>213</v>
      </c>
      <c r="C15" s="5">
        <v>99.999833531999997</v>
      </c>
      <c r="D15" s="5" t="str">
        <f t="shared" si="0"/>
        <v>N/A</v>
      </c>
      <c r="E15" s="5">
        <v>99.999979572000001</v>
      </c>
      <c r="F15" s="5" t="str">
        <f t="shared" si="0"/>
        <v>N/A</v>
      </c>
      <c r="G15" s="5">
        <v>99.636370779000003</v>
      </c>
      <c r="H15" s="5" t="str">
        <f t="shared" si="1"/>
        <v>N/A</v>
      </c>
      <c r="I15" s="6">
        <v>1E-4</v>
      </c>
      <c r="J15" s="6">
        <v>-0.36399999999999999</v>
      </c>
      <c r="K15" s="85" t="str">
        <f t="shared" si="2"/>
        <v>Yes</v>
      </c>
    </row>
    <row r="16" spans="1:11" x14ac:dyDescent="0.25">
      <c r="A16" s="108" t="s">
        <v>165</v>
      </c>
      <c r="B16" s="42" t="s">
        <v>213</v>
      </c>
      <c r="C16" s="5">
        <v>100</v>
      </c>
      <c r="D16" s="5" t="str">
        <f t="shared" si="0"/>
        <v>N/A</v>
      </c>
      <c r="E16" s="5">
        <v>100</v>
      </c>
      <c r="F16" s="5" t="str">
        <f t="shared" si="0"/>
        <v>N/A</v>
      </c>
      <c r="G16" s="5">
        <v>100</v>
      </c>
      <c r="H16" s="5" t="str">
        <f t="shared" si="1"/>
        <v>N/A</v>
      </c>
      <c r="I16" s="6">
        <v>0</v>
      </c>
      <c r="J16" s="6">
        <v>0</v>
      </c>
      <c r="K16" s="85" t="str">
        <f t="shared" si="2"/>
        <v>Yes</v>
      </c>
    </row>
    <row r="17" spans="1:11" x14ac:dyDescent="0.25">
      <c r="A17" s="108" t="s">
        <v>21</v>
      </c>
      <c r="B17" s="42" t="s">
        <v>213</v>
      </c>
      <c r="C17" s="5">
        <v>99.995005950999996</v>
      </c>
      <c r="D17" s="5" t="str">
        <f t="shared" si="0"/>
        <v>N/A</v>
      </c>
      <c r="E17" s="5">
        <v>99.988805216000003</v>
      </c>
      <c r="F17" s="5" t="str">
        <f t="shared" si="0"/>
        <v>N/A</v>
      </c>
      <c r="G17" s="5">
        <v>99.990766915999998</v>
      </c>
      <c r="H17" s="5" t="str">
        <f t="shared" si="1"/>
        <v>N/A</v>
      </c>
      <c r="I17" s="6">
        <v>-6.0000000000000001E-3</v>
      </c>
      <c r="J17" s="6">
        <v>2E-3</v>
      </c>
      <c r="K17" s="85" t="str">
        <f t="shared" si="2"/>
        <v>Yes</v>
      </c>
    </row>
    <row r="18" spans="1:11" x14ac:dyDescent="0.25">
      <c r="A18" s="108" t="s">
        <v>53</v>
      </c>
      <c r="B18" s="42" t="s">
        <v>213</v>
      </c>
      <c r="C18" s="5">
        <v>100</v>
      </c>
      <c r="D18" s="5" t="str">
        <f t="shared" si="0"/>
        <v>N/A</v>
      </c>
      <c r="E18" s="5">
        <v>100</v>
      </c>
      <c r="F18" s="5" t="str">
        <f t="shared" si="0"/>
        <v>N/A</v>
      </c>
      <c r="G18" s="5">
        <v>99.347846849999996</v>
      </c>
      <c r="H18" s="5" t="str">
        <f t="shared" si="1"/>
        <v>N/A</v>
      </c>
      <c r="I18" s="6">
        <v>0</v>
      </c>
      <c r="J18" s="6">
        <v>-0.65200000000000002</v>
      </c>
      <c r="K18" s="85" t="str">
        <f t="shared" si="2"/>
        <v>Yes</v>
      </c>
    </row>
    <row r="19" spans="1:11" x14ac:dyDescent="0.25">
      <c r="A19" s="84" t="s">
        <v>673</v>
      </c>
      <c r="B19" s="42" t="s">
        <v>213</v>
      </c>
      <c r="C19" s="5">
        <v>99.731156920000004</v>
      </c>
      <c r="D19" s="5" t="str">
        <f t="shared" ref="D19:D21" si="3">IF($B19="N/A","N/A",IF(C19&lt;0,"No","Yes"))</f>
        <v>N/A</v>
      </c>
      <c r="E19" s="5">
        <v>99.817954885999995</v>
      </c>
      <c r="F19" s="5" t="str">
        <f t="shared" ref="F19:F21" si="4">IF($B19="N/A","N/A",IF(E19&lt;0,"No","Yes"))</f>
        <v>N/A</v>
      </c>
      <c r="G19" s="5">
        <v>99.932965335999995</v>
      </c>
      <c r="H19" s="5" t="str">
        <f t="shared" ref="H19:H21" si="5">IF($B19="N/A","N/A",IF(G19&lt;0,"No","Yes"))</f>
        <v>N/A</v>
      </c>
      <c r="I19" s="6">
        <v>8.6999999999999994E-2</v>
      </c>
      <c r="J19" s="6">
        <v>0.1152</v>
      </c>
      <c r="K19" s="85" t="str">
        <f>IF(J19="Div by 0", "N/A", IF(J19="N/A","N/A", IF(J19&gt;30, "No", IF(J19&lt;-30, "No", "Yes"))))</f>
        <v>Yes</v>
      </c>
    </row>
    <row r="20" spans="1:11" x14ac:dyDescent="0.25">
      <c r="A20" s="84" t="s">
        <v>674</v>
      </c>
      <c r="B20" s="42" t="s">
        <v>213</v>
      </c>
      <c r="C20" s="5">
        <v>99.962536925999999</v>
      </c>
      <c r="D20" s="5" t="str">
        <f t="shared" si="3"/>
        <v>N/A</v>
      </c>
      <c r="E20" s="5">
        <v>99.971722112999998</v>
      </c>
      <c r="F20" s="5" t="str">
        <f t="shared" si="4"/>
        <v>N/A</v>
      </c>
      <c r="G20" s="5">
        <v>99.944303450999996</v>
      </c>
      <c r="H20" s="5" t="str">
        <f t="shared" si="5"/>
        <v>N/A</v>
      </c>
      <c r="I20" s="6">
        <v>9.1999999999999998E-3</v>
      </c>
      <c r="J20" s="6">
        <v>-2.7E-2</v>
      </c>
      <c r="K20" s="85" t="str">
        <f>IF(J20="Div by 0", "N/A", IF(J20="N/A","N/A", IF(J20&gt;30, "No", IF(J20&lt;-30, "No", "Yes"))))</f>
        <v>Yes</v>
      </c>
    </row>
    <row r="21" spans="1:11" x14ac:dyDescent="0.25">
      <c r="A21" s="84" t="s">
        <v>675</v>
      </c>
      <c r="B21" s="42" t="s">
        <v>213</v>
      </c>
      <c r="C21" s="5">
        <v>99.962536925999999</v>
      </c>
      <c r="D21" s="5" t="str">
        <f t="shared" si="3"/>
        <v>N/A</v>
      </c>
      <c r="E21" s="5">
        <v>99.971722112999998</v>
      </c>
      <c r="F21" s="5" t="str">
        <f t="shared" si="4"/>
        <v>N/A</v>
      </c>
      <c r="G21" s="5">
        <v>99.944303450999996</v>
      </c>
      <c r="H21" s="5" t="str">
        <f t="shared" si="5"/>
        <v>N/A</v>
      </c>
      <c r="I21" s="6">
        <v>9.1999999999999998E-3</v>
      </c>
      <c r="J21" s="6">
        <v>-2.7E-2</v>
      </c>
      <c r="K21" s="85" t="str">
        <f>IF(J21="Div by 0", "N/A", IF(J21="N/A","N/A", IF(J21&gt;30, "No", IF(J21&lt;-30, "No", "Yes"))))</f>
        <v>Yes</v>
      </c>
    </row>
    <row r="22" spans="1:11" ht="16.5" customHeight="1" x14ac:dyDescent="0.25">
      <c r="A22" s="84" t="s">
        <v>1686</v>
      </c>
      <c r="B22" s="42" t="s">
        <v>213</v>
      </c>
      <c r="C22" s="5">
        <v>59.748919358999999</v>
      </c>
      <c r="D22" s="5" t="str">
        <f t="shared" ref="D22:D31" si="6">IF($B22="N/A","N/A",IF(C22&lt;0,"No","Yes"))</f>
        <v>N/A</v>
      </c>
      <c r="E22" s="5">
        <v>58.316345374999997</v>
      </c>
      <c r="F22" s="5" t="str">
        <f t="shared" ref="F22:F31" si="7">IF($B22="N/A","N/A",IF(E22&lt;0,"No","Yes"))</f>
        <v>N/A</v>
      </c>
      <c r="G22" s="5">
        <v>57.008640264999997</v>
      </c>
      <c r="I22" s="6">
        <v>-2.4</v>
      </c>
      <c r="J22" s="6">
        <v>-2.2400000000000002</v>
      </c>
      <c r="K22" s="85" t="str">
        <f t="shared" ref="K22:K31" si="8">IF(J22="Div by 0", "N/A", IF(J22="N/A","N/A", IF(J22&gt;30, "No", IF(J22&lt;-30, "No", "Yes"))))</f>
        <v>Yes</v>
      </c>
    </row>
    <row r="23" spans="1:11" x14ac:dyDescent="0.25">
      <c r="A23" s="84" t="s">
        <v>937</v>
      </c>
      <c r="B23" s="42" t="s">
        <v>213</v>
      </c>
      <c r="C23" s="5">
        <v>39.964319023999998</v>
      </c>
      <c r="D23" s="5" t="str">
        <f t="shared" si="6"/>
        <v>N/A</v>
      </c>
      <c r="E23" s="5">
        <v>41.445511437999997</v>
      </c>
      <c r="F23" s="5" t="str">
        <f t="shared" si="7"/>
        <v>N/A</v>
      </c>
      <c r="G23" s="5">
        <v>42.660993466999997</v>
      </c>
      <c r="H23" s="5" t="str">
        <f t="shared" ref="H23:H31" si="9">IF($B23="N/A","N/A",IF(G23&lt;0,"No","Yes"))</f>
        <v>N/A</v>
      </c>
      <c r="I23" s="6">
        <v>3.706</v>
      </c>
      <c r="J23" s="6">
        <v>2.9329999999999998</v>
      </c>
      <c r="K23" s="85" t="str">
        <f t="shared" si="8"/>
        <v>Yes</v>
      </c>
    </row>
    <row r="24" spans="1:11" ht="25" x14ac:dyDescent="0.25">
      <c r="A24" s="84" t="s">
        <v>938</v>
      </c>
      <c r="B24" s="42" t="s">
        <v>213</v>
      </c>
      <c r="C24" s="5">
        <v>0.20481114319999999</v>
      </c>
      <c r="D24" s="5" t="str">
        <f t="shared" si="6"/>
        <v>N/A</v>
      </c>
      <c r="E24" s="5">
        <v>0.12988723869999999</v>
      </c>
      <c r="F24" s="5" t="str">
        <f t="shared" si="7"/>
        <v>N/A</v>
      </c>
      <c r="G24" s="5">
        <v>0.2154785461</v>
      </c>
      <c r="H24" s="5" t="str">
        <f t="shared" si="9"/>
        <v>N/A</v>
      </c>
      <c r="I24" s="6">
        <v>-36.6</v>
      </c>
      <c r="J24" s="6">
        <v>65.900000000000006</v>
      </c>
      <c r="K24" s="85" t="str">
        <f t="shared" si="8"/>
        <v>No</v>
      </c>
    </row>
    <row r="25" spans="1:11" x14ac:dyDescent="0.25">
      <c r="A25" s="108" t="s">
        <v>166</v>
      </c>
      <c r="B25" s="42" t="s">
        <v>213</v>
      </c>
      <c r="C25" s="5">
        <v>99.962536925999999</v>
      </c>
      <c r="D25" s="5" t="str">
        <f t="shared" si="6"/>
        <v>N/A</v>
      </c>
      <c r="E25" s="5">
        <v>99.971722112999998</v>
      </c>
      <c r="F25" s="5" t="str">
        <f t="shared" si="7"/>
        <v>N/A</v>
      </c>
      <c r="G25" s="5">
        <v>99.944303450999996</v>
      </c>
      <c r="H25" s="5" t="str">
        <f t="shared" si="9"/>
        <v>N/A</v>
      </c>
      <c r="I25" s="6">
        <v>9.1999999999999998E-3</v>
      </c>
      <c r="J25" s="6">
        <v>-2.7E-2</v>
      </c>
      <c r="K25" s="85" t="str">
        <f t="shared" si="8"/>
        <v>Yes</v>
      </c>
    </row>
    <row r="26" spans="1:11" x14ac:dyDescent="0.25">
      <c r="A26" s="108" t="s">
        <v>167</v>
      </c>
      <c r="B26" s="42" t="s">
        <v>213</v>
      </c>
      <c r="C26" s="5">
        <v>99.962536925999999</v>
      </c>
      <c r="D26" s="5" t="str">
        <f t="shared" si="6"/>
        <v>N/A</v>
      </c>
      <c r="E26" s="5">
        <v>99.971722112999998</v>
      </c>
      <c r="F26" s="5" t="str">
        <f t="shared" si="7"/>
        <v>N/A</v>
      </c>
      <c r="G26" s="5">
        <v>99.944303450999996</v>
      </c>
      <c r="H26" s="5" t="str">
        <f t="shared" si="9"/>
        <v>N/A</v>
      </c>
      <c r="I26" s="6">
        <v>9.1999999999999998E-3</v>
      </c>
      <c r="J26" s="6">
        <v>-2.7E-2</v>
      </c>
      <c r="K26" s="85" t="str">
        <f t="shared" si="8"/>
        <v>Yes</v>
      </c>
    </row>
    <row r="27" spans="1:11" x14ac:dyDescent="0.25">
      <c r="A27" s="108" t="s">
        <v>168</v>
      </c>
      <c r="B27" s="42" t="s">
        <v>213</v>
      </c>
      <c r="C27" s="5">
        <v>99.962536925999999</v>
      </c>
      <c r="D27" s="5" t="str">
        <f t="shared" si="6"/>
        <v>N/A</v>
      </c>
      <c r="E27" s="5">
        <v>99.971722112999998</v>
      </c>
      <c r="F27" s="5" t="str">
        <f t="shared" si="7"/>
        <v>N/A</v>
      </c>
      <c r="G27" s="5">
        <v>99.944303450999996</v>
      </c>
      <c r="H27" s="5" t="str">
        <f t="shared" si="9"/>
        <v>N/A</v>
      </c>
      <c r="I27" s="6">
        <v>9.1999999999999998E-3</v>
      </c>
      <c r="J27" s="6">
        <v>-2.7E-2</v>
      </c>
      <c r="K27" s="85" t="str">
        <f t="shared" si="8"/>
        <v>Yes</v>
      </c>
    </row>
    <row r="28" spans="1:11" x14ac:dyDescent="0.25">
      <c r="A28" s="108" t="s">
        <v>54</v>
      </c>
      <c r="B28" s="42" t="s">
        <v>213</v>
      </c>
      <c r="C28" s="5">
        <v>12.447821613</v>
      </c>
      <c r="D28" s="5" t="str">
        <f t="shared" si="6"/>
        <v>N/A</v>
      </c>
      <c r="E28" s="5">
        <v>12.887751316999999</v>
      </c>
      <c r="F28" s="5" t="str">
        <f t="shared" si="7"/>
        <v>N/A</v>
      </c>
      <c r="G28" s="5">
        <v>10.512366310999999</v>
      </c>
      <c r="H28" s="5" t="str">
        <f t="shared" si="9"/>
        <v>N/A</v>
      </c>
      <c r="I28" s="6">
        <v>3.5339999999999998</v>
      </c>
      <c r="J28" s="6">
        <v>-18.399999999999999</v>
      </c>
      <c r="K28" s="85" t="str">
        <f t="shared" si="8"/>
        <v>Yes</v>
      </c>
    </row>
    <row r="29" spans="1:11" x14ac:dyDescent="0.25">
      <c r="A29" s="108" t="s">
        <v>55</v>
      </c>
      <c r="B29" s="42" t="s">
        <v>213</v>
      </c>
      <c r="C29" s="5">
        <v>87.514715312999996</v>
      </c>
      <c r="D29" s="5" t="str">
        <f t="shared" si="6"/>
        <v>N/A</v>
      </c>
      <c r="E29" s="5">
        <v>87.083970796000003</v>
      </c>
      <c r="F29" s="5" t="str">
        <f t="shared" si="7"/>
        <v>N/A</v>
      </c>
      <c r="G29" s="5">
        <v>89.431937140000002</v>
      </c>
      <c r="H29" s="5" t="str">
        <f t="shared" si="9"/>
        <v>N/A</v>
      </c>
      <c r="I29" s="6">
        <v>-0.49199999999999999</v>
      </c>
      <c r="J29" s="6">
        <v>2.6960000000000002</v>
      </c>
      <c r="K29" s="85" t="str">
        <f t="shared" si="8"/>
        <v>Yes</v>
      </c>
    </row>
    <row r="30" spans="1:11" x14ac:dyDescent="0.25">
      <c r="A30" s="108" t="s">
        <v>56</v>
      </c>
      <c r="B30" s="42" t="s">
        <v>213</v>
      </c>
      <c r="C30" s="5">
        <v>84.375914625999997</v>
      </c>
      <c r="D30" s="5" t="str">
        <f t="shared" si="6"/>
        <v>N/A</v>
      </c>
      <c r="E30" s="5">
        <v>84.688390026999997</v>
      </c>
      <c r="F30" s="5" t="str">
        <f t="shared" si="7"/>
        <v>N/A</v>
      </c>
      <c r="G30" s="5">
        <v>86.209419643999993</v>
      </c>
      <c r="H30" s="5" t="str">
        <f t="shared" si="9"/>
        <v>N/A</v>
      </c>
      <c r="I30" s="6">
        <v>0.37030000000000002</v>
      </c>
      <c r="J30" s="6">
        <v>1.796</v>
      </c>
      <c r="K30" s="85" t="str">
        <f t="shared" si="8"/>
        <v>Yes</v>
      </c>
    </row>
    <row r="31" spans="1:11" x14ac:dyDescent="0.25">
      <c r="A31" s="109" t="s">
        <v>57</v>
      </c>
      <c r="B31" s="115" t="s">
        <v>213</v>
      </c>
      <c r="C31" s="94">
        <v>13.912686323999999</v>
      </c>
      <c r="D31" s="94" t="str">
        <f t="shared" si="6"/>
        <v>N/A</v>
      </c>
      <c r="E31" s="94">
        <v>13.485228635</v>
      </c>
      <c r="F31" s="94" t="str">
        <f t="shared" si="7"/>
        <v>N/A</v>
      </c>
      <c r="G31" s="94">
        <v>12.389383486</v>
      </c>
      <c r="H31" s="94" t="str">
        <f t="shared" si="9"/>
        <v>N/A</v>
      </c>
      <c r="I31" s="95">
        <v>-3.07</v>
      </c>
      <c r="J31" s="95">
        <v>-8.1300000000000008</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1460367</v>
      </c>
      <c r="D7" s="39" t="str">
        <f>IF($B7="N/A","N/A",IF(C7&gt;10,"No",IF(C7&lt;-10,"No","Yes")))</f>
        <v>N/A</v>
      </c>
      <c r="E7" s="17">
        <v>1483514</v>
      </c>
      <c r="F7" s="39" t="str">
        <f>IF($B7="N/A","N/A",IF(E7&gt;10,"No",IF(E7&lt;-10,"No","Yes")))</f>
        <v>N/A</v>
      </c>
      <c r="G7" s="17">
        <v>1978467</v>
      </c>
      <c r="H7" s="39" t="str">
        <f>IF($B7="N/A","N/A",IF(G7&gt;10,"No",IF(G7&lt;-10,"No","Yes")))</f>
        <v>N/A</v>
      </c>
      <c r="I7" s="40">
        <v>1.585</v>
      </c>
      <c r="J7" s="40">
        <v>33.36</v>
      </c>
      <c r="K7" s="41" t="s">
        <v>734</v>
      </c>
      <c r="L7" s="86" t="str">
        <f>IF(J7="Div by 0", "N/A", IF(K7="N/A","N/A", IF(J7&gt;VALUE(MID(K7,1,2)), "No", IF(J7&lt;-1*VALUE(MID(K7,1,2)), "No", "Yes"))))</f>
        <v>No</v>
      </c>
    </row>
    <row r="8" spans="1:12" x14ac:dyDescent="0.25">
      <c r="A8" s="84" t="s">
        <v>58</v>
      </c>
      <c r="B8" s="21" t="s">
        <v>213</v>
      </c>
      <c r="C8" s="26">
        <v>5795354251</v>
      </c>
      <c r="D8" s="7" t="str">
        <f>IF($B8="N/A","N/A",IF(C8&gt;10,"No",IF(C8&lt;-10,"No","Yes")))</f>
        <v>N/A</v>
      </c>
      <c r="E8" s="26">
        <v>5731144093</v>
      </c>
      <c r="F8" s="7" t="str">
        <f>IF($B8="N/A","N/A",IF(E8&gt;10,"No",IF(E8&lt;-10,"No","Yes")))</f>
        <v>N/A</v>
      </c>
      <c r="G8" s="26">
        <v>8164302532</v>
      </c>
      <c r="H8" s="7" t="str">
        <f>IF($B8="N/A","N/A",IF(G8&gt;10,"No",IF(G8&lt;-10,"No","Yes")))</f>
        <v>N/A</v>
      </c>
      <c r="I8" s="8">
        <v>-1.1100000000000001</v>
      </c>
      <c r="J8" s="8">
        <v>42.46</v>
      </c>
      <c r="K8" s="25" t="s">
        <v>734</v>
      </c>
      <c r="L8" s="85" t="str">
        <f>IF(J8="Div by 0", "N/A", IF(K8="N/A","N/A", IF(J8&gt;VALUE(MID(K8,1,2)), "No", IF(J8&lt;-1*VALUE(MID(K8,1,2)), "No", "Yes"))))</f>
        <v>No</v>
      </c>
    </row>
    <row r="9" spans="1:12" x14ac:dyDescent="0.25">
      <c r="A9" s="116" t="s">
        <v>939</v>
      </c>
      <c r="B9" s="5" t="s">
        <v>213</v>
      </c>
      <c r="C9" s="4">
        <v>8.0429097617000007</v>
      </c>
      <c r="D9" s="7" t="str">
        <f>IF($B9="N/A","N/A",IF(C9&gt;10,"No",IF(C9&lt;-10,"No","Yes")))</f>
        <v>N/A</v>
      </c>
      <c r="E9" s="4">
        <v>8.5724165730999999</v>
      </c>
      <c r="F9" s="7" t="str">
        <f>IF($B9="N/A","N/A",IF(E9&gt;10,"No",IF(E9&lt;-10,"No","Yes")))</f>
        <v>N/A</v>
      </c>
      <c r="G9" s="4">
        <v>6.4331121013999999</v>
      </c>
      <c r="H9" s="7" t="str">
        <f>IF($B9="N/A","N/A",IF(G9&gt;10,"No",IF(G9&lt;-10,"No","Yes")))</f>
        <v>N/A</v>
      </c>
      <c r="I9" s="8">
        <v>6.5839999999999996</v>
      </c>
      <c r="J9" s="8">
        <v>-25</v>
      </c>
      <c r="K9" s="5" t="s">
        <v>213</v>
      </c>
      <c r="L9" s="85" t="str">
        <f>IF(J9="Div by 0", "N/A", IF(K9="N/A","N/A", IF(J9&gt;VALUE(MID(K9,1,2)), "No", IF(J9&lt;-1*VALUE(MID(K9,1,2)), "No", "Yes"))))</f>
        <v>N/A</v>
      </c>
    </row>
    <row r="10" spans="1:12" x14ac:dyDescent="0.25">
      <c r="A10" s="116" t="s">
        <v>940</v>
      </c>
      <c r="B10" s="5" t="s">
        <v>213</v>
      </c>
      <c r="C10" s="4">
        <v>11.347558525</v>
      </c>
      <c r="D10" s="7" t="str">
        <f t="shared" ref="D10:D20" si="0">IF($B10="N/A","N/A",IF(C10&gt;10,"No",IF(C10&lt;-10,"No","Yes")))</f>
        <v>N/A</v>
      </c>
      <c r="E10" s="4">
        <v>13.580930143</v>
      </c>
      <c r="F10" s="7" t="str">
        <f t="shared" ref="F10:F20" si="1">IF($B10="N/A","N/A",IF(E10&gt;10,"No",IF(E10&lt;-10,"No","Yes")))</f>
        <v>N/A</v>
      </c>
      <c r="G10" s="4">
        <v>8.3837637929</v>
      </c>
      <c r="H10" s="7" t="str">
        <f t="shared" ref="H10:H20" si="2">IF($B10="N/A","N/A",IF(G10&gt;10,"No",IF(G10&lt;-10,"No","Yes")))</f>
        <v>N/A</v>
      </c>
      <c r="I10" s="8">
        <v>19.68</v>
      </c>
      <c r="J10" s="8">
        <v>-38.299999999999997</v>
      </c>
      <c r="K10" s="5" t="s">
        <v>213</v>
      </c>
      <c r="L10" s="85" t="str">
        <f t="shared" ref="L10:L27" si="3">IF(J10="Div by 0", "N/A", IF(K10="N/A","N/A", IF(J10&gt;VALUE(MID(K10,1,2)), "No", IF(J10&lt;-1*VALUE(MID(K10,1,2)), "No", "Yes"))))</f>
        <v>N/A</v>
      </c>
    </row>
    <row r="11" spans="1:12" x14ac:dyDescent="0.25">
      <c r="A11" s="116" t="s">
        <v>941</v>
      </c>
      <c r="B11" s="5" t="s">
        <v>213</v>
      </c>
      <c r="C11" s="4">
        <v>7.9229399185</v>
      </c>
      <c r="D11" s="7" t="str">
        <f t="shared" si="0"/>
        <v>N/A</v>
      </c>
      <c r="E11" s="4">
        <v>8.2559382654999993</v>
      </c>
      <c r="F11" s="7" t="str">
        <f t="shared" si="1"/>
        <v>N/A</v>
      </c>
      <c r="G11" s="4">
        <v>10.971070025</v>
      </c>
      <c r="H11" s="7" t="str">
        <f t="shared" si="2"/>
        <v>N/A</v>
      </c>
      <c r="I11" s="8">
        <v>4.2030000000000003</v>
      </c>
      <c r="J11" s="8">
        <v>32.89</v>
      </c>
      <c r="K11" s="5" t="s">
        <v>213</v>
      </c>
      <c r="L11" s="85" t="str">
        <f t="shared" si="3"/>
        <v>N/A</v>
      </c>
    </row>
    <row r="12" spans="1:12" x14ac:dyDescent="0.25">
      <c r="A12" s="116" t="s">
        <v>942</v>
      </c>
      <c r="B12" s="5" t="s">
        <v>213</v>
      </c>
      <c r="C12" s="4">
        <v>0.57108932209999996</v>
      </c>
      <c r="D12" s="7" t="str">
        <f t="shared" si="0"/>
        <v>N/A</v>
      </c>
      <c r="E12" s="4">
        <v>0.64151737019999999</v>
      </c>
      <c r="F12" s="7" t="str">
        <f t="shared" si="1"/>
        <v>N/A</v>
      </c>
      <c r="G12" s="4">
        <v>0.3491592228</v>
      </c>
      <c r="H12" s="7" t="str">
        <f t="shared" si="2"/>
        <v>N/A</v>
      </c>
      <c r="I12" s="8">
        <v>12.33</v>
      </c>
      <c r="J12" s="8">
        <v>-45.6</v>
      </c>
      <c r="K12" s="5" t="s">
        <v>213</v>
      </c>
      <c r="L12" s="85" t="str">
        <f t="shared" si="3"/>
        <v>N/A</v>
      </c>
    </row>
    <row r="13" spans="1:12" x14ac:dyDescent="0.25">
      <c r="A13" s="116" t="s">
        <v>943</v>
      </c>
      <c r="B13" s="7" t="s">
        <v>213</v>
      </c>
      <c r="C13" s="4">
        <v>16.807213528999998</v>
      </c>
      <c r="D13" s="7" t="str">
        <f t="shared" si="0"/>
        <v>N/A</v>
      </c>
      <c r="E13" s="4">
        <v>12.699239778000001</v>
      </c>
      <c r="F13" s="7" t="str">
        <f t="shared" si="1"/>
        <v>N/A</v>
      </c>
      <c r="G13" s="4">
        <v>12.71034594</v>
      </c>
      <c r="H13" s="7" t="str">
        <f t="shared" si="2"/>
        <v>N/A</v>
      </c>
      <c r="I13" s="8">
        <v>-24.4</v>
      </c>
      <c r="J13" s="8">
        <v>8.7499999999999994E-2</v>
      </c>
      <c r="K13" s="5" t="s">
        <v>213</v>
      </c>
      <c r="L13" s="85" t="str">
        <f t="shared" si="3"/>
        <v>N/A</v>
      </c>
    </row>
    <row r="14" spans="1:12" ht="12.75" customHeight="1" x14ac:dyDescent="0.25">
      <c r="A14" s="116" t="s">
        <v>944</v>
      </c>
      <c r="B14" s="7" t="s">
        <v>213</v>
      </c>
      <c r="C14" s="4">
        <v>7.7383972658999998</v>
      </c>
      <c r="D14" s="7" t="str">
        <f t="shared" si="0"/>
        <v>N/A</v>
      </c>
      <c r="E14" s="4">
        <v>8.8319355261000005</v>
      </c>
      <c r="F14" s="7" t="str">
        <f t="shared" si="1"/>
        <v>N/A</v>
      </c>
      <c r="G14" s="4">
        <v>12.601372679000001</v>
      </c>
      <c r="H14" s="7" t="str">
        <f t="shared" si="2"/>
        <v>N/A</v>
      </c>
      <c r="I14" s="8">
        <v>14.13</v>
      </c>
      <c r="J14" s="8">
        <v>42.68</v>
      </c>
      <c r="K14" s="5" t="s">
        <v>213</v>
      </c>
      <c r="L14" s="85" t="str">
        <f t="shared" si="3"/>
        <v>N/A</v>
      </c>
    </row>
    <row r="15" spans="1:12" x14ac:dyDescent="0.25">
      <c r="A15" s="116" t="s">
        <v>945</v>
      </c>
      <c r="B15" s="7" t="s">
        <v>213</v>
      </c>
      <c r="C15" s="4">
        <v>1.1429318795000001</v>
      </c>
      <c r="D15" s="7" t="str">
        <f t="shared" si="0"/>
        <v>N/A</v>
      </c>
      <c r="E15" s="4">
        <v>1.6933443162999999</v>
      </c>
      <c r="F15" s="7" t="str">
        <f t="shared" si="1"/>
        <v>N/A</v>
      </c>
      <c r="G15" s="4">
        <v>1.2636551431</v>
      </c>
      <c r="H15" s="7" t="str">
        <f t="shared" si="2"/>
        <v>N/A</v>
      </c>
      <c r="I15" s="8">
        <v>48.16</v>
      </c>
      <c r="J15" s="8">
        <v>-25.4</v>
      </c>
      <c r="K15" s="5" t="s">
        <v>213</v>
      </c>
      <c r="L15" s="85" t="str">
        <f t="shared" si="3"/>
        <v>N/A</v>
      </c>
    </row>
    <row r="16" spans="1:12" ht="12.75" customHeight="1" x14ac:dyDescent="0.25">
      <c r="A16" s="116" t="s">
        <v>946</v>
      </c>
      <c r="B16" s="7" t="s">
        <v>213</v>
      </c>
      <c r="C16" s="4">
        <v>46.426959797999999</v>
      </c>
      <c r="D16" s="7" t="str">
        <f t="shared" si="0"/>
        <v>N/A</v>
      </c>
      <c r="E16" s="4">
        <v>45.724678028</v>
      </c>
      <c r="F16" s="7" t="str">
        <f t="shared" si="1"/>
        <v>N/A</v>
      </c>
      <c r="G16" s="4">
        <v>47.287521095999999</v>
      </c>
      <c r="H16" s="7" t="str">
        <f t="shared" si="2"/>
        <v>N/A</v>
      </c>
      <c r="I16" s="8">
        <v>-1.51</v>
      </c>
      <c r="J16" s="8">
        <v>3.4180000000000001</v>
      </c>
      <c r="K16" s="5" t="s">
        <v>213</v>
      </c>
      <c r="L16" s="85" t="str">
        <f t="shared" si="3"/>
        <v>N/A</v>
      </c>
    </row>
    <row r="17" spans="1:12" ht="12.75" customHeight="1" x14ac:dyDescent="0.25">
      <c r="A17" s="116" t="s">
        <v>947</v>
      </c>
      <c r="B17" s="7" t="s">
        <v>213</v>
      </c>
      <c r="C17" s="4">
        <v>75.724663731999996</v>
      </c>
      <c r="D17" s="7" t="str">
        <f t="shared" si="0"/>
        <v>N/A</v>
      </c>
      <c r="E17" s="4">
        <v>73.698192265000003</v>
      </c>
      <c r="F17" s="7" t="str">
        <f t="shared" si="1"/>
        <v>N/A</v>
      </c>
      <c r="G17" s="4">
        <v>69.645285971000007</v>
      </c>
      <c r="H17" s="7" t="str">
        <f t="shared" si="2"/>
        <v>N/A</v>
      </c>
      <c r="I17" s="8">
        <v>-2.68</v>
      </c>
      <c r="J17" s="8">
        <v>-5.5</v>
      </c>
      <c r="K17" s="5" t="s">
        <v>213</v>
      </c>
      <c r="L17" s="85" t="str">
        <f t="shared" si="3"/>
        <v>N/A</v>
      </c>
    </row>
    <row r="18" spans="1:12" ht="12.75" customHeight="1" x14ac:dyDescent="0.25">
      <c r="A18" s="116" t="s">
        <v>1704</v>
      </c>
      <c r="B18" s="7" t="s">
        <v>213</v>
      </c>
      <c r="C18" s="4" t="s">
        <v>213</v>
      </c>
      <c r="D18" s="7" t="str">
        <f t="shared" si="0"/>
        <v>N/A</v>
      </c>
      <c r="E18" s="4">
        <v>60.117262122</v>
      </c>
      <c r="F18" s="7" t="str">
        <f t="shared" si="1"/>
        <v>N/A</v>
      </c>
      <c r="G18" s="4">
        <v>61.261522179000004</v>
      </c>
      <c r="H18" s="7" t="str">
        <f t="shared" si="2"/>
        <v>N/A</v>
      </c>
      <c r="I18" s="8" t="s">
        <v>213</v>
      </c>
      <c r="J18" s="8">
        <v>1.903</v>
      </c>
      <c r="K18" s="5" t="s">
        <v>213</v>
      </c>
      <c r="L18" s="85" t="str">
        <f t="shared" si="3"/>
        <v>N/A</v>
      </c>
    </row>
    <row r="19" spans="1:12" ht="12.75" customHeight="1" x14ac:dyDescent="0.25">
      <c r="A19" s="116" t="s">
        <v>948</v>
      </c>
      <c r="B19" s="7" t="s">
        <v>213</v>
      </c>
      <c r="C19" s="4">
        <v>16.232426505999999</v>
      </c>
      <c r="D19" s="7" t="str">
        <f t="shared" si="0"/>
        <v>N/A</v>
      </c>
      <c r="E19" s="4">
        <v>17.729391161999999</v>
      </c>
      <c r="F19" s="7" t="str">
        <f t="shared" si="1"/>
        <v>N/A</v>
      </c>
      <c r="G19" s="4">
        <v>23.921601927000001</v>
      </c>
      <c r="H19" s="7" t="str">
        <f t="shared" si="2"/>
        <v>N/A</v>
      </c>
      <c r="I19" s="8">
        <v>9.2219999999999995</v>
      </c>
      <c r="J19" s="8">
        <v>34.93</v>
      </c>
      <c r="K19" s="5" t="s">
        <v>213</v>
      </c>
      <c r="L19" s="85" t="str">
        <f t="shared" si="3"/>
        <v>N/A</v>
      </c>
    </row>
    <row r="20" spans="1:12" ht="12.75" customHeight="1" x14ac:dyDescent="0.25">
      <c r="A20" s="117" t="s">
        <v>132</v>
      </c>
      <c r="B20" s="1" t="s">
        <v>213</v>
      </c>
      <c r="C20" s="22">
        <v>21641</v>
      </c>
      <c r="D20" s="7" t="str">
        <f t="shared" si="0"/>
        <v>N/A</v>
      </c>
      <c r="E20" s="22">
        <v>21516</v>
      </c>
      <c r="F20" s="7" t="str">
        <f t="shared" si="1"/>
        <v>N/A</v>
      </c>
      <c r="G20" s="22">
        <v>19485</v>
      </c>
      <c r="H20" s="7" t="str">
        <f t="shared" si="2"/>
        <v>N/A</v>
      </c>
      <c r="I20" s="8">
        <v>-0.57799999999999996</v>
      </c>
      <c r="J20" s="8">
        <v>-9.44</v>
      </c>
      <c r="K20" s="22" t="s">
        <v>213</v>
      </c>
      <c r="L20" s="85" t="str">
        <f t="shared" si="3"/>
        <v>N/A</v>
      </c>
    </row>
    <row r="21" spans="1:12" ht="12.75" customHeight="1" x14ac:dyDescent="0.25">
      <c r="A21" s="117" t="s">
        <v>133</v>
      </c>
      <c r="B21" s="25" t="s">
        <v>276</v>
      </c>
      <c r="C21" s="4">
        <v>1.4818877720000001</v>
      </c>
      <c r="D21" s="7" t="str">
        <f>IF($B21="N/A","N/A",IF(C21&gt;=2,"No",IF(C21&lt;0,"No","Yes")))</f>
        <v>Yes</v>
      </c>
      <c r="E21" s="4">
        <v>1.4503402057999999</v>
      </c>
      <c r="F21" s="7" t="str">
        <f>IF($B21="N/A","N/A",IF(E21&gt;=2,"No",IF(E21&lt;0,"No","Yes")))</f>
        <v>Yes</v>
      </c>
      <c r="G21" s="4">
        <v>0.98485342440000001</v>
      </c>
      <c r="H21" s="7" t="str">
        <f>IF($B21="N/A","N/A",IF(G21&gt;=2,"No",IF(G21&lt;0,"No","Yes")))</f>
        <v>Yes</v>
      </c>
      <c r="I21" s="8">
        <v>-2.13</v>
      </c>
      <c r="J21" s="8">
        <v>-32.1</v>
      </c>
      <c r="K21" s="5" t="s">
        <v>213</v>
      </c>
      <c r="L21" s="85" t="str">
        <f t="shared" si="3"/>
        <v>N/A</v>
      </c>
    </row>
    <row r="22" spans="1:12" x14ac:dyDescent="0.25">
      <c r="A22" s="108" t="s">
        <v>134</v>
      </c>
      <c r="B22" s="25" t="s">
        <v>213</v>
      </c>
      <c r="C22" s="26">
        <v>32632588</v>
      </c>
      <c r="D22" s="7" t="str">
        <f t="shared" ref="D22:D27" si="4">IF($B22="N/A","N/A",IF(C22&gt;10,"No",IF(C22&lt;-10,"No","Yes")))</f>
        <v>N/A</v>
      </c>
      <c r="E22" s="26">
        <v>28218512</v>
      </c>
      <c r="F22" s="7" t="str">
        <f t="shared" ref="F22:F27" si="5">IF($B22="N/A","N/A",IF(E22&gt;10,"No",IF(E22&lt;-10,"No","Yes")))</f>
        <v>N/A</v>
      </c>
      <c r="G22" s="26">
        <v>12063798</v>
      </c>
      <c r="H22" s="7" t="str">
        <f t="shared" ref="H22:H27" si="6">IF($B22="N/A","N/A",IF(G22&gt;10,"No",IF(G22&lt;-10,"No","Yes")))</f>
        <v>N/A</v>
      </c>
      <c r="I22" s="8">
        <v>-13.5</v>
      </c>
      <c r="J22" s="8">
        <v>-57.2</v>
      </c>
      <c r="K22" s="5" t="s">
        <v>213</v>
      </c>
      <c r="L22" s="85" t="str">
        <f t="shared" si="3"/>
        <v>N/A</v>
      </c>
    </row>
    <row r="23" spans="1:12" x14ac:dyDescent="0.25">
      <c r="A23" s="108" t="s">
        <v>1680</v>
      </c>
      <c r="B23" s="25" t="s">
        <v>213</v>
      </c>
      <c r="C23" s="26">
        <v>1507.9057345000001</v>
      </c>
      <c r="D23" s="7" t="str">
        <f t="shared" si="4"/>
        <v>N/A</v>
      </c>
      <c r="E23" s="26">
        <v>1311.5129205999999</v>
      </c>
      <c r="F23" s="7" t="str">
        <f t="shared" si="5"/>
        <v>N/A</v>
      </c>
      <c r="G23" s="26">
        <v>619.13256350999995</v>
      </c>
      <c r="H23" s="7" t="str">
        <f t="shared" si="6"/>
        <v>N/A</v>
      </c>
      <c r="I23" s="8">
        <v>-13</v>
      </c>
      <c r="J23" s="8">
        <v>-52.8</v>
      </c>
      <c r="K23" s="5" t="s">
        <v>213</v>
      </c>
      <c r="L23" s="85" t="str">
        <f t="shared" si="3"/>
        <v>N/A</v>
      </c>
    </row>
    <row r="24" spans="1:12" ht="12.75" customHeight="1" x14ac:dyDescent="0.25">
      <c r="A24" s="117" t="s">
        <v>135</v>
      </c>
      <c r="B24" s="21" t="s">
        <v>213</v>
      </c>
      <c r="C24" s="1">
        <v>1999</v>
      </c>
      <c r="D24" s="7" t="str">
        <f t="shared" si="4"/>
        <v>N/A</v>
      </c>
      <c r="E24" s="1">
        <v>1567</v>
      </c>
      <c r="F24" s="7" t="str">
        <f t="shared" si="5"/>
        <v>N/A</v>
      </c>
      <c r="G24" s="1">
        <v>5585</v>
      </c>
      <c r="H24" s="7" t="str">
        <f t="shared" si="6"/>
        <v>N/A</v>
      </c>
      <c r="I24" s="8">
        <v>-21.6</v>
      </c>
      <c r="J24" s="8">
        <v>256.39999999999998</v>
      </c>
      <c r="K24" s="22" t="s">
        <v>213</v>
      </c>
      <c r="L24" s="85" t="str">
        <f t="shared" si="3"/>
        <v>N/A</v>
      </c>
    </row>
    <row r="25" spans="1:12" ht="12.75" customHeight="1" x14ac:dyDescent="0.25">
      <c r="A25" s="117" t="s">
        <v>136</v>
      </c>
      <c r="B25" s="21" t="s">
        <v>213</v>
      </c>
      <c r="C25" s="9">
        <v>0.13688339990000001</v>
      </c>
      <c r="D25" s="7" t="str">
        <f t="shared" si="4"/>
        <v>N/A</v>
      </c>
      <c r="E25" s="9">
        <v>0.1056275842</v>
      </c>
      <c r="F25" s="7" t="str">
        <f t="shared" si="5"/>
        <v>N/A</v>
      </c>
      <c r="G25" s="9">
        <v>0.28228926739999999</v>
      </c>
      <c r="H25" s="7" t="str">
        <f t="shared" si="6"/>
        <v>N/A</v>
      </c>
      <c r="I25" s="8">
        <v>-22.8</v>
      </c>
      <c r="J25" s="8">
        <v>167.2</v>
      </c>
      <c r="K25" s="5" t="s">
        <v>213</v>
      </c>
      <c r="L25" s="85" t="str">
        <f t="shared" si="3"/>
        <v>N/A</v>
      </c>
    </row>
    <row r="26" spans="1:12" ht="25" x14ac:dyDescent="0.25">
      <c r="A26" s="108" t="s">
        <v>137</v>
      </c>
      <c r="B26" s="21" t="s">
        <v>213</v>
      </c>
      <c r="C26" s="10">
        <v>12960656</v>
      </c>
      <c r="D26" s="7" t="str">
        <f t="shared" si="4"/>
        <v>N/A</v>
      </c>
      <c r="E26" s="10">
        <v>8506325</v>
      </c>
      <c r="F26" s="7" t="str">
        <f t="shared" si="5"/>
        <v>N/A</v>
      </c>
      <c r="G26" s="10">
        <v>11439384</v>
      </c>
      <c r="H26" s="7" t="str">
        <f t="shared" si="6"/>
        <v>N/A</v>
      </c>
      <c r="I26" s="8">
        <v>-34.4</v>
      </c>
      <c r="J26" s="8">
        <v>34.479999999999997</v>
      </c>
      <c r="K26" s="5" t="s">
        <v>213</v>
      </c>
      <c r="L26" s="85" t="str">
        <f t="shared" si="3"/>
        <v>N/A</v>
      </c>
    </row>
    <row r="27" spans="1:12" ht="25" x14ac:dyDescent="0.25">
      <c r="A27" s="108" t="s">
        <v>949</v>
      </c>
      <c r="B27" s="21" t="s">
        <v>213</v>
      </c>
      <c r="C27" s="10">
        <v>6483.5697848999998</v>
      </c>
      <c r="D27" s="7" t="str">
        <f t="shared" si="4"/>
        <v>N/A</v>
      </c>
      <c r="E27" s="10">
        <v>5428.4141671999996</v>
      </c>
      <c r="F27" s="7" t="str">
        <f t="shared" si="5"/>
        <v>N/A</v>
      </c>
      <c r="G27" s="10">
        <v>2048.2334824999998</v>
      </c>
      <c r="H27" s="7" t="str">
        <f t="shared" si="6"/>
        <v>N/A</v>
      </c>
      <c r="I27" s="8">
        <v>-16.3</v>
      </c>
      <c r="J27" s="8">
        <v>-62.3</v>
      </c>
      <c r="K27" s="5" t="s">
        <v>213</v>
      </c>
      <c r="L27" s="85" t="str">
        <f t="shared" si="3"/>
        <v>N/A</v>
      </c>
    </row>
    <row r="28" spans="1:12" x14ac:dyDescent="0.25">
      <c r="A28" s="117" t="s">
        <v>138</v>
      </c>
      <c r="B28" s="1" t="s">
        <v>213</v>
      </c>
      <c r="C28" s="22">
        <v>25273</v>
      </c>
      <c r="D28" s="7" t="str">
        <f>IF($B28="N/A","N/A",IF(C28&gt;10,"No",IF(C28&lt;-10,"No","Yes")))</f>
        <v>N/A</v>
      </c>
      <c r="E28" s="22">
        <v>30829</v>
      </c>
      <c r="F28" s="7" t="str">
        <f>IF($B28="N/A","N/A",IF(E28&gt;10,"No",IF(E28&lt;-10,"No","Yes")))</f>
        <v>N/A</v>
      </c>
      <c r="G28" s="22">
        <v>35009</v>
      </c>
      <c r="H28" s="7" t="str">
        <f>IF($B28="N/A","N/A",IF(G28&gt;10,"No",IF(G28&lt;-10,"No","Yes")))</f>
        <v>N/A</v>
      </c>
      <c r="I28" s="8">
        <v>21.98</v>
      </c>
      <c r="J28" s="8">
        <v>13.56</v>
      </c>
      <c r="K28" s="22" t="s">
        <v>213</v>
      </c>
      <c r="L28" s="85" t="str">
        <f>IF(J28="Div by 0", "N/A", IF(K28="N/A","N/A", IF(J28&gt;VALUE(MID(K28,1,2)), "No", IF(J28&lt;-1*VALUE(MID(K28,1,2)), "No", "Yes"))))</f>
        <v>N/A</v>
      </c>
    </row>
    <row r="29" spans="1:12" x14ac:dyDescent="0.25">
      <c r="A29" s="108" t="s">
        <v>139</v>
      </c>
      <c r="B29" s="25" t="s">
        <v>213</v>
      </c>
      <c r="C29" s="4">
        <v>1.7305923784999999</v>
      </c>
      <c r="D29" s="7" t="str">
        <f>IF($B29="N/A","N/A",IF(C29&gt;10,"No",IF(C29&lt;-10,"No","Yes")))</f>
        <v>N/A</v>
      </c>
      <c r="E29" s="4">
        <v>2.0781064419000002</v>
      </c>
      <c r="F29" s="7" t="str">
        <f>IF($B29="N/A","N/A",IF(E29&gt;10,"No",IF(E29&lt;-10,"No","Yes")))</f>
        <v>N/A</v>
      </c>
      <c r="G29" s="4">
        <v>1.7695013361</v>
      </c>
      <c r="H29" s="7" t="str">
        <f>IF($B29="N/A","N/A",IF(G29&gt;10,"No",IF(G29&lt;-10,"No","Yes")))</f>
        <v>N/A</v>
      </c>
      <c r="I29" s="8">
        <v>20.079999999999998</v>
      </c>
      <c r="J29" s="8">
        <v>-14.9</v>
      </c>
      <c r="K29" s="5" t="s">
        <v>213</v>
      </c>
      <c r="L29" s="85" t="str">
        <f>IF(J29="Div by 0", "N/A", IF(K29="N/A","N/A", IF(J29&gt;VALUE(MID(K29,1,2)), "No", IF(J29&lt;-1*VALUE(MID(K29,1,2)), "No", "Yes"))))</f>
        <v>N/A</v>
      </c>
    </row>
    <row r="30" spans="1:12" x14ac:dyDescent="0.25">
      <c r="A30" s="117" t="s">
        <v>140</v>
      </c>
      <c r="B30" s="22" t="s">
        <v>213</v>
      </c>
      <c r="C30" s="22">
        <v>55502</v>
      </c>
      <c r="D30" s="7" t="str">
        <f>IF($B30="N/A","N/A",IF(C30&gt;10,"No",IF(C30&lt;-10,"No","Yes")))</f>
        <v>N/A</v>
      </c>
      <c r="E30" s="22">
        <v>61517</v>
      </c>
      <c r="F30" s="7" t="str">
        <f>IF($B30="N/A","N/A",IF(E30&gt;10,"No",IF(E30&lt;-10,"No","Yes")))</f>
        <v>N/A</v>
      </c>
      <c r="G30" s="22">
        <v>70605</v>
      </c>
      <c r="H30" s="7" t="str">
        <f>IF($B30="N/A","N/A",IF(G30&gt;10,"No",IF(G30&lt;-10,"No","Yes")))</f>
        <v>N/A</v>
      </c>
      <c r="I30" s="8">
        <v>10.84</v>
      </c>
      <c r="J30" s="8">
        <v>14.77</v>
      </c>
      <c r="K30" s="22" t="s">
        <v>213</v>
      </c>
      <c r="L30" s="85" t="str">
        <f>IF(J30="Div by 0", "N/A", IF(K30="N/A","N/A", IF(J30&gt;VALUE(MID(K30,1,2)), "No", IF(J30&lt;-1*VALUE(MID(K30,1,2)), "No", "Yes"))))</f>
        <v>N/A</v>
      </c>
    </row>
    <row r="31" spans="1:12" x14ac:dyDescent="0.25">
      <c r="A31" s="108" t="s">
        <v>141</v>
      </c>
      <c r="B31" s="21" t="s">
        <v>213</v>
      </c>
      <c r="C31" s="4">
        <v>3.8005515052000001</v>
      </c>
      <c r="D31" s="7" t="str">
        <f>IF($B31="N/A","N/A",IF(C31&gt;10,"No",IF(C31&lt;-10,"No","Yes")))</f>
        <v>N/A</v>
      </c>
      <c r="E31" s="4">
        <v>4.1467084233999998</v>
      </c>
      <c r="F31" s="7" t="str">
        <f>IF($B31="N/A","N/A",IF(E31&gt;10,"No",IF(E31&lt;-10,"No","Yes")))</f>
        <v>N/A</v>
      </c>
      <c r="G31" s="4">
        <v>3.5686721082999999</v>
      </c>
      <c r="H31" s="7" t="str">
        <f>IF($B31="N/A","N/A",IF(G31&gt;10,"No",IF(G31&lt;-10,"No","Yes")))</f>
        <v>N/A</v>
      </c>
      <c r="I31" s="8">
        <v>9.1080000000000005</v>
      </c>
      <c r="J31" s="8">
        <v>-13.9</v>
      </c>
      <c r="K31" s="5" t="s">
        <v>213</v>
      </c>
      <c r="L31" s="85" t="str">
        <f>IF(J31="Div by 0", "N/A", IF(K31="N/A","N/A", IF(J31&gt;VALUE(MID(K31,1,2)), "No", IF(J31&lt;-1*VALUE(MID(K31,1,2)), "No", "Yes"))))</f>
        <v>N/A</v>
      </c>
    </row>
    <row r="32" spans="1:12" ht="12.75" customHeight="1" x14ac:dyDescent="0.25">
      <c r="A32" s="117" t="s">
        <v>142</v>
      </c>
      <c r="B32" s="1" t="s">
        <v>213</v>
      </c>
      <c r="C32" s="1">
        <v>31390.5</v>
      </c>
      <c r="D32" s="7" t="str">
        <f>IF($B32="N/A","N/A",IF(C32&gt;10,"No",IF(C32&lt;-10,"No","Yes")))</f>
        <v>N/A</v>
      </c>
      <c r="E32" s="1">
        <v>33078.25</v>
      </c>
      <c r="F32" s="7" t="str">
        <f>IF($B32="N/A","N/A",IF(E32&gt;10,"No",IF(E32&lt;-10,"No","Yes")))</f>
        <v>N/A</v>
      </c>
      <c r="G32" s="1">
        <v>38376.416666999998</v>
      </c>
      <c r="H32" s="7" t="str">
        <f>IF($B32="N/A","N/A",IF(G32&gt;10,"No",IF(G32&lt;-10,"No","Yes")))</f>
        <v>N/A</v>
      </c>
      <c r="I32" s="8">
        <v>5.3769999999999998</v>
      </c>
      <c r="J32" s="8">
        <v>16.02</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1413453</v>
      </c>
      <c r="D6" s="7" t="str">
        <f>IF($B6="N/A","N/A",IF(C6&gt;10,"No",IF(C6&lt;-10,"No","Yes")))</f>
        <v>N/A</v>
      </c>
      <c r="E6" s="22">
        <v>1431169</v>
      </c>
      <c r="F6" s="7" t="str">
        <f>IF($B6="N/A","N/A",IF(E6&gt;10,"No",IF(E6&lt;-10,"No","Yes")))</f>
        <v>N/A</v>
      </c>
      <c r="G6" s="22">
        <v>1923973</v>
      </c>
      <c r="H6" s="7" t="str">
        <f>IF($B6="N/A","N/A",IF(G6&gt;10,"No",IF(G6&lt;-10,"No","Yes")))</f>
        <v>N/A</v>
      </c>
      <c r="I6" s="8">
        <v>1.2529999999999999</v>
      </c>
      <c r="J6" s="8">
        <v>34.43</v>
      </c>
      <c r="K6" s="1" t="s">
        <v>734</v>
      </c>
      <c r="L6" s="85" t="str">
        <f>IF(J6="Div by 0", "N/A", IF(K6="N/A","N/A", IF(J6&gt;VALUE(MID(K6,1,2)), "No", IF(J6&lt;-1*VALUE(MID(K6,1,2)), "No", "Yes"))))</f>
        <v>No</v>
      </c>
    </row>
    <row r="7" spans="1:12" x14ac:dyDescent="0.25">
      <c r="A7" s="117" t="s">
        <v>59</v>
      </c>
      <c r="B7" s="22" t="s">
        <v>213</v>
      </c>
      <c r="C7" s="22">
        <v>1157246.95</v>
      </c>
      <c r="D7" s="7" t="str">
        <f>IF($B7="N/A","N/A",IF(C7&gt;10,"No",IF(C7&lt;-10,"No","Yes")))</f>
        <v>N/A</v>
      </c>
      <c r="E7" s="22">
        <v>1172792.0900000001</v>
      </c>
      <c r="F7" s="7" t="str">
        <f>IF($B7="N/A","N/A",IF(E7&gt;10,"No",IF(E7&lt;-10,"No","Yes")))</f>
        <v>N/A</v>
      </c>
      <c r="G7" s="22">
        <v>1573401.74</v>
      </c>
      <c r="H7" s="7" t="str">
        <f>IF($B7="N/A","N/A",IF(G7&gt;10,"No",IF(G7&lt;-10,"No","Yes")))</f>
        <v>N/A</v>
      </c>
      <c r="I7" s="8">
        <v>1.343</v>
      </c>
      <c r="J7" s="8">
        <v>34.159999999999997</v>
      </c>
      <c r="K7" s="1" t="s">
        <v>735</v>
      </c>
      <c r="L7" s="85" t="str">
        <f>IF(J7="Div by 0", "N/A", IF(K7="N/A","N/A", IF(J7&gt;VALUE(MID(K7,1,2)), "No", IF(J7&lt;-1*VALUE(MID(K7,1,2)), "No", "Yes"))))</f>
        <v>No</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85" t="str">
        <f>IF(J8="Div by 0", "N/A", IF(K8="N/A","N/A", IF(J8&gt;VALUE(MID(K8,1,2)), "No", IF(J8&lt;-1*VALUE(MID(K8,1,2)), "No", "Yes"))))</f>
        <v>N/A</v>
      </c>
    </row>
    <row r="9" spans="1:12" x14ac:dyDescent="0.25">
      <c r="A9" s="117" t="s">
        <v>676</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85" t="str">
        <f t="shared" ref="L9:L11" si="3">IF(J9="Div by 0", "N/A", IF(K9="N/A","N/A", IF(J9&gt;VALUE(MID(K9,1,2)), "No", IF(J9&lt;-1*VALUE(MID(K9,1,2)), "No", "Yes"))))</f>
        <v>N/A</v>
      </c>
    </row>
    <row r="10" spans="1:12" x14ac:dyDescent="0.25">
      <c r="A10" s="117"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1747</v>
      </c>
      <c r="J11" s="8" t="s">
        <v>1747</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85" t="str">
        <f>IF(J12="Div by 0", "N/A", IF(K12="N/A","N/A", IF(J12&gt;VALUE(MID(K12,1,2)), "No", IF(J12&lt;-1*VALUE(MID(K12,1,2)), "No", "Yes"))))</f>
        <v>N/A</v>
      </c>
    </row>
    <row r="13" spans="1:12" x14ac:dyDescent="0.25">
      <c r="A13" s="84" t="s">
        <v>364</v>
      </c>
      <c r="B13" s="33" t="s">
        <v>213</v>
      </c>
      <c r="C13" s="4">
        <v>98.321415709999997</v>
      </c>
      <c r="D13" s="9" t="str">
        <f>IF($B13="N/A","N/A",IF(C13&gt;=95,"Yes","No"))</f>
        <v>N/A</v>
      </c>
      <c r="E13" s="4">
        <v>98.801050051000004</v>
      </c>
      <c r="F13" s="9" t="str">
        <f>IF($B13="N/A","N/A",IF(E13&gt;=95,"Yes","No"))</f>
        <v>N/A</v>
      </c>
      <c r="G13" s="4">
        <v>99.165165000000002</v>
      </c>
      <c r="H13" s="7" t="str">
        <f>IF($B13="N/A","N/A",IF(G13&gt;=95,"Yes","No"))</f>
        <v>N/A</v>
      </c>
      <c r="I13" s="8">
        <v>0.48780000000000001</v>
      </c>
      <c r="J13" s="8">
        <v>0.36849999999999999</v>
      </c>
      <c r="K13" s="25" t="s">
        <v>735</v>
      </c>
      <c r="L13" s="85" t="str">
        <f t="shared" ref="L13:L70" si="4">IF(J13="Div by 0", "N/A", IF(K13="N/A","N/A", IF(J13&gt;VALUE(MID(K13,1,2)), "No", IF(J13&lt;-1*VALUE(MID(K13,1,2)), "No", "Yes"))))</f>
        <v>Yes</v>
      </c>
    </row>
    <row r="14" spans="1:12" x14ac:dyDescent="0.25">
      <c r="A14" s="128" t="s">
        <v>365</v>
      </c>
      <c r="B14" s="33" t="s">
        <v>213</v>
      </c>
      <c r="C14" s="34">
        <v>1.6768155714999999</v>
      </c>
      <c r="D14" s="34" t="str">
        <f>IF($B14="N/A","N/A",IF(C14&gt;10,"No",IF(C14&lt;-10,"No","Yes")))</f>
        <v>N/A</v>
      </c>
      <c r="E14" s="34">
        <v>1.1969236338</v>
      </c>
      <c r="F14" s="9" t="str">
        <f>IF($B14="N/A","N/A",IF(E14&gt;95,"Yes","No"))</f>
        <v>N/A</v>
      </c>
      <c r="G14" s="34">
        <v>0.83405536359999999</v>
      </c>
      <c r="H14" s="7" t="str">
        <f>IF($B14="N/A","N/A",IF(G14&gt;95,"Yes","No"))</f>
        <v>N/A</v>
      </c>
      <c r="I14" s="35">
        <v>-28.6</v>
      </c>
      <c r="J14" s="35">
        <v>-30.3</v>
      </c>
      <c r="K14" s="36" t="s">
        <v>213</v>
      </c>
      <c r="L14" s="85" t="str">
        <f t="shared" si="4"/>
        <v>N/A</v>
      </c>
    </row>
    <row r="15" spans="1:12" x14ac:dyDescent="0.25">
      <c r="A15" s="128" t="s">
        <v>366</v>
      </c>
      <c r="B15" s="33" t="s">
        <v>213</v>
      </c>
      <c r="C15" s="34">
        <v>1.7687181999999999E-3</v>
      </c>
      <c r="D15" s="34" t="str">
        <f t="shared" ref="D15:D21" si="5">IF($B15="N/A","N/A",IF(C15&gt;10,"No",IF(C15&lt;-10,"No","Yes")))</f>
        <v>N/A</v>
      </c>
      <c r="E15" s="34">
        <v>2.0263156000000001E-3</v>
      </c>
      <c r="F15" s="34" t="str">
        <f t="shared" ref="F15:F21" si="6">IF($B15="N/A","N/A",IF(E15&gt;10,"No",IF(E15&lt;-10,"No","Yes")))</f>
        <v>N/A</v>
      </c>
      <c r="G15" s="34">
        <v>7.7963670000000002E-4</v>
      </c>
      <c r="H15" s="37" t="str">
        <f t="shared" ref="H15:H21" si="7">IF($B15="N/A","N/A",IF(G15&gt;10,"No",IF(G15&lt;-10,"No","Yes")))</f>
        <v>N/A</v>
      </c>
      <c r="I15" s="35">
        <v>14.56</v>
      </c>
      <c r="J15" s="35">
        <v>-61.5</v>
      </c>
      <c r="K15" s="36" t="s">
        <v>213</v>
      </c>
      <c r="L15" s="85" t="str">
        <f t="shared" si="4"/>
        <v>N/A</v>
      </c>
    </row>
    <row r="16" spans="1:12" x14ac:dyDescent="0.25">
      <c r="A16" s="128" t="s">
        <v>367</v>
      </c>
      <c r="B16" s="33" t="s">
        <v>213</v>
      </c>
      <c r="C16" s="38">
        <v>23726</v>
      </c>
      <c r="D16" s="38" t="str">
        <f t="shared" si="5"/>
        <v>N/A</v>
      </c>
      <c r="E16" s="38">
        <v>17159</v>
      </c>
      <c r="F16" s="38" t="str">
        <f t="shared" si="6"/>
        <v>N/A</v>
      </c>
      <c r="G16" s="38">
        <v>16062</v>
      </c>
      <c r="H16" s="37" t="str">
        <f t="shared" si="7"/>
        <v>N/A</v>
      </c>
      <c r="I16" s="35">
        <v>-27.7</v>
      </c>
      <c r="J16" s="35">
        <v>-6.39</v>
      </c>
      <c r="K16" s="36" t="s">
        <v>213</v>
      </c>
      <c r="L16" s="85" t="str">
        <f t="shared" si="4"/>
        <v>N/A</v>
      </c>
    </row>
    <row r="17" spans="1:12" x14ac:dyDescent="0.25">
      <c r="A17" s="129" t="s">
        <v>368</v>
      </c>
      <c r="B17" s="33" t="s">
        <v>213</v>
      </c>
      <c r="C17" s="34">
        <v>1.6785842897000001</v>
      </c>
      <c r="D17" s="37" t="str">
        <f t="shared" si="5"/>
        <v>N/A</v>
      </c>
      <c r="E17" s="34">
        <v>1.1989499493</v>
      </c>
      <c r="F17" s="37" t="str">
        <f t="shared" si="6"/>
        <v>N/A</v>
      </c>
      <c r="G17" s="34">
        <v>0.83483500030000002</v>
      </c>
      <c r="H17" s="37" t="str">
        <f t="shared" si="7"/>
        <v>N/A</v>
      </c>
      <c r="I17" s="35">
        <v>-28.6</v>
      </c>
      <c r="J17" s="35">
        <v>-30.4</v>
      </c>
      <c r="K17" s="36" t="s">
        <v>213</v>
      </c>
      <c r="L17" s="85" t="str">
        <f t="shared" si="4"/>
        <v>N/A</v>
      </c>
    </row>
    <row r="18" spans="1:12" x14ac:dyDescent="0.25">
      <c r="A18" s="128" t="s">
        <v>677</v>
      </c>
      <c r="B18" s="33" t="s">
        <v>213</v>
      </c>
      <c r="C18" s="34">
        <v>42.586192363000002</v>
      </c>
      <c r="D18" s="37" t="str">
        <f t="shared" si="5"/>
        <v>N/A</v>
      </c>
      <c r="E18" s="34">
        <v>31.919109505000002</v>
      </c>
      <c r="F18" s="37" t="str">
        <f t="shared" si="6"/>
        <v>N/A</v>
      </c>
      <c r="G18" s="34">
        <v>30.506786203000001</v>
      </c>
      <c r="H18" s="37" t="str">
        <f t="shared" si="7"/>
        <v>N/A</v>
      </c>
      <c r="I18" s="8">
        <v>-25</v>
      </c>
      <c r="J18" s="8">
        <v>-4.42</v>
      </c>
      <c r="K18" s="36" t="s">
        <v>213</v>
      </c>
      <c r="L18" s="85" t="str">
        <f t="shared" si="4"/>
        <v>N/A</v>
      </c>
    </row>
    <row r="19" spans="1:12" x14ac:dyDescent="0.25">
      <c r="A19" s="128" t="s">
        <v>678</v>
      </c>
      <c r="B19" s="33" t="s">
        <v>213</v>
      </c>
      <c r="C19" s="34">
        <v>11.594874820999999</v>
      </c>
      <c r="D19" s="37" t="str">
        <f t="shared" si="5"/>
        <v>N/A</v>
      </c>
      <c r="E19" s="34">
        <v>14.39477825</v>
      </c>
      <c r="F19" s="37" t="str">
        <f t="shared" si="6"/>
        <v>N/A</v>
      </c>
      <c r="G19" s="34">
        <v>11.368447267000001</v>
      </c>
      <c r="H19" s="37" t="str">
        <f t="shared" si="7"/>
        <v>N/A</v>
      </c>
      <c r="I19" s="8">
        <v>24.15</v>
      </c>
      <c r="J19" s="8">
        <v>-21</v>
      </c>
      <c r="K19" s="36" t="s">
        <v>213</v>
      </c>
      <c r="L19" s="85" t="str">
        <f t="shared" si="4"/>
        <v>N/A</v>
      </c>
    </row>
    <row r="20" spans="1:12" ht="25" x14ac:dyDescent="0.25">
      <c r="A20" s="128" t="s">
        <v>679</v>
      </c>
      <c r="B20" s="33" t="s">
        <v>213</v>
      </c>
      <c r="C20" s="34">
        <v>4.2400741801999997</v>
      </c>
      <c r="D20" s="37" t="str">
        <f t="shared" si="5"/>
        <v>N/A</v>
      </c>
      <c r="E20" s="34">
        <v>5.6180430095</v>
      </c>
      <c r="F20" s="37" t="str">
        <f t="shared" si="6"/>
        <v>N/A</v>
      </c>
      <c r="G20" s="34">
        <v>10.976217159000001</v>
      </c>
      <c r="H20" s="37" t="str">
        <f t="shared" si="7"/>
        <v>N/A</v>
      </c>
      <c r="I20" s="8">
        <v>32.5</v>
      </c>
      <c r="J20" s="8">
        <v>95.37</v>
      </c>
      <c r="K20" s="36" t="s">
        <v>213</v>
      </c>
      <c r="L20" s="85" t="str">
        <f t="shared" si="4"/>
        <v>N/A</v>
      </c>
    </row>
    <row r="21" spans="1:12" ht="25" x14ac:dyDescent="0.25">
      <c r="A21" s="128" t="s">
        <v>680</v>
      </c>
      <c r="B21" s="33" t="s">
        <v>213</v>
      </c>
      <c r="C21" s="34">
        <v>53.354969232000002</v>
      </c>
      <c r="D21" s="37" t="str">
        <f t="shared" si="5"/>
        <v>N/A</v>
      </c>
      <c r="E21" s="34">
        <v>63.366163528999998</v>
      </c>
      <c r="F21" s="37" t="str">
        <f t="shared" si="6"/>
        <v>N/A</v>
      </c>
      <c r="G21" s="34">
        <v>54.258498318999997</v>
      </c>
      <c r="H21" s="37" t="str">
        <f t="shared" si="7"/>
        <v>N/A</v>
      </c>
      <c r="I21" s="8">
        <v>18.760000000000002</v>
      </c>
      <c r="J21" s="8">
        <v>-14.4</v>
      </c>
      <c r="K21" s="36" t="s">
        <v>213</v>
      </c>
      <c r="L21" s="85" t="str">
        <f t="shared" si="4"/>
        <v>N/A</v>
      </c>
    </row>
    <row r="22" spans="1:12" x14ac:dyDescent="0.25">
      <c r="A22" s="108" t="s">
        <v>1687</v>
      </c>
      <c r="B22" s="25" t="s">
        <v>217</v>
      </c>
      <c r="C22" s="1">
        <v>153</v>
      </c>
      <c r="D22" s="7" t="str">
        <f>IF($B22="N/A","N/A",IF(C22&gt;0,"No",IF(C22&lt;0,"No","Yes")))</f>
        <v>No</v>
      </c>
      <c r="E22" s="1">
        <v>266</v>
      </c>
      <c r="F22" s="7" t="str">
        <f>IF($B22="N/A","N/A",IF(E22&gt;0,"No",IF(E22&lt;0,"No","Yes")))</f>
        <v>No</v>
      </c>
      <c r="G22" s="1">
        <v>473</v>
      </c>
      <c r="H22" s="7" t="str">
        <f>IF($B22="N/A","N/A",IF(G22&gt;0,"No",IF(G22&lt;0,"No","Yes")))</f>
        <v>No</v>
      </c>
      <c r="I22" s="8">
        <v>73.86</v>
      </c>
      <c r="J22" s="8">
        <v>77.819999999999993</v>
      </c>
      <c r="K22" s="25" t="s">
        <v>213</v>
      </c>
      <c r="L22" s="85" t="str">
        <f t="shared" si="4"/>
        <v>N/A</v>
      </c>
    </row>
    <row r="23" spans="1:12" x14ac:dyDescent="0.25">
      <c r="A23" s="130" t="s">
        <v>145</v>
      </c>
      <c r="B23" s="25" t="s">
        <v>279</v>
      </c>
      <c r="C23" s="4">
        <v>2.1649110400000001E-2</v>
      </c>
      <c r="D23" s="7" t="str">
        <f>IF($B23="N/A","N/A",IF(C23&gt;=10,"No",IF(C23&lt;0,"No","Yes")))</f>
        <v>Yes</v>
      </c>
      <c r="E23" s="4">
        <v>3.7172409400000002E-2</v>
      </c>
      <c r="F23" s="7" t="str">
        <f>IF($B23="N/A","N/A",IF(E23&gt;=10,"No",IF(E23&lt;0,"No","Yes")))</f>
        <v>Yes</v>
      </c>
      <c r="G23" s="4">
        <v>4.9169089200000002E-2</v>
      </c>
      <c r="H23" s="7" t="str">
        <f>IF($B23="N/A","N/A",IF(G23&gt;=10,"No",IF(G23&lt;0,"No","Yes")))</f>
        <v>Yes</v>
      </c>
      <c r="I23" s="8">
        <v>71.7</v>
      </c>
      <c r="J23" s="8">
        <v>32.270000000000003</v>
      </c>
      <c r="K23" s="25" t="s">
        <v>213</v>
      </c>
      <c r="L23" s="85" t="str">
        <f t="shared" si="4"/>
        <v>N/A</v>
      </c>
    </row>
    <row r="24" spans="1:12" x14ac:dyDescent="0.25">
      <c r="A24" s="108" t="s">
        <v>424</v>
      </c>
      <c r="B24" s="21" t="s">
        <v>213</v>
      </c>
      <c r="C24" s="9">
        <v>81.372549019999994</v>
      </c>
      <c r="D24" s="37" t="str">
        <f t="shared" ref="D24:D27" si="8">IF($B24="N/A","N/A",IF(C24&gt;10,"No",IF(C24&lt;-10,"No","Yes")))</f>
        <v>N/A</v>
      </c>
      <c r="E24" s="9">
        <v>91.165413533999995</v>
      </c>
      <c r="F24" s="7" t="str">
        <f t="shared" ref="F24:F27" si="9">IF($B24="N/A","N/A",IF(E24&gt;10,"No",IF(E24&lt;-10,"No","Yes")))</f>
        <v>N/A</v>
      </c>
      <c r="G24" s="9">
        <v>75.475687104000002</v>
      </c>
      <c r="H24" s="7" t="str">
        <f t="shared" ref="H24:H27" si="10">IF($B24="N/A","N/A",IF(G24&gt;10,"No",IF(G24&lt;-10,"No","Yes")))</f>
        <v>N/A</v>
      </c>
      <c r="I24" s="8">
        <v>12.03</v>
      </c>
      <c r="J24" s="8">
        <v>-17.2</v>
      </c>
      <c r="K24" s="25" t="s">
        <v>213</v>
      </c>
      <c r="L24" s="85" t="str">
        <f t="shared" si="4"/>
        <v>N/A</v>
      </c>
    </row>
    <row r="25" spans="1:12" x14ac:dyDescent="0.25">
      <c r="A25" s="108" t="s">
        <v>425</v>
      </c>
      <c r="B25" s="21" t="s">
        <v>213</v>
      </c>
      <c r="C25" s="9">
        <v>11.111111111</v>
      </c>
      <c r="D25" s="37" t="str">
        <f t="shared" si="8"/>
        <v>N/A</v>
      </c>
      <c r="E25" s="9">
        <v>13.533834585999999</v>
      </c>
      <c r="F25" s="7" t="str">
        <f t="shared" si="9"/>
        <v>N/A</v>
      </c>
      <c r="G25" s="9">
        <v>9.0909090909000003</v>
      </c>
      <c r="H25" s="7" t="str">
        <f t="shared" si="10"/>
        <v>N/A</v>
      </c>
      <c r="I25" s="8">
        <v>21.8</v>
      </c>
      <c r="J25" s="8">
        <v>-32.799999999999997</v>
      </c>
      <c r="K25" s="25" t="s">
        <v>213</v>
      </c>
      <c r="L25" s="85" t="str">
        <f t="shared" si="4"/>
        <v>N/A</v>
      </c>
    </row>
    <row r="26" spans="1:12" x14ac:dyDescent="0.25">
      <c r="A26" s="108" t="s">
        <v>421</v>
      </c>
      <c r="B26" s="21" t="s">
        <v>213</v>
      </c>
      <c r="C26" s="9">
        <v>0</v>
      </c>
      <c r="D26" s="37" t="str">
        <f t="shared" si="8"/>
        <v>N/A</v>
      </c>
      <c r="E26" s="9">
        <v>0</v>
      </c>
      <c r="F26" s="7" t="str">
        <f t="shared" si="9"/>
        <v>N/A</v>
      </c>
      <c r="G26" s="9">
        <v>0</v>
      </c>
      <c r="H26" s="7" t="str">
        <f t="shared" si="10"/>
        <v>N/A</v>
      </c>
      <c r="I26" s="8" t="s">
        <v>1747</v>
      </c>
      <c r="J26" s="8" t="s">
        <v>1747</v>
      </c>
      <c r="K26" s="25" t="s">
        <v>213</v>
      </c>
      <c r="L26" s="85" t="str">
        <f t="shared" si="4"/>
        <v>N/A</v>
      </c>
    </row>
    <row r="27" spans="1:12" x14ac:dyDescent="0.25">
      <c r="A27" s="108" t="s">
        <v>422</v>
      </c>
      <c r="B27" s="21" t="s">
        <v>213</v>
      </c>
      <c r="C27" s="9">
        <v>7.5163398693000003</v>
      </c>
      <c r="D27" s="37" t="str">
        <f t="shared" si="8"/>
        <v>N/A</v>
      </c>
      <c r="E27" s="9">
        <v>2.2556390977</v>
      </c>
      <c r="F27" s="7" t="str">
        <f t="shared" si="9"/>
        <v>N/A</v>
      </c>
      <c r="G27" s="9">
        <v>2.0084566596000002</v>
      </c>
      <c r="H27" s="7" t="str">
        <f t="shared" si="10"/>
        <v>N/A</v>
      </c>
      <c r="I27" s="8">
        <v>-70</v>
      </c>
      <c r="J27" s="8">
        <v>-11</v>
      </c>
      <c r="K27" s="25" t="s">
        <v>213</v>
      </c>
      <c r="L27" s="85" t="str">
        <f t="shared" si="4"/>
        <v>N/A</v>
      </c>
    </row>
    <row r="28" spans="1:12" x14ac:dyDescent="0.25">
      <c r="A28" s="108" t="s">
        <v>950</v>
      </c>
      <c r="B28" s="21" t="s">
        <v>213</v>
      </c>
      <c r="C28" s="34">
        <v>14.651778305000001</v>
      </c>
      <c r="D28" s="37" t="str">
        <f>IF($B28="N/A","N/A",IF(C28&gt;10,"No",IF(C28&lt;-10,"No","Yes")))</f>
        <v>N/A</v>
      </c>
      <c r="E28" s="34">
        <v>14.931639798999999</v>
      </c>
      <c r="F28" s="37" t="str">
        <f>IF($B28="N/A","N/A",IF(E28&gt;10,"No",IF(E28&lt;-10,"No","Yes")))</f>
        <v>N/A</v>
      </c>
      <c r="G28" s="34">
        <v>12.330526468</v>
      </c>
      <c r="H28" s="37" t="str">
        <f>IF($B28="N/A","N/A",IF(G28&gt;10,"No",IF(G28&lt;-10,"No","Yes")))</f>
        <v>N/A</v>
      </c>
      <c r="I28" s="8">
        <v>1.91</v>
      </c>
      <c r="J28" s="8">
        <v>-17.399999999999999</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99.894372150999999</v>
      </c>
      <c r="D30" s="7" t="str">
        <f>IF($B30="N/A","N/A",IF(C30&gt;=98,"Yes","No"))</f>
        <v>Yes</v>
      </c>
      <c r="E30" s="9">
        <v>99.909584402999997</v>
      </c>
      <c r="F30" s="7" t="str">
        <f>IF($B30="N/A","N/A",IF(E30&gt;=98,"Yes","No"))</f>
        <v>Yes</v>
      </c>
      <c r="G30" s="9">
        <v>99.913668227000002</v>
      </c>
      <c r="H30" s="7" t="str">
        <f>IF($B30="N/A","N/A",IF(G30&gt;=98,"Yes","No"))</f>
        <v>Yes</v>
      </c>
      <c r="I30" s="8">
        <v>1.52E-2</v>
      </c>
      <c r="J30" s="8">
        <v>4.1000000000000003E-3</v>
      </c>
      <c r="K30" s="25" t="s">
        <v>735</v>
      </c>
      <c r="L30" s="85" t="str">
        <f t="shared" si="4"/>
        <v>Yes</v>
      </c>
    </row>
    <row r="31" spans="1:12" x14ac:dyDescent="0.25">
      <c r="A31" s="108" t="s">
        <v>18</v>
      </c>
      <c r="B31" s="25" t="s">
        <v>277</v>
      </c>
      <c r="C31" s="9">
        <v>99.999717004999994</v>
      </c>
      <c r="D31" s="7" t="str">
        <f>IF($B31="N/A","N/A",IF(C31&gt;=95,"Yes","No"))</f>
        <v>Yes</v>
      </c>
      <c r="E31" s="9">
        <v>99.999930126999999</v>
      </c>
      <c r="F31" s="7" t="str">
        <f>IF($B31="N/A","N/A",IF(E31&gt;=95,"Yes","No"))</f>
        <v>Yes</v>
      </c>
      <c r="G31" s="9">
        <v>99.999948024000005</v>
      </c>
      <c r="H31" s="7" t="str">
        <f>IF($B31="N/A","N/A",IF(G31&gt;=95,"Yes","No"))</f>
        <v>Yes</v>
      </c>
      <c r="I31" s="8">
        <v>2.0000000000000001E-4</v>
      </c>
      <c r="J31" s="8">
        <v>0</v>
      </c>
      <c r="K31" s="25" t="s">
        <v>735</v>
      </c>
      <c r="L31" s="85" t="str">
        <f t="shared" si="4"/>
        <v>Yes</v>
      </c>
    </row>
    <row r="32" spans="1:12" x14ac:dyDescent="0.25">
      <c r="A32" s="108" t="s">
        <v>23</v>
      </c>
      <c r="B32" s="21" t="s">
        <v>213</v>
      </c>
      <c r="C32" s="9">
        <v>53.103357522000003</v>
      </c>
      <c r="D32" s="7" t="str">
        <f t="shared" ref="D32:D37" si="11">IF($B32="N/A","N/A",IF(C32&gt;10,"No",IF(C32&lt;-10,"No","Yes")))</f>
        <v>N/A</v>
      </c>
      <c r="E32" s="9">
        <v>54.107027191999997</v>
      </c>
      <c r="F32" s="7" t="str">
        <f t="shared" ref="F32:F37" si="12">IF($B32="N/A","N/A",IF(E32&gt;10,"No",IF(E32&lt;-10,"No","Yes")))</f>
        <v>N/A</v>
      </c>
      <c r="G32" s="9">
        <v>58.748381604000002</v>
      </c>
      <c r="H32" s="7" t="str">
        <f t="shared" ref="H32:H37" si="13">IF($B32="N/A","N/A",IF(G32&gt;10,"No",IF(G32&lt;-10,"No","Yes")))</f>
        <v>N/A</v>
      </c>
      <c r="I32" s="8">
        <v>1.89</v>
      </c>
      <c r="J32" s="8">
        <v>8.5779999999999994</v>
      </c>
      <c r="K32" s="25" t="s">
        <v>735</v>
      </c>
      <c r="L32" s="85" t="str">
        <f t="shared" si="4"/>
        <v>Yes</v>
      </c>
    </row>
    <row r="33" spans="1:12" x14ac:dyDescent="0.25">
      <c r="A33" s="108" t="s">
        <v>24</v>
      </c>
      <c r="B33" s="21" t="s">
        <v>213</v>
      </c>
      <c r="C33" s="9">
        <v>6.5047086815000004</v>
      </c>
      <c r="D33" s="7" t="str">
        <f t="shared" si="11"/>
        <v>N/A</v>
      </c>
      <c r="E33" s="9">
        <v>6.8501344006</v>
      </c>
      <c r="F33" s="7" t="str">
        <f t="shared" si="12"/>
        <v>N/A</v>
      </c>
      <c r="G33" s="9">
        <v>7.4223494820000004</v>
      </c>
      <c r="H33" s="7" t="str">
        <f t="shared" si="13"/>
        <v>N/A</v>
      </c>
      <c r="I33" s="8">
        <v>5.31</v>
      </c>
      <c r="J33" s="8">
        <v>8.3529999999999998</v>
      </c>
      <c r="K33" s="25" t="s">
        <v>735</v>
      </c>
      <c r="L33" s="85" t="str">
        <f t="shared" si="4"/>
        <v>Yes</v>
      </c>
    </row>
    <row r="34" spans="1:12" x14ac:dyDescent="0.25">
      <c r="A34" s="108" t="s">
        <v>25</v>
      </c>
      <c r="B34" s="21" t="s">
        <v>213</v>
      </c>
      <c r="C34" s="9">
        <v>2.9907609237999999</v>
      </c>
      <c r="D34" s="7" t="str">
        <f t="shared" si="11"/>
        <v>N/A</v>
      </c>
      <c r="E34" s="9">
        <v>3.0952319398000001</v>
      </c>
      <c r="F34" s="7" t="str">
        <f t="shared" si="12"/>
        <v>N/A</v>
      </c>
      <c r="G34" s="9">
        <v>3.0083582253999999</v>
      </c>
      <c r="H34" s="7" t="str">
        <f t="shared" si="13"/>
        <v>N/A</v>
      </c>
      <c r="I34" s="8">
        <v>3.4929999999999999</v>
      </c>
      <c r="J34" s="8">
        <v>-2.81</v>
      </c>
      <c r="K34" s="25" t="s">
        <v>735</v>
      </c>
      <c r="L34" s="85" t="str">
        <f t="shared" si="4"/>
        <v>Yes</v>
      </c>
    </row>
    <row r="35" spans="1:12" x14ac:dyDescent="0.25">
      <c r="A35" s="108" t="s">
        <v>26</v>
      </c>
      <c r="B35" s="25" t="s">
        <v>213</v>
      </c>
      <c r="C35" s="9">
        <v>3.5676460413000002</v>
      </c>
      <c r="D35" s="7" t="str">
        <f t="shared" si="11"/>
        <v>N/A</v>
      </c>
      <c r="E35" s="9">
        <v>3.9383888275999999</v>
      </c>
      <c r="F35" s="7" t="str">
        <f t="shared" si="12"/>
        <v>N/A</v>
      </c>
      <c r="G35" s="9">
        <v>4.9534478913999997</v>
      </c>
      <c r="H35" s="7" t="str">
        <f t="shared" si="13"/>
        <v>N/A</v>
      </c>
      <c r="I35" s="8">
        <v>10.39</v>
      </c>
      <c r="J35" s="8">
        <v>25.77</v>
      </c>
      <c r="K35" s="25" t="s">
        <v>213</v>
      </c>
      <c r="L35" s="85" t="str">
        <f t="shared" si="4"/>
        <v>N/A</v>
      </c>
    </row>
    <row r="36" spans="1:12" x14ac:dyDescent="0.25">
      <c r="A36" s="108" t="s">
        <v>60</v>
      </c>
      <c r="B36" s="25" t="s">
        <v>213</v>
      </c>
      <c r="C36" s="9">
        <v>2.3124928808999998</v>
      </c>
      <c r="D36" s="7" t="str">
        <f t="shared" si="11"/>
        <v>N/A</v>
      </c>
      <c r="E36" s="9">
        <v>2.4821666762999999</v>
      </c>
      <c r="F36" s="7" t="str">
        <f t="shared" si="12"/>
        <v>N/A</v>
      </c>
      <c r="G36" s="9">
        <v>2.8920884025000002</v>
      </c>
      <c r="H36" s="7" t="str">
        <f t="shared" si="13"/>
        <v>N/A</v>
      </c>
      <c r="I36" s="8">
        <v>7.3369999999999997</v>
      </c>
      <c r="J36" s="8">
        <v>16.510000000000002</v>
      </c>
      <c r="K36" s="25" t="s">
        <v>213</v>
      </c>
      <c r="L36" s="85" t="str">
        <f t="shared" si="4"/>
        <v>N/A</v>
      </c>
    </row>
    <row r="37" spans="1:12" x14ac:dyDescent="0.25">
      <c r="A37" s="108" t="s">
        <v>61</v>
      </c>
      <c r="B37" s="25" t="s">
        <v>213</v>
      </c>
      <c r="C37" s="9">
        <v>1.1044583724999999</v>
      </c>
      <c r="D37" s="7" t="str">
        <f t="shared" si="11"/>
        <v>N/A</v>
      </c>
      <c r="E37" s="9">
        <v>1.5786395597</v>
      </c>
      <c r="F37" s="7" t="str">
        <f t="shared" si="12"/>
        <v>N/A</v>
      </c>
      <c r="G37" s="9">
        <v>1.0806804460999999</v>
      </c>
      <c r="H37" s="7" t="str">
        <f t="shared" si="13"/>
        <v>N/A</v>
      </c>
      <c r="I37" s="8">
        <v>42.93</v>
      </c>
      <c r="J37" s="8">
        <v>-31.5</v>
      </c>
      <c r="K37" s="25" t="s">
        <v>213</v>
      </c>
      <c r="L37" s="85" t="str">
        <f t="shared" si="4"/>
        <v>N/A</v>
      </c>
    </row>
    <row r="38" spans="1:12" x14ac:dyDescent="0.25">
      <c r="A38" s="108" t="s">
        <v>62</v>
      </c>
      <c r="B38" s="25" t="s">
        <v>278</v>
      </c>
      <c r="C38" s="9">
        <v>32.722135082999998</v>
      </c>
      <c r="D38" s="7" t="str">
        <f>IF($B38="N/A","N/A",IF(C38&gt;=5,"No",IF(C38&lt;0,"No","Yes")))</f>
        <v>No</v>
      </c>
      <c r="E38" s="9">
        <v>31.241663284000001</v>
      </c>
      <c r="F38" s="7" t="str">
        <f>IF($B38="N/A","N/A",IF(E38&gt;=5,"No",IF(E38&lt;0,"No","Yes")))</f>
        <v>No</v>
      </c>
      <c r="G38" s="9">
        <v>24.147064434000001</v>
      </c>
      <c r="H38" s="7" t="str">
        <f>IF($B38="N/A","N/A",IF(G38&gt;=5,"No",IF(G38&lt;0,"No","Yes")))</f>
        <v>No</v>
      </c>
      <c r="I38" s="8">
        <v>-4.5199999999999996</v>
      </c>
      <c r="J38" s="8">
        <v>-22.7</v>
      </c>
      <c r="K38" s="25" t="s">
        <v>735</v>
      </c>
      <c r="L38" s="85" t="str">
        <f t="shared" si="4"/>
        <v>No</v>
      </c>
    </row>
    <row r="39" spans="1:12" x14ac:dyDescent="0.25">
      <c r="A39" s="108" t="s">
        <v>63</v>
      </c>
      <c r="B39" s="25" t="s">
        <v>213</v>
      </c>
      <c r="C39" s="9">
        <v>16.899677598</v>
      </c>
      <c r="D39" s="7" t="str">
        <f>IF($B39="N/A","N/A",IF(C39&gt;10,"No",IF(C39&lt;-10,"No","Yes")))</f>
        <v>N/A</v>
      </c>
      <c r="E39" s="9">
        <v>17.374537878000002</v>
      </c>
      <c r="F39" s="7" t="str">
        <f>IF($B39="N/A","N/A",IF(E39&gt;10,"No",IF(E39&lt;-10,"No","Yes")))</f>
        <v>N/A</v>
      </c>
      <c r="G39" s="9">
        <v>18.825212204</v>
      </c>
      <c r="H39" s="7" t="str">
        <f>IF($B39="N/A","N/A",IF(G39&gt;10,"No",IF(G39&lt;-10,"No","Yes")))</f>
        <v>N/A</v>
      </c>
      <c r="I39" s="8">
        <v>2.81</v>
      </c>
      <c r="J39" s="8">
        <v>8.3490000000000002</v>
      </c>
      <c r="K39" s="25" t="s">
        <v>735</v>
      </c>
      <c r="L39" s="85" t="str">
        <f t="shared" si="4"/>
        <v>Yes</v>
      </c>
    </row>
    <row r="40" spans="1:12" x14ac:dyDescent="0.25">
      <c r="A40" s="108" t="s">
        <v>64</v>
      </c>
      <c r="B40" s="25" t="s">
        <v>213</v>
      </c>
      <c r="C40" s="9">
        <v>78.581146989000004</v>
      </c>
      <c r="D40" s="7" t="str">
        <f>IF($B40="N/A","N/A",IF(C40&gt;10,"No",IF(C40&lt;-10,"No","Yes")))</f>
        <v>N/A</v>
      </c>
      <c r="E40" s="9">
        <v>75.948588227000002</v>
      </c>
      <c r="F40" s="7" t="str">
        <f>IF($B40="N/A","N/A",IF(E40&gt;10,"No",IF(E40&lt;-10,"No","Yes")))</f>
        <v>N/A</v>
      </c>
      <c r="G40" s="9">
        <v>65.712660688</v>
      </c>
      <c r="H40" s="7" t="str">
        <f>IF($B40="N/A","N/A",IF(G40&gt;10,"No",IF(G40&lt;-10,"No","Yes")))</f>
        <v>N/A</v>
      </c>
      <c r="I40" s="8">
        <v>-3.35</v>
      </c>
      <c r="J40" s="8">
        <v>-13.5</v>
      </c>
      <c r="K40" s="25" t="s">
        <v>735</v>
      </c>
      <c r="L40" s="85" t="str">
        <f t="shared" si="4"/>
        <v>No</v>
      </c>
    </row>
    <row r="41" spans="1:12" x14ac:dyDescent="0.25">
      <c r="A41" s="84" t="s">
        <v>19</v>
      </c>
      <c r="B41" s="21" t="s">
        <v>281</v>
      </c>
      <c r="C41" s="4">
        <v>3.2426971396000002</v>
      </c>
      <c r="D41" s="7" t="str">
        <f>IF($B41="N/A","N/A",IF(C41&gt;8,"No",IF(C41&lt;2,"No","Yes")))</f>
        <v>Yes</v>
      </c>
      <c r="E41" s="4">
        <v>2.9550668020000002</v>
      </c>
      <c r="F41" s="7" t="str">
        <f>IF($B41="N/A","N/A",IF(E41&gt;8,"No",IF(E41&lt;2,"No","Yes")))</f>
        <v>Yes</v>
      </c>
      <c r="G41" s="4">
        <v>2.4022686388999999</v>
      </c>
      <c r="H41" s="7" t="str">
        <f>IF($B41="N/A","N/A",IF(G41&gt;8,"No",IF(G41&lt;2,"No","Yes")))</f>
        <v>Yes</v>
      </c>
      <c r="I41" s="8">
        <v>-8.8699999999999992</v>
      </c>
      <c r="J41" s="8">
        <v>-18.7</v>
      </c>
      <c r="K41" s="25" t="s">
        <v>735</v>
      </c>
      <c r="L41" s="85" t="str">
        <f t="shared" si="4"/>
        <v>No</v>
      </c>
    </row>
    <row r="42" spans="1:12" x14ac:dyDescent="0.25">
      <c r="A42" s="84" t="s">
        <v>170</v>
      </c>
      <c r="B42" s="21" t="s">
        <v>213</v>
      </c>
      <c r="C42" s="4">
        <v>17.469629340000001</v>
      </c>
      <c r="D42" s="7" t="str">
        <f t="shared" ref="D42:D49" si="14">IF($B42="N/A","N/A",IF(C42&gt;10,"No",IF(C42&lt;-10,"No","Yes")))</f>
        <v>N/A</v>
      </c>
      <c r="E42" s="4">
        <v>16.895349187000001</v>
      </c>
      <c r="F42" s="7" t="str">
        <f t="shared" ref="F42:F49" si="15">IF($B42="N/A","N/A",IF(E42&gt;10,"No",IF(E42&lt;-10,"No","Yes")))</f>
        <v>N/A</v>
      </c>
      <c r="G42" s="4">
        <v>12.625592979</v>
      </c>
      <c r="H42" s="7" t="str">
        <f t="shared" ref="H42:H49" si="16">IF($B42="N/A","N/A",IF(G42&gt;10,"No",IF(G42&lt;-10,"No","Yes")))</f>
        <v>N/A</v>
      </c>
      <c r="I42" s="8">
        <v>-3.29</v>
      </c>
      <c r="J42" s="8">
        <v>-25.3</v>
      </c>
      <c r="K42" s="25" t="s">
        <v>735</v>
      </c>
      <c r="L42" s="85" t="str">
        <f>IF(J42="Div by 0", "N/A", IF(OR(J42="N/A",K42="N/A"),"N/A", IF(J42&gt;VALUE(MID(K42,1,2)), "No", IF(J42&lt;-1*VALUE(MID(K42,1,2)), "No", "Yes"))))</f>
        <v>No</v>
      </c>
    </row>
    <row r="43" spans="1:12" x14ac:dyDescent="0.25">
      <c r="A43" s="84" t="s">
        <v>171</v>
      </c>
      <c r="B43" s="21" t="s">
        <v>213</v>
      </c>
      <c r="C43" s="4">
        <v>35.384409669</v>
      </c>
      <c r="D43" s="7" t="str">
        <f t="shared" si="14"/>
        <v>N/A</v>
      </c>
      <c r="E43" s="4">
        <v>35.764679084000001</v>
      </c>
      <c r="F43" s="7" t="str">
        <f t="shared" si="15"/>
        <v>N/A</v>
      </c>
      <c r="G43" s="4">
        <v>28.064167221000002</v>
      </c>
      <c r="H43" s="7" t="str">
        <f t="shared" si="16"/>
        <v>N/A</v>
      </c>
      <c r="I43" s="8">
        <v>1.075</v>
      </c>
      <c r="J43" s="8">
        <v>-21.5</v>
      </c>
      <c r="K43" s="25" t="s">
        <v>735</v>
      </c>
      <c r="L43" s="85" t="str">
        <f>IF(J43="Div by 0", "N/A", IF(OR(J43="N/A",K43="N/A"),"N/A", IF(J43&gt;VALUE(MID(K43,1,2)), "No", IF(J43&lt;-1*VALUE(MID(K43,1,2)), "No", "Yes"))))</f>
        <v>No</v>
      </c>
    </row>
    <row r="44" spans="1:12" x14ac:dyDescent="0.25">
      <c r="A44" s="84" t="s">
        <v>172</v>
      </c>
      <c r="B44" s="21" t="s">
        <v>213</v>
      </c>
      <c r="C44" s="4">
        <v>3.3963633739999999</v>
      </c>
      <c r="D44" s="7" t="str">
        <f t="shared" si="14"/>
        <v>N/A</v>
      </c>
      <c r="E44" s="4">
        <v>3.2466466224000001</v>
      </c>
      <c r="F44" s="7" t="str">
        <f t="shared" si="15"/>
        <v>N/A</v>
      </c>
      <c r="G44" s="4">
        <v>3.1419359834999998</v>
      </c>
      <c r="H44" s="7" t="str">
        <f t="shared" si="16"/>
        <v>N/A</v>
      </c>
      <c r="I44" s="8">
        <v>-4.41</v>
      </c>
      <c r="J44" s="8">
        <v>-3.23</v>
      </c>
      <c r="K44" s="25" t="s">
        <v>735</v>
      </c>
      <c r="L44" s="85" t="str">
        <f t="shared" ref="L44:L53" si="17">IF(J44="Div by 0", "N/A", IF(OR(J44="N/A",K44="N/A"),"N/A", IF(J44&gt;VALUE(MID(K44,1,2)), "No", IF(J44&lt;-1*VALUE(MID(K44,1,2)), "No", "Yes"))))</f>
        <v>Yes</v>
      </c>
    </row>
    <row r="45" spans="1:12" x14ac:dyDescent="0.25">
      <c r="A45" s="84" t="s">
        <v>173</v>
      </c>
      <c r="B45" s="21" t="s">
        <v>213</v>
      </c>
      <c r="C45" s="4">
        <v>22.888769559</v>
      </c>
      <c r="D45" s="7" t="str">
        <f t="shared" si="14"/>
        <v>N/A</v>
      </c>
      <c r="E45" s="4">
        <v>22.911270436999999</v>
      </c>
      <c r="F45" s="7" t="str">
        <f t="shared" si="15"/>
        <v>N/A</v>
      </c>
      <c r="G45" s="4">
        <v>30.75313427</v>
      </c>
      <c r="H45" s="7" t="str">
        <f t="shared" si="16"/>
        <v>N/A</v>
      </c>
      <c r="I45" s="8">
        <v>9.8299999999999998E-2</v>
      </c>
      <c r="J45" s="8">
        <v>34.229999999999997</v>
      </c>
      <c r="K45" s="25" t="s">
        <v>735</v>
      </c>
      <c r="L45" s="85" t="str">
        <f t="shared" si="17"/>
        <v>No</v>
      </c>
    </row>
    <row r="46" spans="1:12" x14ac:dyDescent="0.25">
      <c r="A46" s="84" t="s">
        <v>174</v>
      </c>
      <c r="B46" s="21" t="s">
        <v>213</v>
      </c>
      <c r="C46" s="4">
        <v>10.187887393</v>
      </c>
      <c r="D46" s="7" t="str">
        <f t="shared" si="14"/>
        <v>N/A</v>
      </c>
      <c r="E46" s="4">
        <v>10.611045935</v>
      </c>
      <c r="F46" s="7" t="str">
        <f t="shared" si="15"/>
        <v>N/A</v>
      </c>
      <c r="G46" s="4">
        <v>17.010425821999998</v>
      </c>
      <c r="H46" s="7" t="str">
        <f t="shared" si="16"/>
        <v>N/A</v>
      </c>
      <c r="I46" s="8">
        <v>4.1539999999999999</v>
      </c>
      <c r="J46" s="8">
        <v>60.31</v>
      </c>
      <c r="K46" s="25" t="s">
        <v>735</v>
      </c>
      <c r="L46" s="85" t="str">
        <f t="shared" si="17"/>
        <v>No</v>
      </c>
    </row>
    <row r="47" spans="1:12" x14ac:dyDescent="0.25">
      <c r="A47" s="84" t="s">
        <v>175</v>
      </c>
      <c r="B47" s="21" t="s">
        <v>213</v>
      </c>
      <c r="C47" s="4">
        <v>3.5965822704999999</v>
      </c>
      <c r="D47" s="7" t="str">
        <f t="shared" si="14"/>
        <v>N/A</v>
      </c>
      <c r="E47" s="4">
        <v>3.7764233295</v>
      </c>
      <c r="F47" s="7" t="str">
        <f t="shared" si="15"/>
        <v>N/A</v>
      </c>
      <c r="G47" s="4">
        <v>3.1063845490999999</v>
      </c>
      <c r="H47" s="7" t="str">
        <f t="shared" si="16"/>
        <v>N/A</v>
      </c>
      <c r="I47" s="8">
        <v>5</v>
      </c>
      <c r="J47" s="8">
        <v>-17.7</v>
      </c>
      <c r="K47" s="25" t="s">
        <v>735</v>
      </c>
      <c r="L47" s="85" t="str">
        <f t="shared" si="17"/>
        <v>No</v>
      </c>
    </row>
    <row r="48" spans="1:12" x14ac:dyDescent="0.25">
      <c r="A48" s="84" t="s">
        <v>176</v>
      </c>
      <c r="B48" s="21" t="s">
        <v>213</v>
      </c>
      <c r="C48" s="4">
        <v>2.3423488436</v>
      </c>
      <c r="D48" s="7" t="str">
        <f t="shared" si="14"/>
        <v>N/A</v>
      </c>
      <c r="E48" s="4">
        <v>2.3495478171999999</v>
      </c>
      <c r="F48" s="7" t="str">
        <f t="shared" si="15"/>
        <v>N/A</v>
      </c>
      <c r="G48" s="4">
        <v>1.7927486507999999</v>
      </c>
      <c r="H48" s="7" t="str">
        <f t="shared" si="16"/>
        <v>N/A</v>
      </c>
      <c r="I48" s="8">
        <v>0.30730000000000002</v>
      </c>
      <c r="J48" s="8">
        <v>-23.7</v>
      </c>
      <c r="K48" s="25" t="s">
        <v>735</v>
      </c>
      <c r="L48" s="85" t="str">
        <f t="shared" si="17"/>
        <v>No</v>
      </c>
    </row>
    <row r="49" spans="1:12" x14ac:dyDescent="0.25">
      <c r="A49" s="84" t="s">
        <v>952</v>
      </c>
      <c r="B49" s="21" t="s">
        <v>213</v>
      </c>
      <c r="C49" s="4">
        <v>1.4857940093999999</v>
      </c>
      <c r="D49" s="7" t="str">
        <f t="shared" si="14"/>
        <v>N/A</v>
      </c>
      <c r="E49" s="4">
        <v>1.4879444706</v>
      </c>
      <c r="F49" s="7" t="str">
        <f t="shared" si="15"/>
        <v>N/A</v>
      </c>
      <c r="G49" s="4">
        <v>1.1029260806000001</v>
      </c>
      <c r="H49" s="7" t="str">
        <f t="shared" si="16"/>
        <v>N/A</v>
      </c>
      <c r="I49" s="8">
        <v>0.1447</v>
      </c>
      <c r="J49" s="8">
        <v>-25.9</v>
      </c>
      <c r="K49" s="25" t="s">
        <v>735</v>
      </c>
      <c r="L49" s="85" t="str">
        <f t="shared" si="17"/>
        <v>No</v>
      </c>
    </row>
    <row r="50" spans="1:12" x14ac:dyDescent="0.25">
      <c r="A50" s="108" t="s">
        <v>208</v>
      </c>
      <c r="B50" s="21" t="s">
        <v>213</v>
      </c>
      <c r="C50" s="22">
        <v>792207</v>
      </c>
      <c r="D50" s="5" t="str">
        <f t="shared" ref="D50:D53" si="18">IF($B50="N/A","N/A",IF(C50&lt;0,"No","Yes"))</f>
        <v>N/A</v>
      </c>
      <c r="E50" s="22">
        <v>795202</v>
      </c>
      <c r="F50" s="5" t="str">
        <f t="shared" ref="F50:F53" si="19">IF($B50="N/A","N/A",IF(E50&lt;0,"No","Yes"))</f>
        <v>N/A</v>
      </c>
      <c r="G50" s="22">
        <v>828445</v>
      </c>
      <c r="H50" s="5" t="str">
        <f t="shared" ref="H50:H53" si="20">IF($B50="N/A","N/A",IF(G50&lt;0,"No","Yes"))</f>
        <v>N/A</v>
      </c>
      <c r="I50" s="8">
        <v>0.37809999999999999</v>
      </c>
      <c r="J50" s="8">
        <v>4.18</v>
      </c>
      <c r="K50" s="25" t="s">
        <v>735</v>
      </c>
      <c r="L50" s="85" t="str">
        <f t="shared" si="17"/>
        <v>Yes</v>
      </c>
    </row>
    <row r="51" spans="1:12" x14ac:dyDescent="0.25">
      <c r="A51" s="108" t="s">
        <v>209</v>
      </c>
      <c r="B51" s="21" t="s">
        <v>213</v>
      </c>
      <c r="C51" s="22">
        <v>47881</v>
      </c>
      <c r="D51" s="5" t="str">
        <f t="shared" si="18"/>
        <v>N/A</v>
      </c>
      <c r="E51" s="22">
        <v>46341</v>
      </c>
      <c r="F51" s="5" t="str">
        <f t="shared" si="19"/>
        <v>N/A</v>
      </c>
      <c r="G51" s="22">
        <v>60277</v>
      </c>
      <c r="H51" s="5" t="str">
        <f t="shared" si="20"/>
        <v>N/A</v>
      </c>
      <c r="I51" s="8">
        <v>-3.22</v>
      </c>
      <c r="J51" s="8">
        <v>30.07</v>
      </c>
      <c r="K51" s="25" t="s">
        <v>735</v>
      </c>
      <c r="L51" s="85" t="str">
        <f t="shared" si="17"/>
        <v>No</v>
      </c>
    </row>
    <row r="52" spans="1:12" x14ac:dyDescent="0.25">
      <c r="A52" s="108" t="s">
        <v>210</v>
      </c>
      <c r="B52" s="21" t="s">
        <v>213</v>
      </c>
      <c r="C52" s="22">
        <v>460679</v>
      </c>
      <c r="D52" s="5" t="str">
        <f t="shared" si="18"/>
        <v>N/A</v>
      </c>
      <c r="E52" s="22">
        <v>472952</v>
      </c>
      <c r="F52" s="5" t="str">
        <f t="shared" si="19"/>
        <v>N/A</v>
      </c>
      <c r="G52" s="22">
        <v>910594</v>
      </c>
      <c r="H52" s="5" t="str">
        <f t="shared" si="20"/>
        <v>N/A</v>
      </c>
      <c r="I52" s="8">
        <v>2.6640000000000001</v>
      </c>
      <c r="J52" s="8">
        <v>92.53</v>
      </c>
      <c r="K52" s="25" t="s">
        <v>735</v>
      </c>
      <c r="L52" s="85" t="str">
        <f t="shared" si="17"/>
        <v>No</v>
      </c>
    </row>
    <row r="53" spans="1:12" x14ac:dyDescent="0.25">
      <c r="A53" s="108" t="s">
        <v>953</v>
      </c>
      <c r="B53" s="21" t="s">
        <v>213</v>
      </c>
      <c r="C53" s="22">
        <v>90832</v>
      </c>
      <c r="D53" s="5" t="str">
        <f t="shared" si="18"/>
        <v>N/A</v>
      </c>
      <c r="E53" s="22">
        <v>94851</v>
      </c>
      <c r="F53" s="5" t="str">
        <f t="shared" si="19"/>
        <v>N/A</v>
      </c>
      <c r="G53" s="22">
        <v>101635</v>
      </c>
      <c r="H53" s="5" t="str">
        <f t="shared" si="20"/>
        <v>N/A</v>
      </c>
      <c r="I53" s="8">
        <v>4.4249999999999998</v>
      </c>
      <c r="J53" s="8">
        <v>7.1520000000000001</v>
      </c>
      <c r="K53" s="25" t="s">
        <v>735</v>
      </c>
      <c r="L53" s="85" t="str">
        <f t="shared" si="17"/>
        <v>Yes</v>
      </c>
    </row>
    <row r="54" spans="1:12" x14ac:dyDescent="0.25">
      <c r="A54" s="108" t="s">
        <v>954</v>
      </c>
      <c r="B54" s="21" t="s">
        <v>213</v>
      </c>
      <c r="C54" s="4">
        <v>99.994481598999997</v>
      </c>
      <c r="D54" s="7" t="str">
        <f>IF($B54="N/A","N/A",IF(C54&gt;10,"No",IF(C54&lt;-10,"No","Yes")))</f>
        <v>N/A</v>
      </c>
      <c r="E54" s="4">
        <v>99.997973684000002</v>
      </c>
      <c r="F54" s="7" t="str">
        <f>IF($B54="N/A","N/A",IF(E54&gt;10,"No",IF(E54&lt;-10,"No","Yes")))</f>
        <v>N/A</v>
      </c>
      <c r="G54" s="4">
        <v>99.999584193999993</v>
      </c>
      <c r="H54" s="7" t="str">
        <f>IF($B54="N/A","N/A",IF(G54&gt;10,"No",IF(G54&lt;-10,"No","Yes")))</f>
        <v>N/A</v>
      </c>
      <c r="I54" s="8">
        <v>3.5000000000000001E-3</v>
      </c>
      <c r="J54" s="8">
        <v>1.6000000000000001E-3</v>
      </c>
      <c r="K54" s="21" t="s">
        <v>213</v>
      </c>
      <c r="L54" s="85" t="str">
        <f t="shared" si="4"/>
        <v>N/A</v>
      </c>
    </row>
    <row r="55" spans="1:12" x14ac:dyDescent="0.25">
      <c r="A55" s="108" t="s">
        <v>1751</v>
      </c>
      <c r="B55" s="21" t="s">
        <v>213</v>
      </c>
      <c r="C55" s="4">
        <v>99.994410850999998</v>
      </c>
      <c r="D55" s="7" t="str">
        <f>IF($B55="N/A","N/A",IF(C55&gt;10,"No",IF(C55&lt;-10,"No","Yes")))</f>
        <v>N/A</v>
      </c>
      <c r="E55" s="4">
        <v>99.999510889000007</v>
      </c>
      <c r="F55" s="7" t="str">
        <f>IF($B55="N/A","N/A",IF(E55&gt;10,"No",IF(E55&lt;-10,"No","Yes")))</f>
        <v>N/A</v>
      </c>
      <c r="G55" s="4">
        <v>99.999532217999999</v>
      </c>
      <c r="H55" s="7" t="str">
        <f>IF($B55="N/A","N/A",IF(G55&gt;10,"No",IF(G55&lt;-10,"No","Yes")))</f>
        <v>N/A</v>
      </c>
      <c r="I55" s="8">
        <v>5.1000000000000004E-3</v>
      </c>
      <c r="J55" s="8">
        <v>0</v>
      </c>
      <c r="K55" s="21" t="s">
        <v>213</v>
      </c>
      <c r="L55" s="85" t="str">
        <f t="shared" si="4"/>
        <v>N/A</v>
      </c>
    </row>
    <row r="56" spans="1:12" x14ac:dyDescent="0.25">
      <c r="A56" s="108" t="s">
        <v>177</v>
      </c>
      <c r="B56" s="21" t="s">
        <v>213</v>
      </c>
      <c r="C56" s="4">
        <v>57.733720187000003</v>
      </c>
      <c r="D56" s="7" t="str">
        <f t="shared" ref="D56:D57" si="21">IF($B56="N/A","N/A",IF(C56&gt;10,"No",IF(C56&lt;-10,"No","Yes")))</f>
        <v>N/A</v>
      </c>
      <c r="E56" s="4">
        <v>57.683753631000002</v>
      </c>
      <c r="F56" s="7" t="str">
        <f t="shared" ref="F56:F57" si="22">IF($B56="N/A","N/A",IF(E56&gt;10,"No",IF(E56&lt;-10,"No","Yes")))</f>
        <v>N/A</v>
      </c>
      <c r="G56" s="4">
        <v>54.708096214999998</v>
      </c>
      <c r="H56" s="7" t="str">
        <f t="shared" ref="H56:H57" si="23">IF($B56="N/A","N/A",IF(G56&gt;10,"No",IF(G56&lt;-10,"No","Yes")))</f>
        <v>N/A</v>
      </c>
      <c r="I56" s="8">
        <v>-8.6999999999999994E-2</v>
      </c>
      <c r="J56" s="8">
        <v>-5.16</v>
      </c>
      <c r="K56" s="25" t="s">
        <v>735</v>
      </c>
      <c r="L56" s="85" t="str">
        <f>IF(J56="Div by 0", "N/A", IF(OR(J56="N/A",K56="N/A"),"N/A", IF(J56&gt;VALUE(MID(K56,1,2)), "No", IF(J56&lt;-1*VALUE(MID(K56,1,2)), "No", "Yes"))))</f>
        <v>Yes</v>
      </c>
    </row>
    <row r="57" spans="1:12" x14ac:dyDescent="0.25">
      <c r="A57" s="130" t="s">
        <v>178</v>
      </c>
      <c r="B57" s="21" t="s">
        <v>213</v>
      </c>
      <c r="C57" s="4">
        <v>42.260690662999998</v>
      </c>
      <c r="D57" s="7" t="str">
        <f t="shared" si="21"/>
        <v>N/A</v>
      </c>
      <c r="E57" s="4">
        <v>42.315757259000002</v>
      </c>
      <c r="F57" s="7" t="str">
        <f t="shared" si="22"/>
        <v>N/A</v>
      </c>
      <c r="G57" s="4">
        <v>45.291436001999998</v>
      </c>
      <c r="H57" s="7" t="str">
        <f t="shared" si="23"/>
        <v>N/A</v>
      </c>
      <c r="I57" s="8">
        <v>0.1303</v>
      </c>
      <c r="J57" s="8">
        <v>7.032</v>
      </c>
      <c r="K57" s="25" t="s">
        <v>735</v>
      </c>
      <c r="L57" s="85" t="str">
        <f>IF(J57="Div by 0", "N/A", IF(OR(J57="N/A",K57="N/A"),"N/A", IF(J57&gt;VALUE(MID(K57,1,2)), "No", IF(J57&lt;-1*VALUE(MID(K57,1,2)), "No", "Yes"))))</f>
        <v>Yes</v>
      </c>
    </row>
    <row r="58" spans="1:12" x14ac:dyDescent="0.25">
      <c r="A58" s="131" t="s">
        <v>681</v>
      </c>
      <c r="B58" s="21" t="s">
        <v>282</v>
      </c>
      <c r="C58" s="4">
        <v>61.589384295000002</v>
      </c>
      <c r="D58" s="7" t="str">
        <f>IF($B58="N/A","N/A",IF(C58&gt;70,"No",IF(C58&lt;40,"No","Yes")))</f>
        <v>Yes</v>
      </c>
      <c r="E58" s="4">
        <v>61.919032623</v>
      </c>
      <c r="F58" s="7" t="str">
        <f>IF($B58="N/A","N/A",IF(E58&gt;70,"No",IF(E58&lt;40,"No","Yes")))</f>
        <v>Yes</v>
      </c>
      <c r="G58" s="4">
        <v>58.218436537000002</v>
      </c>
      <c r="H58" s="7" t="str">
        <f>IF($B58="N/A","N/A",IF(G58&gt;70,"No",IF(G58&lt;40,"No","Yes")))</f>
        <v>Yes</v>
      </c>
      <c r="I58" s="8">
        <v>0.53520000000000001</v>
      </c>
      <c r="J58" s="8">
        <v>-5.98</v>
      </c>
      <c r="K58" s="25" t="s">
        <v>735</v>
      </c>
      <c r="L58" s="85" t="str">
        <f t="shared" si="4"/>
        <v>Yes</v>
      </c>
    </row>
    <row r="59" spans="1:12" x14ac:dyDescent="0.25">
      <c r="A59" s="108" t="s">
        <v>682</v>
      </c>
      <c r="B59" s="21" t="s">
        <v>213</v>
      </c>
      <c r="C59" s="4">
        <v>73.951373864999994</v>
      </c>
      <c r="D59" s="7" t="str">
        <f>IF($B59="N/A","N/A",IF(C59&gt;10,"No",IF(C59&lt;-10,"No","Yes")))</f>
        <v>N/A</v>
      </c>
      <c r="E59" s="4">
        <v>73.901353521000004</v>
      </c>
      <c r="F59" s="7" t="str">
        <f>IF($B59="N/A","N/A",IF(E59&gt;10,"No",IF(E59&lt;-10,"No","Yes")))</f>
        <v>N/A</v>
      </c>
      <c r="G59" s="4">
        <v>74.368741549000006</v>
      </c>
      <c r="H59" s="7" t="str">
        <f>IF($B59="N/A","N/A",IF(G59&gt;10,"No",IF(G59&lt;-10,"No","Yes")))</f>
        <v>N/A</v>
      </c>
      <c r="I59" s="8">
        <v>-6.8000000000000005E-2</v>
      </c>
      <c r="J59" s="8">
        <v>0.63239999999999996</v>
      </c>
      <c r="K59" s="21" t="s">
        <v>213</v>
      </c>
      <c r="L59" s="85" t="str">
        <f t="shared" si="4"/>
        <v>N/A</v>
      </c>
    </row>
    <row r="60" spans="1:12" x14ac:dyDescent="0.25">
      <c r="A60" s="108" t="s">
        <v>683</v>
      </c>
      <c r="B60" s="21" t="s">
        <v>213</v>
      </c>
      <c r="C60" s="4">
        <v>73.547541042000006</v>
      </c>
      <c r="D60" s="7" t="str">
        <f t="shared" ref="D60:D66" si="24">IF($B60="N/A","N/A",IF(C60&gt;10,"No",IF(C60&lt;-10,"No","Yes")))</f>
        <v>N/A</v>
      </c>
      <c r="E60" s="4">
        <v>73.974330472000005</v>
      </c>
      <c r="F60" s="7" t="str">
        <f t="shared" ref="F60:F66" si="25">IF($B60="N/A","N/A",IF(E60&gt;10,"No",IF(E60&lt;-10,"No","Yes")))</f>
        <v>N/A</v>
      </c>
      <c r="G60" s="4">
        <v>83.403369936000004</v>
      </c>
      <c r="H60" s="7" t="str">
        <f t="shared" ref="H60:H66" si="26">IF($B60="N/A","N/A",IF(G60&gt;10,"No",IF(G60&lt;-10,"No","Yes")))</f>
        <v>N/A</v>
      </c>
      <c r="I60" s="8">
        <v>0.58030000000000004</v>
      </c>
      <c r="J60" s="8">
        <v>12.75</v>
      </c>
      <c r="K60" s="21" t="s">
        <v>213</v>
      </c>
      <c r="L60" s="85" t="str">
        <f t="shared" si="4"/>
        <v>N/A</v>
      </c>
    </row>
    <row r="61" spans="1:12" x14ac:dyDescent="0.25">
      <c r="A61" s="108" t="s">
        <v>1732</v>
      </c>
      <c r="B61" s="21" t="s">
        <v>213</v>
      </c>
      <c r="C61" s="4">
        <v>67.184785555999994</v>
      </c>
      <c r="D61" s="7" t="str">
        <f t="shared" si="24"/>
        <v>N/A</v>
      </c>
      <c r="E61" s="4">
        <v>65.996497270000006</v>
      </c>
      <c r="F61" s="7" t="str">
        <f t="shared" si="25"/>
        <v>N/A</v>
      </c>
      <c r="G61" s="4">
        <v>64.804411799999997</v>
      </c>
      <c r="H61" s="7" t="str">
        <f t="shared" si="26"/>
        <v>N/A</v>
      </c>
      <c r="I61" s="8">
        <v>-1.77</v>
      </c>
      <c r="J61" s="8">
        <v>-1.81</v>
      </c>
      <c r="K61" s="21" t="s">
        <v>213</v>
      </c>
      <c r="L61" s="85" t="str">
        <f t="shared" si="4"/>
        <v>N/A</v>
      </c>
    </row>
    <row r="62" spans="1:12" x14ac:dyDescent="0.25">
      <c r="A62" s="108" t="s">
        <v>684</v>
      </c>
      <c r="B62" s="21" t="s">
        <v>213</v>
      </c>
      <c r="C62" s="4">
        <v>31.935119907000001</v>
      </c>
      <c r="D62" s="7" t="str">
        <f t="shared" si="24"/>
        <v>N/A</v>
      </c>
      <c r="E62" s="4">
        <v>34.753499028999997</v>
      </c>
      <c r="F62" s="7" t="str">
        <f t="shared" si="25"/>
        <v>N/A</v>
      </c>
      <c r="G62" s="4">
        <v>42.486724823000003</v>
      </c>
      <c r="H62" s="7" t="str">
        <f t="shared" si="26"/>
        <v>N/A</v>
      </c>
      <c r="I62" s="8">
        <v>8.8249999999999993</v>
      </c>
      <c r="J62" s="8">
        <v>22.25</v>
      </c>
      <c r="K62" s="21" t="s">
        <v>213</v>
      </c>
      <c r="L62" s="85" t="str">
        <f t="shared" si="4"/>
        <v>N/A</v>
      </c>
    </row>
    <row r="63" spans="1:12" x14ac:dyDescent="0.25">
      <c r="A63" s="108" t="s">
        <v>179</v>
      </c>
      <c r="B63" s="33" t="s">
        <v>217</v>
      </c>
      <c r="C63" s="22">
        <v>0</v>
      </c>
      <c r="D63" s="7" t="str">
        <f>IF(OR($B63="N/A",$C63="N/A"),"N/A",IF(C63&gt;0,"No",IF(C63&lt;0,"No","Yes")))</f>
        <v>Yes</v>
      </c>
      <c r="E63" s="22">
        <v>11</v>
      </c>
      <c r="F63" s="7" t="str">
        <f>IF(OR($B63="N/A",$E63="N/A"),"N/A",IF(E63&gt;0,"No",IF(E63&lt;0,"No","Yes")))</f>
        <v>No</v>
      </c>
      <c r="G63" s="22">
        <v>0</v>
      </c>
      <c r="H63" s="7" t="str">
        <f>IF($B63="N/A","N/A",IF(G63&gt;0,"No",IF(G63&lt;0,"No","Yes")))</f>
        <v>Yes</v>
      </c>
      <c r="I63" s="8" t="s">
        <v>1747</v>
      </c>
      <c r="J63" s="8">
        <v>-100</v>
      </c>
      <c r="K63" s="21" t="s">
        <v>213</v>
      </c>
      <c r="L63" s="85" t="str">
        <f>IF(J63="Div by 0", "N/A", IF(K63="N/A","N/A", IF(J63&gt;VALUE(MID(K63,1,2)), "No", IF(J63&lt;-1*VALUE(MID(K63,1,2)), "No", "Yes"))))</f>
        <v>N/A</v>
      </c>
    </row>
    <row r="64" spans="1:12" x14ac:dyDescent="0.25">
      <c r="A64" s="84" t="s">
        <v>146</v>
      </c>
      <c r="B64" s="21" t="s">
        <v>213</v>
      </c>
      <c r="C64" s="4">
        <v>0.36661990179999998</v>
      </c>
      <c r="D64" s="7" t="str">
        <f t="shared" si="24"/>
        <v>N/A</v>
      </c>
      <c r="E64" s="4">
        <v>0.26328127569999998</v>
      </c>
      <c r="F64" s="7" t="str">
        <f t="shared" si="25"/>
        <v>N/A</v>
      </c>
      <c r="G64" s="4">
        <v>0.39532779309999999</v>
      </c>
      <c r="H64" s="7" t="str">
        <f t="shared" si="26"/>
        <v>N/A</v>
      </c>
      <c r="I64" s="8">
        <v>-28.2</v>
      </c>
      <c r="J64" s="8">
        <v>50.15</v>
      </c>
      <c r="K64" s="21" t="s">
        <v>213</v>
      </c>
      <c r="L64" s="85" t="str">
        <f t="shared" si="4"/>
        <v>N/A</v>
      </c>
    </row>
    <row r="65" spans="1:12" x14ac:dyDescent="0.25">
      <c r="A65" s="84" t="s">
        <v>147</v>
      </c>
      <c r="B65" s="21" t="s">
        <v>213</v>
      </c>
      <c r="C65" s="4">
        <v>0.97173376119999999</v>
      </c>
      <c r="D65" s="7" t="str">
        <f t="shared" si="24"/>
        <v>N/A</v>
      </c>
      <c r="E65" s="4">
        <v>0.96529480450000005</v>
      </c>
      <c r="F65" s="7" t="str">
        <f t="shared" si="25"/>
        <v>N/A</v>
      </c>
      <c r="G65" s="4">
        <v>0.79148719860000005</v>
      </c>
      <c r="H65" s="7" t="str">
        <f t="shared" si="26"/>
        <v>N/A</v>
      </c>
      <c r="I65" s="8">
        <v>-0.66300000000000003</v>
      </c>
      <c r="J65" s="8">
        <v>-18</v>
      </c>
      <c r="K65" s="21" t="s">
        <v>213</v>
      </c>
      <c r="L65" s="85" t="str">
        <f t="shared" si="4"/>
        <v>N/A</v>
      </c>
    </row>
    <row r="66" spans="1:12" x14ac:dyDescent="0.25">
      <c r="A66" s="84" t="s">
        <v>148</v>
      </c>
      <c r="B66" s="21" t="s">
        <v>213</v>
      </c>
      <c r="C66" s="4">
        <v>0.99960875950000005</v>
      </c>
      <c r="D66" s="7" t="str">
        <f t="shared" si="24"/>
        <v>N/A</v>
      </c>
      <c r="E66" s="4">
        <v>1.0098038735999999</v>
      </c>
      <c r="F66" s="7" t="str">
        <f t="shared" si="25"/>
        <v>N/A</v>
      </c>
      <c r="G66" s="4">
        <v>0.80983464940000005</v>
      </c>
      <c r="H66" s="7" t="str">
        <f t="shared" si="26"/>
        <v>N/A</v>
      </c>
      <c r="I66" s="8">
        <v>1.02</v>
      </c>
      <c r="J66" s="8">
        <v>-19.8</v>
      </c>
      <c r="K66" s="21" t="s">
        <v>213</v>
      </c>
      <c r="L66" s="85" t="str">
        <f t="shared" si="4"/>
        <v>N/A</v>
      </c>
    </row>
    <row r="67" spans="1:12" x14ac:dyDescent="0.25">
      <c r="A67" s="108" t="s">
        <v>955</v>
      </c>
      <c r="B67" s="25" t="s">
        <v>213</v>
      </c>
      <c r="C67" s="1">
        <v>9371</v>
      </c>
      <c r="D67" s="7" t="str">
        <f>IF($B67="N/A","N/A",IF(C67&gt;10,"No",IF(C67&lt;-10,"No","Yes")))</f>
        <v>N/A</v>
      </c>
      <c r="E67" s="1">
        <v>10828</v>
      </c>
      <c r="F67" s="7" t="str">
        <f>IF($B67="N/A","N/A",IF(E67&gt;10,"No",IF(E67&lt;-10,"No","Yes")))</f>
        <v>N/A</v>
      </c>
      <c r="G67" s="1">
        <v>8661</v>
      </c>
      <c r="H67" s="7" t="str">
        <f>IF($B67="N/A","N/A",IF(G67&gt;10,"No",IF(G67&lt;-10,"No","Yes")))</f>
        <v>N/A</v>
      </c>
      <c r="I67" s="8">
        <v>15.55</v>
      </c>
      <c r="J67" s="8">
        <v>-20</v>
      </c>
      <c r="K67" s="21" t="s">
        <v>213</v>
      </c>
      <c r="L67" s="85" t="str">
        <f t="shared" si="4"/>
        <v>N/A</v>
      </c>
    </row>
    <row r="68" spans="1:12" x14ac:dyDescent="0.25">
      <c r="A68" s="84" t="s">
        <v>201</v>
      </c>
      <c r="B68" s="25" t="s">
        <v>217</v>
      </c>
      <c r="C68" s="1">
        <v>30</v>
      </c>
      <c r="D68" s="7" t="str">
        <f t="shared" ref="D68:D69" si="27">IF($B68="N/A","N/A",IF(C68&gt;0,"No",IF(C68&lt;0,"No","Yes")))</f>
        <v>No</v>
      </c>
      <c r="E68" s="1">
        <v>26</v>
      </c>
      <c r="F68" s="7" t="str">
        <f t="shared" ref="F68:F69" si="28">IF($B68="N/A","N/A",IF(E68&gt;0,"No",IF(E68&lt;0,"No","Yes")))</f>
        <v>No</v>
      </c>
      <c r="G68" s="1">
        <v>36</v>
      </c>
      <c r="H68" s="7" t="str">
        <f t="shared" ref="H68:H69" si="29">IF($B68="N/A","N/A",IF(G68&gt;0,"No",IF(G68&lt;0,"No","Yes")))</f>
        <v>No</v>
      </c>
      <c r="I68" s="8">
        <v>-13.3</v>
      </c>
      <c r="J68" s="8">
        <v>38.46</v>
      </c>
      <c r="K68" s="21" t="s">
        <v>213</v>
      </c>
      <c r="L68" s="85" t="str">
        <f t="shared" si="4"/>
        <v>N/A</v>
      </c>
    </row>
    <row r="69" spans="1:12" x14ac:dyDescent="0.25">
      <c r="A69" s="84" t="s">
        <v>202</v>
      </c>
      <c r="B69" s="25" t="s">
        <v>217</v>
      </c>
      <c r="C69" s="1">
        <v>146</v>
      </c>
      <c r="D69" s="7" t="str">
        <f t="shared" si="27"/>
        <v>No</v>
      </c>
      <c r="E69" s="1">
        <v>102</v>
      </c>
      <c r="F69" s="7" t="str">
        <f t="shared" si="28"/>
        <v>No</v>
      </c>
      <c r="G69" s="1">
        <v>221</v>
      </c>
      <c r="H69" s="7" t="str">
        <f t="shared" si="29"/>
        <v>No</v>
      </c>
      <c r="I69" s="8">
        <v>-30.1</v>
      </c>
      <c r="J69" s="8">
        <v>116.7</v>
      </c>
      <c r="K69" s="21" t="s">
        <v>213</v>
      </c>
      <c r="L69" s="85" t="str">
        <f t="shared" si="4"/>
        <v>N/A</v>
      </c>
    </row>
    <row r="70" spans="1:12" x14ac:dyDescent="0.25">
      <c r="A70" s="84" t="s">
        <v>203</v>
      </c>
      <c r="B70" s="33" t="s">
        <v>213</v>
      </c>
      <c r="C70" s="9">
        <v>80.821917807999995</v>
      </c>
      <c r="D70" s="7" t="str">
        <f>IF($B70="N/A","N/A",IF(C70&gt;10,"No",IF(C70&lt;-10,"No","Yes")))</f>
        <v>N/A</v>
      </c>
      <c r="E70" s="9">
        <v>74.509803922000003</v>
      </c>
      <c r="F70" s="7" t="str">
        <f>IF($B70="N/A","N/A",IF(E70&gt;10,"No",IF(E70&lt;-10,"No","Yes")))</f>
        <v>N/A</v>
      </c>
      <c r="G70" s="9">
        <v>77.375565610999999</v>
      </c>
      <c r="H70" s="7" t="str">
        <f>IF($B70="N/A","N/A",IF(G70&gt;10,"No",IF(G70&lt;-10,"No","Yes")))</f>
        <v>N/A</v>
      </c>
      <c r="I70" s="8">
        <v>-7.81</v>
      </c>
      <c r="J70" s="8">
        <v>3.8460000000000001</v>
      </c>
      <c r="K70" s="33" t="s">
        <v>213</v>
      </c>
      <c r="L70" s="85" t="str">
        <f t="shared" si="4"/>
        <v>N/A</v>
      </c>
    </row>
    <row r="71" spans="1:12" x14ac:dyDescent="0.25">
      <c r="A71" s="108" t="s">
        <v>65</v>
      </c>
      <c r="B71" s="25" t="s">
        <v>213</v>
      </c>
      <c r="C71" s="1">
        <v>190022</v>
      </c>
      <c r="D71" s="7" t="str">
        <f>IF($B71="N/A","N/A",IF(C71&gt;10,"No",IF(C71&lt;-10,"No","Yes")))</f>
        <v>N/A</v>
      </c>
      <c r="E71" s="1">
        <v>196637</v>
      </c>
      <c r="F71" s="7" t="str">
        <f>IF($B71="N/A","N/A",IF(E71&gt;10,"No",IF(E71&lt;-10,"No","Yes")))</f>
        <v>N/A</v>
      </c>
      <c r="G71" s="1">
        <v>206322</v>
      </c>
      <c r="H71" s="7" t="str">
        <f>IF($B71="N/A","N/A",IF(G71&gt;10,"No",IF(G71&lt;-10,"No","Yes")))</f>
        <v>N/A</v>
      </c>
      <c r="I71" s="8">
        <v>3.4809999999999999</v>
      </c>
      <c r="J71" s="8">
        <v>4.9249999999999998</v>
      </c>
      <c r="K71" s="25" t="s">
        <v>735</v>
      </c>
      <c r="L71" s="85" t="str">
        <f t="shared" ref="L71:L103" si="30">IF(J71="Div by 0", "N/A", IF(K71="N/A","N/A", IF(J71&gt;VALUE(MID(K71,1,2)), "No", IF(J71&lt;-1*VALUE(MID(K71,1,2)), "No", "Yes"))))</f>
        <v>Yes</v>
      </c>
    </row>
    <row r="72" spans="1:12" x14ac:dyDescent="0.25">
      <c r="A72" s="116" t="s">
        <v>66</v>
      </c>
      <c r="B72" s="25" t="s">
        <v>213</v>
      </c>
      <c r="C72" s="1">
        <v>168213.13</v>
      </c>
      <c r="D72" s="7" t="str">
        <f>IF($B72="N/A","N/A",IF(C72&gt;10,"No",IF(C72&lt;-10,"No","Yes")))</f>
        <v>N/A</v>
      </c>
      <c r="E72" s="1">
        <v>174352.69</v>
      </c>
      <c r="F72" s="7" t="str">
        <f>IF($B72="N/A","N/A",IF(E72&gt;10,"No",IF(E72&lt;-10,"No","Yes")))</f>
        <v>N/A</v>
      </c>
      <c r="G72" s="1">
        <v>183306.58</v>
      </c>
      <c r="H72" s="7" t="str">
        <f>IF($B72="N/A","N/A",IF(G72&gt;10,"No",IF(G72&lt;-10,"No","Yes")))</f>
        <v>N/A</v>
      </c>
      <c r="I72" s="8">
        <v>3.65</v>
      </c>
      <c r="J72" s="8">
        <v>5.1360000000000001</v>
      </c>
      <c r="K72" s="25" t="s">
        <v>736</v>
      </c>
      <c r="L72" s="85" t="str">
        <f t="shared" si="30"/>
        <v>Yes</v>
      </c>
    </row>
    <row r="73" spans="1:12" x14ac:dyDescent="0.25">
      <c r="A73" s="84" t="s">
        <v>67</v>
      </c>
      <c r="B73" s="21" t="s">
        <v>283</v>
      </c>
      <c r="C73" s="4">
        <v>97.397684501000001</v>
      </c>
      <c r="D73" s="7" t="str">
        <f>IF($B73="N/A","N/A",IF(C73&gt;=90,"Yes","No"))</f>
        <v>Yes</v>
      </c>
      <c r="E73" s="4">
        <v>97.417590485000005</v>
      </c>
      <c r="F73" s="7" t="str">
        <f>IF($B73="N/A","N/A",IF(E73&gt;=90,"Yes","No"))</f>
        <v>Yes</v>
      </c>
      <c r="G73" s="4">
        <v>96.806318086999994</v>
      </c>
      <c r="H73" s="7" t="str">
        <f>IF($B73="N/A","N/A",IF(G73&gt;=90,"Yes","No"))</f>
        <v>Yes</v>
      </c>
      <c r="I73" s="8">
        <v>2.0400000000000001E-2</v>
      </c>
      <c r="J73" s="8">
        <v>-0.627</v>
      </c>
      <c r="K73" s="25" t="s">
        <v>735</v>
      </c>
      <c r="L73" s="85" t="str">
        <f t="shared" si="30"/>
        <v>Yes</v>
      </c>
    </row>
    <row r="74" spans="1:12" x14ac:dyDescent="0.25">
      <c r="A74" s="108" t="s">
        <v>956</v>
      </c>
      <c r="B74" s="21" t="s">
        <v>283</v>
      </c>
      <c r="C74" s="4">
        <v>97.177930481999994</v>
      </c>
      <c r="D74" s="7" t="str">
        <f>IF($B74="N/A","N/A",IF(C74&gt;=90,"Yes","No"))</f>
        <v>Yes</v>
      </c>
      <c r="E74" s="4">
        <v>97.182840100999996</v>
      </c>
      <c r="F74" s="7" t="str">
        <f>IF($B74="N/A","N/A",IF(E74&gt;=90,"Yes","No"))</f>
        <v>Yes</v>
      </c>
      <c r="G74" s="4">
        <v>97.421054026999997</v>
      </c>
      <c r="H74" s="7" t="str">
        <f>IF($B74="N/A","N/A",IF(G74&gt;=90,"Yes","No"))</f>
        <v>Yes</v>
      </c>
      <c r="I74" s="8">
        <v>5.1000000000000004E-3</v>
      </c>
      <c r="J74" s="8">
        <v>0.24510000000000001</v>
      </c>
      <c r="K74" s="25" t="s">
        <v>735</v>
      </c>
      <c r="L74" s="85" t="str">
        <f t="shared" si="30"/>
        <v>Yes</v>
      </c>
    </row>
    <row r="75" spans="1:12" x14ac:dyDescent="0.25">
      <c r="A75" s="130" t="s">
        <v>957</v>
      </c>
      <c r="B75" s="25" t="s">
        <v>284</v>
      </c>
      <c r="C75" s="9">
        <v>38.384302228000003</v>
      </c>
      <c r="D75" s="7" t="str">
        <f>IF($B75="N/A","N/A",IF(C75&gt;55,"No",IF(C75&lt;30,"No","Yes")))</f>
        <v>Yes</v>
      </c>
      <c r="E75" s="9">
        <v>38.254181346000003</v>
      </c>
      <c r="F75" s="7" t="str">
        <f>IF($B75="N/A","N/A",IF(E75&gt;55,"No",IF(E75&lt;30,"No","Yes")))</f>
        <v>Yes</v>
      </c>
      <c r="G75" s="9">
        <v>45.657730610000002</v>
      </c>
      <c r="H75" s="7" t="str">
        <f>IF($B75="N/A","N/A",IF(G75&gt;55,"No",IF(G75&lt;30,"No","Yes")))</f>
        <v>Yes</v>
      </c>
      <c r="I75" s="8">
        <v>-0.33900000000000002</v>
      </c>
      <c r="J75" s="8">
        <v>19.350000000000001</v>
      </c>
      <c r="K75" s="25" t="s">
        <v>735</v>
      </c>
      <c r="L75" s="85" t="str">
        <f t="shared" si="30"/>
        <v>No</v>
      </c>
    </row>
    <row r="76" spans="1:12" ht="13" customHeight="1" x14ac:dyDescent="0.25">
      <c r="A76" s="108" t="s">
        <v>1707</v>
      </c>
      <c r="B76" s="25" t="s">
        <v>278</v>
      </c>
      <c r="C76" s="9">
        <v>0.73623054170000002</v>
      </c>
      <c r="D76" s="7" t="str">
        <f>IF($B76="N/A","N/A",IF(C76&gt;=5,"No",IF(C76&lt;0,"No","Yes")))</f>
        <v>Yes</v>
      </c>
      <c r="E76" s="9">
        <v>0.82181888449999996</v>
      </c>
      <c r="F76" s="7" t="str">
        <f>IF($B76="N/A","N/A",IF(E76&gt;=5,"No",IF(E76&lt;0,"No","Yes")))</f>
        <v>Yes</v>
      </c>
      <c r="G76" s="9">
        <v>1.0037708049</v>
      </c>
      <c r="H76" s="7" t="str">
        <f>IF($B76="N/A","N/A",IF(G76&gt;=5,"No",IF(G76&lt;0,"No","Yes")))</f>
        <v>Yes</v>
      </c>
      <c r="I76" s="8">
        <v>11.63</v>
      </c>
      <c r="J76" s="8">
        <v>22.14</v>
      </c>
      <c r="K76" s="25" t="s">
        <v>213</v>
      </c>
      <c r="L76" s="85" t="str">
        <f t="shared" si="30"/>
        <v>N/A</v>
      </c>
    </row>
    <row r="77" spans="1:12" ht="13" customHeight="1" x14ac:dyDescent="0.25">
      <c r="A77" s="108" t="s">
        <v>1708</v>
      </c>
      <c r="B77" s="25" t="s">
        <v>213</v>
      </c>
      <c r="C77" s="9">
        <v>14.209407332</v>
      </c>
      <c r="D77" s="25" t="s">
        <v>213</v>
      </c>
      <c r="E77" s="9">
        <v>15.40706988</v>
      </c>
      <c r="F77" s="25" t="s">
        <v>213</v>
      </c>
      <c r="G77" s="9">
        <v>15.963881699</v>
      </c>
      <c r="H77" s="25" t="s">
        <v>213</v>
      </c>
      <c r="I77" s="8">
        <v>8.4290000000000003</v>
      </c>
      <c r="J77" s="8">
        <v>3.6139999999999999</v>
      </c>
      <c r="K77" s="25" t="s">
        <v>213</v>
      </c>
      <c r="L77" s="85" t="str">
        <f t="shared" si="30"/>
        <v>N/A</v>
      </c>
    </row>
    <row r="78" spans="1:12" ht="13" customHeight="1" x14ac:dyDescent="0.25">
      <c r="A78" s="108" t="s">
        <v>1709</v>
      </c>
      <c r="B78" s="25" t="s">
        <v>213</v>
      </c>
      <c r="C78" s="9">
        <v>64.778815085000005</v>
      </c>
      <c r="D78" s="25" t="s">
        <v>213</v>
      </c>
      <c r="E78" s="9">
        <v>64.357674293000002</v>
      </c>
      <c r="F78" s="25" t="s">
        <v>213</v>
      </c>
      <c r="G78" s="9">
        <v>62.011806786999998</v>
      </c>
      <c r="H78" s="25" t="s">
        <v>213</v>
      </c>
      <c r="I78" s="8">
        <v>-0.65</v>
      </c>
      <c r="J78" s="8">
        <v>-3.65</v>
      </c>
      <c r="K78" s="25" t="s">
        <v>213</v>
      </c>
      <c r="L78" s="85" t="str">
        <f t="shared" si="30"/>
        <v>N/A</v>
      </c>
    </row>
    <row r="79" spans="1:12" ht="13" customHeight="1" x14ac:dyDescent="0.25">
      <c r="A79" s="108" t="s">
        <v>1710</v>
      </c>
      <c r="B79" s="25" t="s">
        <v>213</v>
      </c>
      <c r="C79" s="9">
        <v>9.1794634306000003</v>
      </c>
      <c r="D79" s="25" t="s">
        <v>213</v>
      </c>
      <c r="E79" s="9">
        <v>9.4666822622000009</v>
      </c>
      <c r="F79" s="25" t="s">
        <v>213</v>
      </c>
      <c r="G79" s="9">
        <v>9.4798421883999993</v>
      </c>
      <c r="H79" s="25" t="s">
        <v>213</v>
      </c>
      <c r="I79" s="8">
        <v>3.129</v>
      </c>
      <c r="J79" s="8">
        <v>0.13900000000000001</v>
      </c>
      <c r="K79" s="25" t="s">
        <v>213</v>
      </c>
      <c r="L79" s="85" t="str">
        <f t="shared" si="30"/>
        <v>N/A</v>
      </c>
    </row>
    <row r="80" spans="1:12" ht="13" customHeight="1" x14ac:dyDescent="0.25">
      <c r="A80" s="108" t="s">
        <v>1711</v>
      </c>
      <c r="B80" s="25" t="s">
        <v>213</v>
      </c>
      <c r="C80" s="9">
        <v>0.93147109279999996</v>
      </c>
      <c r="D80" s="25" t="s">
        <v>213</v>
      </c>
      <c r="E80" s="9">
        <v>0.79791697390000005</v>
      </c>
      <c r="F80" s="25" t="s">
        <v>213</v>
      </c>
      <c r="G80" s="9">
        <v>0.71974874229999997</v>
      </c>
      <c r="H80" s="25" t="s">
        <v>213</v>
      </c>
      <c r="I80" s="8">
        <v>-14.3</v>
      </c>
      <c r="J80" s="8">
        <v>-9.8000000000000007</v>
      </c>
      <c r="K80" s="25" t="s">
        <v>213</v>
      </c>
      <c r="L80" s="85" t="str">
        <f t="shared" si="30"/>
        <v>N/A</v>
      </c>
    </row>
    <row r="81" spans="1:12" ht="13" customHeight="1" x14ac:dyDescent="0.25">
      <c r="A81" s="108" t="s">
        <v>1712</v>
      </c>
      <c r="B81" s="25" t="s">
        <v>213</v>
      </c>
      <c r="C81" s="9">
        <v>6.3150582999999998E-3</v>
      </c>
      <c r="D81" s="25" t="s">
        <v>213</v>
      </c>
      <c r="E81" s="9">
        <v>6.6111668000000002E-3</v>
      </c>
      <c r="F81" s="25" t="s">
        <v>213</v>
      </c>
      <c r="G81" s="9">
        <v>3.8774343E-3</v>
      </c>
      <c r="H81" s="25" t="s">
        <v>213</v>
      </c>
      <c r="I81" s="8">
        <v>4.6890000000000001</v>
      </c>
      <c r="J81" s="8">
        <v>-41.4</v>
      </c>
      <c r="K81" s="25" t="s">
        <v>213</v>
      </c>
      <c r="L81" s="85" t="str">
        <f t="shared" si="30"/>
        <v>N/A</v>
      </c>
    </row>
    <row r="82" spans="1:12" ht="13" customHeight="1" x14ac:dyDescent="0.25">
      <c r="A82" s="108" t="s">
        <v>1713</v>
      </c>
      <c r="B82" s="25" t="s">
        <v>213</v>
      </c>
      <c r="C82" s="9">
        <v>5.2046605130000003</v>
      </c>
      <c r="D82" s="25" t="s">
        <v>213</v>
      </c>
      <c r="E82" s="9">
        <v>4.9319304097999996</v>
      </c>
      <c r="F82" s="25" t="s">
        <v>213</v>
      </c>
      <c r="G82" s="9">
        <v>5.0624751602</v>
      </c>
      <c r="H82" s="25" t="s">
        <v>213</v>
      </c>
      <c r="I82" s="8">
        <v>-5.24</v>
      </c>
      <c r="J82" s="8">
        <v>2.6469999999999998</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4.9536369472999997</v>
      </c>
      <c r="D84" s="25" t="s">
        <v>213</v>
      </c>
      <c r="E84" s="9">
        <v>4.2102961293999996</v>
      </c>
      <c r="F84" s="25" t="s">
        <v>213</v>
      </c>
      <c r="G84" s="9">
        <v>5.7545971829999996</v>
      </c>
      <c r="H84" s="25" t="s">
        <v>213</v>
      </c>
      <c r="I84" s="8">
        <v>-15</v>
      </c>
      <c r="J84" s="8">
        <v>36.68</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71.400153665999994</v>
      </c>
      <c r="D87" s="25" t="s">
        <v>213</v>
      </c>
      <c r="E87" s="9">
        <v>70.187706281000004</v>
      </c>
      <c r="F87" s="25" t="s">
        <v>213</v>
      </c>
      <c r="G87" s="9">
        <v>69.489923517999998</v>
      </c>
      <c r="H87" s="25" t="s">
        <v>213</v>
      </c>
      <c r="I87" s="8">
        <v>-1.7</v>
      </c>
      <c r="J87" s="8">
        <v>-0.99399999999999999</v>
      </c>
      <c r="K87" s="25" t="s">
        <v>213</v>
      </c>
      <c r="L87" s="85" t="str">
        <f t="shared" si="30"/>
        <v>N/A</v>
      </c>
    </row>
    <row r="88" spans="1:12" x14ac:dyDescent="0.25">
      <c r="A88" s="108" t="s">
        <v>959</v>
      </c>
      <c r="B88" s="25" t="s">
        <v>213</v>
      </c>
      <c r="C88" s="9">
        <v>28.599846333999999</v>
      </c>
      <c r="D88" s="25" t="s">
        <v>213</v>
      </c>
      <c r="E88" s="9">
        <v>29.812293718999999</v>
      </c>
      <c r="F88" s="25" t="s">
        <v>213</v>
      </c>
      <c r="G88" s="9">
        <v>30.510076481999999</v>
      </c>
      <c r="H88" s="25" t="s">
        <v>213</v>
      </c>
      <c r="I88" s="8">
        <v>4.2389999999999999</v>
      </c>
      <c r="J88" s="8">
        <v>2.3410000000000002</v>
      </c>
      <c r="K88" s="25" t="s">
        <v>213</v>
      </c>
      <c r="L88" s="85" t="str">
        <f t="shared" si="30"/>
        <v>N/A</v>
      </c>
    </row>
    <row r="89" spans="1:12" x14ac:dyDescent="0.25">
      <c r="A89" s="130" t="s">
        <v>68</v>
      </c>
      <c r="B89" s="25" t="s">
        <v>213</v>
      </c>
      <c r="C89" s="1">
        <v>1047</v>
      </c>
      <c r="D89" s="7" t="str">
        <f>IF($B89="N/A","N/A",IF(C89&gt;10,"No",IF(C89&lt;-10,"No","Yes")))</f>
        <v>N/A</v>
      </c>
      <c r="E89" s="1">
        <v>953</v>
      </c>
      <c r="F89" s="7" t="str">
        <f>IF($B89="N/A","N/A",IF(E89&gt;10,"No",IF(E89&lt;-10,"No","Yes")))</f>
        <v>N/A</v>
      </c>
      <c r="G89" s="1">
        <v>875</v>
      </c>
      <c r="H89" s="7" t="str">
        <f>IF($B89="N/A","N/A",IF(G89&gt;10,"No",IF(G89&lt;-10,"No","Yes")))</f>
        <v>N/A</v>
      </c>
      <c r="I89" s="8">
        <v>-8.98</v>
      </c>
      <c r="J89" s="8">
        <v>-8.18</v>
      </c>
      <c r="K89" s="25" t="s">
        <v>735</v>
      </c>
      <c r="L89" s="85" t="str">
        <f t="shared" si="30"/>
        <v>Yes</v>
      </c>
    </row>
    <row r="90" spans="1:12" x14ac:dyDescent="0.25">
      <c r="A90" s="108" t="s">
        <v>109</v>
      </c>
      <c r="B90" s="25" t="s">
        <v>213</v>
      </c>
      <c r="C90" s="9">
        <v>7.0678127985000003</v>
      </c>
      <c r="D90" s="7" t="str">
        <f>IF($B90="N/A","N/A",IF(C90&gt;10,"No",IF(C90&lt;-10,"No","Yes")))</f>
        <v>N/A</v>
      </c>
      <c r="E90" s="9">
        <v>2.5183630639999999</v>
      </c>
      <c r="F90" s="7" t="str">
        <f>IF($B90="N/A","N/A",IF(E90&gt;10,"No",IF(E90&lt;-10,"No","Yes")))</f>
        <v>N/A</v>
      </c>
      <c r="G90" s="9">
        <v>0.91428571430000005</v>
      </c>
      <c r="H90" s="7" t="str">
        <f>IF($B90="N/A","N/A",IF(G90&gt;10,"No",IF(G90&lt;-10,"No","Yes")))</f>
        <v>N/A</v>
      </c>
      <c r="I90" s="8">
        <v>-64.400000000000006</v>
      </c>
      <c r="J90" s="8">
        <v>-63.7</v>
      </c>
      <c r="K90" s="25" t="s">
        <v>735</v>
      </c>
      <c r="L90" s="85" t="str">
        <f t="shared" si="30"/>
        <v>No</v>
      </c>
    </row>
    <row r="91" spans="1:12" x14ac:dyDescent="0.25">
      <c r="A91" s="108" t="s">
        <v>110</v>
      </c>
      <c r="B91" s="25" t="s">
        <v>213</v>
      </c>
      <c r="C91" s="9">
        <v>2.0057306590000001</v>
      </c>
      <c r="D91" s="7" t="str">
        <f>IF($B91="N/A","N/A",IF(C91&gt;10,"No",IF(C91&lt;-10,"No","Yes")))</f>
        <v>N/A</v>
      </c>
      <c r="E91" s="9">
        <v>1.573976915</v>
      </c>
      <c r="F91" s="7" t="str">
        <f>IF($B91="N/A","N/A",IF(E91&gt;10,"No",IF(E91&lt;-10,"No","Yes")))</f>
        <v>N/A</v>
      </c>
      <c r="G91" s="9">
        <v>14.514285714</v>
      </c>
      <c r="H91" s="7" t="str">
        <f>IF($B91="N/A","N/A",IF(G91&gt;10,"No",IF(G91&lt;-10,"No","Yes")))</f>
        <v>N/A</v>
      </c>
      <c r="I91" s="8">
        <v>-21.5</v>
      </c>
      <c r="J91" s="8">
        <v>822.1</v>
      </c>
      <c r="K91" s="25" t="s">
        <v>735</v>
      </c>
      <c r="L91" s="85" t="str">
        <f t="shared" si="30"/>
        <v>No</v>
      </c>
    </row>
    <row r="92" spans="1:12" x14ac:dyDescent="0.25">
      <c r="A92" s="116" t="s">
        <v>7</v>
      </c>
      <c r="B92" s="25" t="s">
        <v>213</v>
      </c>
      <c r="C92" s="9">
        <v>2.4676090137000002</v>
      </c>
      <c r="D92" s="7" t="str">
        <f>IF($B92="N/A","N/A",IF(C92&gt;10,"No",IF(C92&lt;-10,"No","Yes")))</f>
        <v>N/A</v>
      </c>
      <c r="E92" s="9">
        <v>2.543265001</v>
      </c>
      <c r="F92" s="7" t="str">
        <f>IF($B92="N/A","N/A",IF(E92&gt;10,"No",IF(E92&lt;-10,"No","Yes")))</f>
        <v>N/A</v>
      </c>
      <c r="G92" s="9">
        <v>2.7452234856</v>
      </c>
      <c r="H92" s="7" t="str">
        <f>IF($B92="N/A","N/A",IF(G92&gt;10,"No",IF(G92&lt;-10,"No","Yes")))</f>
        <v>N/A</v>
      </c>
      <c r="I92" s="8">
        <v>3.0659999999999998</v>
      </c>
      <c r="J92" s="8">
        <v>7.9409999999999998</v>
      </c>
      <c r="K92" s="25" t="s">
        <v>736</v>
      </c>
      <c r="L92" s="85" t="str">
        <f t="shared" si="30"/>
        <v>Yes</v>
      </c>
    </row>
    <row r="93" spans="1:12" x14ac:dyDescent="0.25">
      <c r="A93" s="116" t="s">
        <v>180</v>
      </c>
      <c r="B93" s="25" t="s">
        <v>213</v>
      </c>
      <c r="C93" s="9">
        <v>59.245245287000003</v>
      </c>
      <c r="D93" s="7" t="str">
        <f t="shared" ref="D93:D94" si="31">IF($B93="N/A","N/A",IF(C93&gt;10,"No",IF(C93&lt;-10,"No","Yes")))</f>
        <v>N/A</v>
      </c>
      <c r="E93" s="9">
        <v>59.263007471000002</v>
      </c>
      <c r="F93" s="7" t="str">
        <f t="shared" ref="F93:F94" si="32">IF($B93="N/A","N/A",IF(E93&gt;10,"No",IF(E93&lt;-10,"No","Yes")))</f>
        <v>N/A</v>
      </c>
      <c r="G93" s="9">
        <v>58.955903878000001</v>
      </c>
      <c r="H93" s="7" t="str">
        <f t="shared" ref="H93:H94" si="33">IF($B93="N/A","N/A",IF(G93&gt;10,"No",IF(G93&lt;-10,"No","Yes")))</f>
        <v>N/A</v>
      </c>
      <c r="I93" s="8">
        <v>0.03</v>
      </c>
      <c r="J93" s="8">
        <v>-0.51800000000000002</v>
      </c>
      <c r="K93" s="25" t="s">
        <v>735</v>
      </c>
      <c r="L93" s="85" t="str">
        <f>IF(J93="Div by 0", "N/A", IF(OR(J93="N/A",K93="N/A"),"N/A", IF(J93&gt;VALUE(MID(K93,1,2)), "No", IF(J93&lt;-1*VALUE(MID(K93,1,2)), "No", "Yes"))))</f>
        <v>Yes</v>
      </c>
    </row>
    <row r="94" spans="1:12" x14ac:dyDescent="0.25">
      <c r="A94" s="116" t="s">
        <v>181</v>
      </c>
      <c r="B94" s="25" t="s">
        <v>213</v>
      </c>
      <c r="C94" s="9">
        <v>40.754754712999997</v>
      </c>
      <c r="D94" s="7" t="str">
        <f t="shared" si="31"/>
        <v>N/A</v>
      </c>
      <c r="E94" s="9">
        <v>40.736992528999998</v>
      </c>
      <c r="F94" s="7" t="str">
        <f t="shared" si="32"/>
        <v>N/A</v>
      </c>
      <c r="G94" s="9">
        <v>41.044096121999999</v>
      </c>
      <c r="H94" s="7" t="str">
        <f t="shared" si="33"/>
        <v>N/A</v>
      </c>
      <c r="I94" s="8">
        <v>-4.3999999999999997E-2</v>
      </c>
      <c r="J94" s="8">
        <v>0.75390000000000001</v>
      </c>
      <c r="K94" s="25" t="s">
        <v>735</v>
      </c>
      <c r="L94" s="85" t="str">
        <f>IF(J94="Div by 0", "N/A", IF(OR(J94="N/A",K94="N/A"),"N/A", IF(J94&gt;VALUE(MID(K94,1,2)), "No", IF(J94&lt;-1*VALUE(MID(K94,1,2)), "No", "Yes"))))</f>
        <v>Yes</v>
      </c>
    </row>
    <row r="95" spans="1:12" x14ac:dyDescent="0.25">
      <c r="A95" s="108" t="s">
        <v>8</v>
      </c>
      <c r="B95" s="25" t="s">
        <v>285</v>
      </c>
      <c r="C95" s="9">
        <v>5.7198640156999998</v>
      </c>
      <c r="D95" s="7" t="str">
        <f>IF($B95="N/A","N/A",IF(C95&gt;10,"No",IF(C95&lt;5,"No","Yes")))</f>
        <v>Yes</v>
      </c>
      <c r="E95" s="9">
        <v>5.7023856140999998</v>
      </c>
      <c r="F95" s="7" t="str">
        <f>IF($B95="N/A","N/A",IF(E95&gt;10,"No",IF(E95&lt;5,"No","Yes")))</f>
        <v>Yes</v>
      </c>
      <c r="G95" s="9">
        <v>5.4516726281999999</v>
      </c>
      <c r="H95" s="7" t="str">
        <f t="shared" ref="H95:H98" si="34">IF($B95="N/A","N/A",IF(G95&gt;10,"No",IF(G95&lt;5,"No","Yes")))</f>
        <v>Yes</v>
      </c>
      <c r="I95" s="8">
        <v>-0.30599999999999999</v>
      </c>
      <c r="J95" s="8">
        <v>-4.4000000000000004</v>
      </c>
      <c r="K95" s="25" t="s">
        <v>736</v>
      </c>
      <c r="L95" s="85" t="str">
        <f t="shared" si="30"/>
        <v>Yes</v>
      </c>
    </row>
    <row r="96" spans="1:12" x14ac:dyDescent="0.25">
      <c r="A96" s="108" t="s">
        <v>149</v>
      </c>
      <c r="B96" s="25" t="s">
        <v>285</v>
      </c>
      <c r="C96" s="9">
        <v>2.1750113144999998</v>
      </c>
      <c r="D96" s="7" t="str">
        <f>IF($B96="N/A","N/A",IF(C96&gt;10,"No",IF(C96&lt;5,"No","Yes")))</f>
        <v>No</v>
      </c>
      <c r="E96" s="9">
        <v>1.4798842537000001</v>
      </c>
      <c r="F96" s="7" t="str">
        <f t="shared" ref="F96:F98" si="35">IF($B96="N/A","N/A",IF(E96&gt;10,"No",IF(E96&lt;5,"No","Yes")))</f>
        <v>No</v>
      </c>
      <c r="G96" s="9">
        <v>2.9783542230000002</v>
      </c>
      <c r="H96" s="7" t="str">
        <f t="shared" si="34"/>
        <v>No</v>
      </c>
      <c r="I96" s="8">
        <v>-32</v>
      </c>
      <c r="J96" s="8">
        <v>101.3</v>
      </c>
      <c r="K96" s="25" t="s">
        <v>736</v>
      </c>
      <c r="L96" s="85" t="str">
        <f t="shared" si="30"/>
        <v>No</v>
      </c>
    </row>
    <row r="97" spans="1:12" x14ac:dyDescent="0.25">
      <c r="A97" s="108" t="s">
        <v>150</v>
      </c>
      <c r="B97" s="25" t="s">
        <v>285</v>
      </c>
      <c r="C97" s="9">
        <v>5.5740914210000003</v>
      </c>
      <c r="D97" s="7" t="str">
        <f>IF($B97="N/A","N/A",IF(C97&gt;10,"No",IF(C97&lt;5,"No","Yes")))</f>
        <v>Yes</v>
      </c>
      <c r="E97" s="9">
        <v>5.4369218408000002</v>
      </c>
      <c r="F97" s="7" t="str">
        <f t="shared" si="35"/>
        <v>Yes</v>
      </c>
      <c r="G97" s="9">
        <v>5.3285640891000003</v>
      </c>
      <c r="H97" s="7" t="str">
        <f t="shared" si="34"/>
        <v>Yes</v>
      </c>
      <c r="I97" s="8">
        <v>-2.46</v>
      </c>
      <c r="J97" s="8">
        <v>-1.99</v>
      </c>
      <c r="K97" s="25" t="s">
        <v>736</v>
      </c>
      <c r="L97" s="85" t="str">
        <f t="shared" si="30"/>
        <v>Yes</v>
      </c>
    </row>
    <row r="98" spans="1:12" x14ac:dyDescent="0.25">
      <c r="A98" s="108" t="s">
        <v>151</v>
      </c>
      <c r="B98" s="25" t="s">
        <v>285</v>
      </c>
      <c r="C98" s="9">
        <v>5.7324941323000003</v>
      </c>
      <c r="D98" s="7" t="str">
        <f>IF($B98="N/A","N/A",IF(C98&gt;10,"No",IF(C98&lt;5,"No","Yes")))</f>
        <v>Yes</v>
      </c>
      <c r="E98" s="9">
        <v>5.7084882296000004</v>
      </c>
      <c r="F98" s="7" t="str">
        <f t="shared" si="35"/>
        <v>Yes</v>
      </c>
      <c r="G98" s="9">
        <v>5.4608815347000004</v>
      </c>
      <c r="H98" s="7" t="str">
        <f t="shared" si="34"/>
        <v>Yes</v>
      </c>
      <c r="I98" s="8">
        <v>-0.41899999999999998</v>
      </c>
      <c r="J98" s="8">
        <v>-4.34</v>
      </c>
      <c r="K98" s="25" t="s">
        <v>736</v>
      </c>
      <c r="L98" s="85" t="str">
        <f t="shared" si="30"/>
        <v>Yes</v>
      </c>
    </row>
    <row r="99" spans="1:12" x14ac:dyDescent="0.25">
      <c r="A99" s="108" t="s">
        <v>960</v>
      </c>
      <c r="B99" s="25" t="s">
        <v>213</v>
      </c>
      <c r="C99" s="1">
        <v>7006</v>
      </c>
      <c r="D99" s="7" t="str">
        <f t="shared" ref="D99:D110" si="36">IF($B99="N/A","N/A",IF(C99&gt;10,"No",IF(C99&lt;-10,"No","Yes")))</f>
        <v>N/A</v>
      </c>
      <c r="E99" s="1">
        <v>8470</v>
      </c>
      <c r="F99" s="7" t="str">
        <f t="shared" ref="F99:F110" si="37">IF($B99="N/A","N/A",IF(E99&gt;10,"No",IF(E99&lt;-10,"No","Yes")))</f>
        <v>N/A</v>
      </c>
      <c r="G99" s="1">
        <v>5469</v>
      </c>
      <c r="H99" s="7" t="str">
        <f t="shared" ref="H99:H110" si="38">IF($B99="N/A","N/A",IF(G99&gt;10,"No",IF(G99&lt;-10,"No","Yes")))</f>
        <v>N/A</v>
      </c>
      <c r="I99" s="8">
        <v>20.9</v>
      </c>
      <c r="J99" s="8">
        <v>-35.4</v>
      </c>
      <c r="K99" s="25" t="s">
        <v>735</v>
      </c>
      <c r="L99" s="85" t="str">
        <f t="shared" si="30"/>
        <v>No</v>
      </c>
    </row>
    <row r="100" spans="1:12" x14ac:dyDescent="0.25">
      <c r="A100" s="108" t="s">
        <v>961</v>
      </c>
      <c r="B100" s="25" t="s">
        <v>213</v>
      </c>
      <c r="C100" s="1">
        <v>424</v>
      </c>
      <c r="D100" s="7" t="str">
        <f t="shared" si="36"/>
        <v>N/A</v>
      </c>
      <c r="E100" s="1">
        <v>620</v>
      </c>
      <c r="F100" s="7" t="str">
        <f t="shared" si="37"/>
        <v>N/A</v>
      </c>
      <c r="G100" s="1">
        <v>352</v>
      </c>
      <c r="H100" s="7" t="str">
        <f t="shared" si="38"/>
        <v>N/A</v>
      </c>
      <c r="I100" s="8">
        <v>46.23</v>
      </c>
      <c r="J100" s="8">
        <v>-43.2</v>
      </c>
      <c r="K100" s="25" t="s">
        <v>735</v>
      </c>
      <c r="L100" s="85" t="str">
        <f t="shared" si="30"/>
        <v>No</v>
      </c>
    </row>
    <row r="101" spans="1:12" x14ac:dyDescent="0.25">
      <c r="A101" s="108" t="s">
        <v>1</v>
      </c>
      <c r="B101" s="25" t="s">
        <v>213</v>
      </c>
      <c r="C101" s="9">
        <v>99.156413467999997</v>
      </c>
      <c r="D101" s="7" t="str">
        <f t="shared" si="36"/>
        <v>N/A</v>
      </c>
      <c r="E101" s="9">
        <v>98.938144906999995</v>
      </c>
      <c r="F101" s="7" t="str">
        <f t="shared" si="37"/>
        <v>N/A</v>
      </c>
      <c r="G101" s="9">
        <v>98.823683368999994</v>
      </c>
      <c r="H101" s="7" t="str">
        <f t="shared" si="38"/>
        <v>N/A</v>
      </c>
      <c r="I101" s="8">
        <v>-0.22</v>
      </c>
      <c r="J101" s="8">
        <v>-0.11600000000000001</v>
      </c>
      <c r="K101" s="25" t="s">
        <v>736</v>
      </c>
      <c r="L101" s="85" t="str">
        <f t="shared" si="30"/>
        <v>Yes</v>
      </c>
    </row>
    <row r="102" spans="1:12" x14ac:dyDescent="0.25">
      <c r="A102" s="108" t="s">
        <v>69</v>
      </c>
      <c r="B102" s="25" t="s">
        <v>213</v>
      </c>
      <c r="C102" s="9">
        <v>0</v>
      </c>
      <c r="D102" s="7" t="str">
        <f t="shared" si="36"/>
        <v>N/A</v>
      </c>
      <c r="E102" s="9">
        <v>0</v>
      </c>
      <c r="F102" s="7" t="str">
        <f t="shared" si="37"/>
        <v>N/A</v>
      </c>
      <c r="G102" s="9">
        <v>0</v>
      </c>
      <c r="H102" s="7" t="str">
        <f t="shared" si="38"/>
        <v>N/A</v>
      </c>
      <c r="I102" s="8" t="s">
        <v>1747</v>
      </c>
      <c r="J102" s="8" t="s">
        <v>1747</v>
      </c>
      <c r="K102" s="25" t="s">
        <v>736</v>
      </c>
      <c r="L102" s="85" t="str">
        <f t="shared" si="30"/>
        <v>N/A</v>
      </c>
    </row>
    <row r="103" spans="1:12" x14ac:dyDescent="0.25">
      <c r="A103" s="116" t="s">
        <v>70</v>
      </c>
      <c r="B103" s="25" t="s">
        <v>213</v>
      </c>
      <c r="C103" s="1">
        <v>179770</v>
      </c>
      <c r="D103" s="7" t="str">
        <f t="shared" si="36"/>
        <v>N/A</v>
      </c>
      <c r="E103" s="1">
        <v>186079</v>
      </c>
      <c r="F103" s="7" t="str">
        <f t="shared" si="37"/>
        <v>N/A</v>
      </c>
      <c r="G103" s="1">
        <v>194601</v>
      </c>
      <c r="H103" s="7" t="str">
        <f t="shared" si="38"/>
        <v>N/A</v>
      </c>
      <c r="I103" s="8">
        <v>3.5089999999999999</v>
      </c>
      <c r="J103" s="8">
        <v>4.58</v>
      </c>
      <c r="K103" s="25" t="s">
        <v>735</v>
      </c>
      <c r="L103" s="85" t="str">
        <f t="shared" si="30"/>
        <v>Yes</v>
      </c>
    </row>
    <row r="104" spans="1:12" x14ac:dyDescent="0.25">
      <c r="A104" s="108" t="s">
        <v>687</v>
      </c>
      <c r="B104" s="25" t="s">
        <v>213</v>
      </c>
      <c r="C104" s="9">
        <v>1.0424431218000001</v>
      </c>
      <c r="D104" s="7" t="str">
        <f t="shared" si="36"/>
        <v>N/A</v>
      </c>
      <c r="E104" s="9">
        <v>0.9598073936</v>
      </c>
      <c r="F104" s="7" t="str">
        <f t="shared" si="37"/>
        <v>N/A</v>
      </c>
      <c r="G104" s="9">
        <v>1.1089357198000001</v>
      </c>
      <c r="H104" s="7" t="str">
        <f t="shared" si="38"/>
        <v>N/A</v>
      </c>
      <c r="I104" s="8">
        <v>-7.93</v>
      </c>
      <c r="J104" s="8">
        <v>15.54</v>
      </c>
      <c r="K104" s="25" t="s">
        <v>736</v>
      </c>
      <c r="L104" s="85" t="str">
        <f t="shared" ref="L104:L110" si="39">IF(J104="Div by 0", "N/A", IF(K104="N/A","N/A", IF(J104&gt;VALUE(MID(K104,1,2)), "No", IF(J104&lt;-1*VALUE(MID(K104,1,2)), "No", "Yes"))))</f>
        <v>No</v>
      </c>
    </row>
    <row r="105" spans="1:12" x14ac:dyDescent="0.25">
      <c r="A105" s="108" t="s">
        <v>686</v>
      </c>
      <c r="B105" s="25" t="s">
        <v>213</v>
      </c>
      <c r="C105" s="9">
        <v>0.20025588250000001</v>
      </c>
      <c r="D105" s="7" t="str">
        <f t="shared" si="36"/>
        <v>N/A</v>
      </c>
      <c r="E105" s="9">
        <v>0.193466216</v>
      </c>
      <c r="F105" s="7" t="str">
        <f t="shared" si="37"/>
        <v>N/A</v>
      </c>
      <c r="G105" s="9">
        <v>0.19270199020000001</v>
      </c>
      <c r="H105" s="7" t="str">
        <f t="shared" si="38"/>
        <v>N/A</v>
      </c>
      <c r="I105" s="8">
        <v>-3.39</v>
      </c>
      <c r="J105" s="8">
        <v>-0.39500000000000002</v>
      </c>
      <c r="K105" s="25" t="s">
        <v>736</v>
      </c>
      <c r="L105" s="85" t="str">
        <f t="shared" si="39"/>
        <v>Yes</v>
      </c>
    </row>
    <row r="106" spans="1:12" x14ac:dyDescent="0.25">
      <c r="A106" s="108" t="s">
        <v>685</v>
      </c>
      <c r="B106" s="25" t="s">
        <v>213</v>
      </c>
      <c r="C106" s="9">
        <v>98.757300995999998</v>
      </c>
      <c r="D106" s="7" t="str">
        <f t="shared" si="36"/>
        <v>N/A</v>
      </c>
      <c r="E106" s="9">
        <v>98.846726390000001</v>
      </c>
      <c r="F106" s="7" t="str">
        <f t="shared" si="37"/>
        <v>N/A</v>
      </c>
      <c r="G106" s="9">
        <v>98.698362290000006</v>
      </c>
      <c r="H106" s="7" t="str">
        <f t="shared" si="38"/>
        <v>N/A</v>
      </c>
      <c r="I106" s="8">
        <v>9.06E-2</v>
      </c>
      <c r="J106" s="8">
        <v>-0.15</v>
      </c>
      <c r="K106" s="25" t="s">
        <v>736</v>
      </c>
      <c r="L106" s="85" t="str">
        <f t="shared" si="39"/>
        <v>Yes</v>
      </c>
    </row>
    <row r="107" spans="1:12" ht="25" x14ac:dyDescent="0.25">
      <c r="A107" s="116" t="s">
        <v>962</v>
      </c>
      <c r="B107" s="25" t="s">
        <v>213</v>
      </c>
      <c r="C107" s="9">
        <v>43.590215870000002</v>
      </c>
      <c r="D107" s="7" t="str">
        <f t="shared" si="36"/>
        <v>N/A</v>
      </c>
      <c r="E107" s="9">
        <v>43.382984891</v>
      </c>
      <c r="F107" s="7" t="str">
        <f t="shared" si="37"/>
        <v>N/A</v>
      </c>
      <c r="G107" s="9">
        <v>43.436957765000002</v>
      </c>
      <c r="H107" s="7" t="str">
        <f t="shared" si="38"/>
        <v>N/A</v>
      </c>
      <c r="I107" s="8">
        <v>-0.47499999999999998</v>
      </c>
      <c r="J107" s="8">
        <v>0.1244</v>
      </c>
      <c r="K107" s="25" t="s">
        <v>736</v>
      </c>
      <c r="L107" s="85" t="str">
        <f t="shared" si="39"/>
        <v>Yes</v>
      </c>
    </row>
    <row r="108" spans="1:12" ht="25" x14ac:dyDescent="0.25">
      <c r="A108" s="116" t="s">
        <v>963</v>
      </c>
      <c r="B108" s="25" t="s">
        <v>213</v>
      </c>
      <c r="C108" s="9">
        <v>55.171506457</v>
      </c>
      <c r="D108" s="7" t="str">
        <f t="shared" si="36"/>
        <v>N/A</v>
      </c>
      <c r="E108" s="9">
        <v>55.404120282999997</v>
      </c>
      <c r="F108" s="7" t="str">
        <f t="shared" si="37"/>
        <v>N/A</v>
      </c>
      <c r="G108" s="9">
        <v>55.393026433999999</v>
      </c>
      <c r="H108" s="7" t="str">
        <f t="shared" si="38"/>
        <v>N/A</v>
      </c>
      <c r="I108" s="8">
        <v>0.42159999999999997</v>
      </c>
      <c r="J108" s="8">
        <v>-0.02</v>
      </c>
      <c r="K108" s="25" t="s">
        <v>736</v>
      </c>
      <c r="L108" s="85" t="str">
        <f t="shared" si="39"/>
        <v>Yes</v>
      </c>
    </row>
    <row r="109" spans="1:12" ht="25" x14ac:dyDescent="0.25">
      <c r="A109" s="116" t="s">
        <v>964</v>
      </c>
      <c r="B109" s="25" t="s">
        <v>213</v>
      </c>
      <c r="C109" s="9">
        <v>0.49994211199999999</v>
      </c>
      <c r="D109" s="7" t="str">
        <f t="shared" si="36"/>
        <v>N/A</v>
      </c>
      <c r="E109" s="9">
        <v>0.49024344349999999</v>
      </c>
      <c r="F109" s="7" t="str">
        <f t="shared" si="37"/>
        <v>N/A</v>
      </c>
      <c r="G109" s="9">
        <v>0.52248427220000004</v>
      </c>
      <c r="H109" s="7" t="str">
        <f t="shared" si="38"/>
        <v>N/A</v>
      </c>
      <c r="I109" s="8">
        <v>-1.94</v>
      </c>
      <c r="J109" s="8">
        <v>6.5759999999999996</v>
      </c>
      <c r="K109" s="25" t="s">
        <v>736</v>
      </c>
      <c r="L109" s="85" t="str">
        <f t="shared" si="39"/>
        <v>Yes</v>
      </c>
    </row>
    <row r="110" spans="1:12" ht="25" x14ac:dyDescent="0.25">
      <c r="A110" s="116" t="s">
        <v>965</v>
      </c>
      <c r="B110" s="25" t="s">
        <v>213</v>
      </c>
      <c r="C110" s="9">
        <v>0.73833556109999998</v>
      </c>
      <c r="D110" s="7" t="str">
        <f t="shared" si="36"/>
        <v>N/A</v>
      </c>
      <c r="E110" s="9">
        <v>0.72265138299999998</v>
      </c>
      <c r="F110" s="7" t="str">
        <f t="shared" si="37"/>
        <v>N/A</v>
      </c>
      <c r="G110" s="9">
        <v>0.64753152839999994</v>
      </c>
      <c r="H110" s="7" t="str">
        <f t="shared" si="38"/>
        <v>N/A</v>
      </c>
      <c r="I110" s="8">
        <v>-2.12</v>
      </c>
      <c r="J110" s="8">
        <v>-10.4</v>
      </c>
      <c r="K110" s="25" t="s">
        <v>736</v>
      </c>
      <c r="L110" s="85" t="str">
        <f t="shared" si="39"/>
        <v>Yes</v>
      </c>
    </row>
    <row r="111" spans="1:12" x14ac:dyDescent="0.25">
      <c r="A111" s="108" t="s">
        <v>966</v>
      </c>
      <c r="B111" s="25" t="s">
        <v>286</v>
      </c>
      <c r="C111" s="9">
        <v>99.437682871999996</v>
      </c>
      <c r="D111" s="7" t="str">
        <f>IF($B111="N/A","N/A",IF(C111&gt;=99,"Yes","No"))</f>
        <v>Yes</v>
      </c>
      <c r="E111" s="9">
        <v>99.415462262000005</v>
      </c>
      <c r="F111" s="7" t="str">
        <f>IF($B111="N/A","N/A",IF(E111&gt;=99,"Yes","No"))</f>
        <v>Yes</v>
      </c>
      <c r="G111" s="9">
        <v>99.520977135999999</v>
      </c>
      <c r="H111" s="7" t="str">
        <f>IF($B111="N/A","N/A",IF(G111&gt;=99,"Yes","No"))</f>
        <v>Yes</v>
      </c>
      <c r="I111" s="8">
        <v>-2.1999999999999999E-2</v>
      </c>
      <c r="J111" s="8">
        <v>0.1061</v>
      </c>
      <c r="K111" s="25" t="s">
        <v>735</v>
      </c>
      <c r="L111" s="85" t="str">
        <f t="shared" ref="L111:L145" si="40">IF(J111="Div by 0", "N/A", IF(K111="N/A","N/A", IF(J111&gt;VALUE(MID(K111,1,2)), "No", IF(J111&lt;-1*VALUE(MID(K111,1,2)), "No", "Yes"))))</f>
        <v>Yes</v>
      </c>
    </row>
    <row r="112" spans="1:12" x14ac:dyDescent="0.25">
      <c r="A112" s="108" t="s">
        <v>967</v>
      </c>
      <c r="B112" s="25" t="s">
        <v>213</v>
      </c>
      <c r="C112" s="9">
        <v>0.244615371</v>
      </c>
      <c r="D112" s="7" t="str">
        <f>IF($B112="N/A","N/A",IF(C112&gt;10,"No",IF(C112&lt;-10,"No","Yes")))</f>
        <v>N/A</v>
      </c>
      <c r="E112" s="9">
        <v>0.23557478539999999</v>
      </c>
      <c r="F112" s="7" t="str">
        <f>IF($B112="N/A","N/A",IF(E112&gt;10,"No",IF(E112&lt;-10,"No","Yes")))</f>
        <v>N/A</v>
      </c>
      <c r="G112" s="9">
        <v>0.22442385949999999</v>
      </c>
      <c r="H112" s="7" t="str">
        <f>IF($B112="N/A","N/A",IF(G112&gt;10,"No",IF(G112&lt;-10,"No","Yes")))</f>
        <v>N/A</v>
      </c>
      <c r="I112" s="8">
        <v>-3.7</v>
      </c>
      <c r="J112" s="8">
        <v>-4.7300000000000004</v>
      </c>
      <c r="K112" s="25" t="s">
        <v>735</v>
      </c>
      <c r="L112" s="85" t="str">
        <f t="shared" si="40"/>
        <v>Yes</v>
      </c>
    </row>
    <row r="113" spans="1:12" x14ac:dyDescent="0.25">
      <c r="A113" s="84" t="s">
        <v>968</v>
      </c>
      <c r="B113" s="25" t="s">
        <v>280</v>
      </c>
      <c r="C113" s="4">
        <v>99.749078658000002</v>
      </c>
      <c r="D113" s="7" t="str">
        <f>IF($B113="N/A","N/A",IF(C113&gt;=98,"Yes","No"))</f>
        <v>Yes</v>
      </c>
      <c r="E113" s="4">
        <v>99.808774510999996</v>
      </c>
      <c r="F113" s="7" t="str">
        <f>IF($B113="N/A","N/A",IF(E113&gt;=98,"Yes","No"))</f>
        <v>Yes</v>
      </c>
      <c r="G113" s="4">
        <v>99.708591526000006</v>
      </c>
      <c r="H113" s="7" t="str">
        <f>IF($B113="N/A","N/A",IF(G113&gt;=98,"Yes","No"))</f>
        <v>Yes</v>
      </c>
      <c r="I113" s="8">
        <v>5.9799999999999999E-2</v>
      </c>
      <c r="J113" s="8">
        <v>-0.1</v>
      </c>
      <c r="K113" s="25" t="s">
        <v>735</v>
      </c>
      <c r="L113" s="85" t="str">
        <f t="shared" si="40"/>
        <v>Yes</v>
      </c>
    </row>
    <row r="114" spans="1:12" x14ac:dyDescent="0.25">
      <c r="A114" s="84" t="s">
        <v>969</v>
      </c>
      <c r="B114" s="25" t="s">
        <v>287</v>
      </c>
      <c r="C114" s="4">
        <v>93.065580893000003</v>
      </c>
      <c r="D114" s="7" t="str">
        <f>IF($B114="N/A","N/A",IF(C114&gt;=80,"Yes","No"))</f>
        <v>Yes</v>
      </c>
      <c r="E114" s="4">
        <v>98.850683751999995</v>
      </c>
      <c r="F114" s="7" t="str">
        <f>IF($B114="N/A","N/A",IF(E114&gt;=80,"Yes","No"))</f>
        <v>Yes</v>
      </c>
      <c r="G114" s="4">
        <v>96.085972327999997</v>
      </c>
      <c r="H114" s="7" t="str">
        <f>IF($B114="N/A","N/A",IF(G114&gt;=80,"Yes","No"))</f>
        <v>Yes</v>
      </c>
      <c r="I114" s="8">
        <v>6.2160000000000002</v>
      </c>
      <c r="J114" s="8">
        <v>-2.8</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100</v>
      </c>
      <c r="H115" s="7" t="str">
        <f t="shared" ref="H115:H116" si="42">IF($B115="N/A","N/A",IF(G115&gt;=100,"Yes","No"))</f>
        <v>Yes</v>
      </c>
      <c r="I115" s="8">
        <v>0</v>
      </c>
      <c r="J115" s="8">
        <v>0</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89.056236622</v>
      </c>
      <c r="D117" s="22" t="s">
        <v>737</v>
      </c>
      <c r="E117" s="9">
        <v>90.356445312999995</v>
      </c>
      <c r="F117" s="22" t="s">
        <v>737</v>
      </c>
      <c r="G117" s="9">
        <v>60.776815257000003</v>
      </c>
      <c r="H117" s="7" t="str">
        <f>IF($B117="N/A","N/A",IF(G117&lt;100,"No",IF(G117=100,"No","Yes")))</f>
        <v>N/A</v>
      </c>
      <c r="I117" s="8">
        <v>1.46</v>
      </c>
      <c r="J117" s="8">
        <v>-32.700000000000003</v>
      </c>
      <c r="K117" s="25" t="s">
        <v>734</v>
      </c>
      <c r="L117" s="85" t="str">
        <f t="shared" si="40"/>
        <v>No</v>
      </c>
    </row>
    <row r="118" spans="1:12" ht="25" x14ac:dyDescent="0.25">
      <c r="A118" s="108" t="s">
        <v>973</v>
      </c>
      <c r="B118" s="21" t="s">
        <v>213</v>
      </c>
      <c r="C118" s="9">
        <v>100</v>
      </c>
      <c r="D118" s="7" t="str">
        <f>IF($B118="N/A","N/A",IF(C118&gt;10,"No",IF(C118&lt;-10,"No","Yes")))</f>
        <v>N/A</v>
      </c>
      <c r="E118" s="9">
        <v>100</v>
      </c>
      <c r="F118" s="7" t="str">
        <f>IF($B118="N/A","N/A",IF(E118&gt;10,"No",IF(E118&lt;-10,"No","Yes")))</f>
        <v>N/A</v>
      </c>
      <c r="G118" s="9">
        <v>100</v>
      </c>
      <c r="H118" s="7" t="str">
        <f>IF($B118="N/A","N/A",IF(G118&gt;10,"No",IF(G118&lt;-10,"No","Yes")))</f>
        <v>N/A</v>
      </c>
      <c r="I118" s="8">
        <v>0</v>
      </c>
      <c r="J118" s="8">
        <v>0</v>
      </c>
      <c r="K118" s="25" t="s">
        <v>734</v>
      </c>
      <c r="L118" s="85" t="str">
        <f>IF(J118="Div by 0", "N/A", IF(OR(J118="N/A",K118="N/A"),"N/A", IF(J118&gt;VALUE(MID(K118,1,2)), "No", IF(J118&lt;-1*VALUE(MID(K118,1,2)), "No", "Yes"))))</f>
        <v>Yes</v>
      </c>
    </row>
    <row r="119" spans="1:12" x14ac:dyDescent="0.25">
      <c r="A119" s="131" t="s">
        <v>100</v>
      </c>
      <c r="B119" s="21" t="s">
        <v>213</v>
      </c>
      <c r="C119" s="22">
        <v>104923</v>
      </c>
      <c r="D119" s="7" t="str">
        <f t="shared" ref="D119:D145" si="43">IF($B119="N/A","N/A",IF(C119&gt;10,"No",IF(C119&lt;-10,"No","Yes")))</f>
        <v>N/A</v>
      </c>
      <c r="E119" s="22">
        <v>108975</v>
      </c>
      <c r="F119" s="7" t="str">
        <f t="shared" ref="F119:F145" si="44">IF($B119="N/A","N/A",IF(E119&gt;10,"No",IF(E119&lt;-10,"No","Yes")))</f>
        <v>N/A</v>
      </c>
      <c r="G119" s="22">
        <v>113147</v>
      </c>
      <c r="H119" s="7" t="str">
        <f t="shared" ref="H119:H145" si="45">IF($B119="N/A","N/A",IF(G119&gt;10,"No",IF(G119&lt;-10,"No","Yes")))</f>
        <v>N/A</v>
      </c>
      <c r="I119" s="8">
        <v>3.8620000000000001</v>
      </c>
      <c r="J119" s="8">
        <v>3.8279999999999998</v>
      </c>
      <c r="K119" s="25" t="s">
        <v>735</v>
      </c>
      <c r="L119" s="85" t="str">
        <f t="shared" si="40"/>
        <v>Yes</v>
      </c>
    </row>
    <row r="120" spans="1:12" x14ac:dyDescent="0.25">
      <c r="A120" s="108" t="s">
        <v>974</v>
      </c>
      <c r="B120" s="21" t="s">
        <v>213</v>
      </c>
      <c r="C120" s="22">
        <v>40097</v>
      </c>
      <c r="D120" s="7" t="str">
        <f t="shared" si="43"/>
        <v>N/A</v>
      </c>
      <c r="E120" s="22">
        <v>41526</v>
      </c>
      <c r="F120" s="7" t="str">
        <f t="shared" si="44"/>
        <v>N/A</v>
      </c>
      <c r="G120" s="22">
        <v>45607</v>
      </c>
      <c r="H120" s="7" t="str">
        <f t="shared" si="45"/>
        <v>N/A</v>
      </c>
      <c r="I120" s="8">
        <v>3.5640000000000001</v>
      </c>
      <c r="J120" s="8">
        <v>9.8279999999999994</v>
      </c>
      <c r="K120" s="25" t="s">
        <v>735</v>
      </c>
      <c r="L120" s="85" t="str">
        <f t="shared" si="40"/>
        <v>Yes</v>
      </c>
    </row>
    <row r="121" spans="1:12" x14ac:dyDescent="0.25">
      <c r="A121" s="108" t="s">
        <v>975</v>
      </c>
      <c r="B121" s="21" t="s">
        <v>213</v>
      </c>
      <c r="C121" s="22">
        <v>5593</v>
      </c>
      <c r="D121" s="7" t="str">
        <f t="shared" si="43"/>
        <v>N/A</v>
      </c>
      <c r="E121" s="22">
        <v>5298</v>
      </c>
      <c r="F121" s="7" t="str">
        <f t="shared" si="44"/>
        <v>N/A</v>
      </c>
      <c r="G121" s="22">
        <v>5164</v>
      </c>
      <c r="H121" s="7" t="str">
        <f t="shared" si="45"/>
        <v>N/A</v>
      </c>
      <c r="I121" s="8">
        <v>-5.27</v>
      </c>
      <c r="J121" s="8">
        <v>-2.5299999999999998</v>
      </c>
      <c r="K121" s="25" t="s">
        <v>735</v>
      </c>
      <c r="L121" s="85" t="str">
        <f t="shared" si="40"/>
        <v>Yes</v>
      </c>
    </row>
    <row r="122" spans="1:12" x14ac:dyDescent="0.25">
      <c r="A122" s="108" t="s">
        <v>976</v>
      </c>
      <c r="B122" s="21" t="s">
        <v>213</v>
      </c>
      <c r="C122" s="22">
        <v>24675</v>
      </c>
      <c r="D122" s="7" t="str">
        <f t="shared" si="43"/>
        <v>N/A</v>
      </c>
      <c r="E122" s="22">
        <v>26917</v>
      </c>
      <c r="F122" s="7" t="str">
        <f t="shared" si="44"/>
        <v>N/A</v>
      </c>
      <c r="G122" s="22">
        <v>29669</v>
      </c>
      <c r="H122" s="7" t="str">
        <f t="shared" si="45"/>
        <v>N/A</v>
      </c>
      <c r="I122" s="8">
        <v>9.0860000000000003</v>
      </c>
      <c r="J122" s="8">
        <v>10.220000000000001</v>
      </c>
      <c r="K122" s="25" t="s">
        <v>735</v>
      </c>
      <c r="L122" s="85" t="str">
        <f t="shared" si="40"/>
        <v>No</v>
      </c>
    </row>
    <row r="123" spans="1:12" x14ac:dyDescent="0.25">
      <c r="A123" s="108" t="s">
        <v>977</v>
      </c>
      <c r="B123" s="21" t="s">
        <v>213</v>
      </c>
      <c r="C123" s="22">
        <v>34558</v>
      </c>
      <c r="D123" s="7" t="str">
        <f t="shared" si="43"/>
        <v>N/A</v>
      </c>
      <c r="E123" s="22">
        <v>35234</v>
      </c>
      <c r="F123" s="7" t="str">
        <f t="shared" si="44"/>
        <v>N/A</v>
      </c>
      <c r="G123" s="22">
        <v>32707</v>
      </c>
      <c r="H123" s="7" t="str">
        <f t="shared" si="45"/>
        <v>N/A</v>
      </c>
      <c r="I123" s="8">
        <v>1.956</v>
      </c>
      <c r="J123" s="8">
        <v>-7.17</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226478</v>
      </c>
      <c r="D125" s="7" t="str">
        <f t="shared" si="43"/>
        <v>N/A</v>
      </c>
      <c r="E125" s="22">
        <v>233896</v>
      </c>
      <c r="F125" s="7" t="str">
        <f t="shared" si="44"/>
        <v>N/A</v>
      </c>
      <c r="G125" s="22">
        <v>195612</v>
      </c>
      <c r="H125" s="7" t="str">
        <f t="shared" si="45"/>
        <v>N/A</v>
      </c>
      <c r="I125" s="8">
        <v>3.2749999999999999</v>
      </c>
      <c r="J125" s="8">
        <v>-16.399999999999999</v>
      </c>
      <c r="K125" s="25" t="s">
        <v>735</v>
      </c>
      <c r="L125" s="85" t="str">
        <f t="shared" si="40"/>
        <v>No</v>
      </c>
    </row>
    <row r="126" spans="1:12" x14ac:dyDescent="0.25">
      <c r="A126" s="108" t="s">
        <v>979</v>
      </c>
      <c r="B126" s="21" t="s">
        <v>213</v>
      </c>
      <c r="C126" s="22">
        <v>158838</v>
      </c>
      <c r="D126" s="7" t="str">
        <f t="shared" si="43"/>
        <v>N/A</v>
      </c>
      <c r="E126" s="22">
        <v>164441</v>
      </c>
      <c r="F126" s="7" t="str">
        <f t="shared" si="44"/>
        <v>N/A</v>
      </c>
      <c r="G126" s="22">
        <v>132767</v>
      </c>
      <c r="H126" s="7" t="str">
        <f t="shared" si="45"/>
        <v>N/A</v>
      </c>
      <c r="I126" s="8">
        <v>3.5270000000000001</v>
      </c>
      <c r="J126" s="8">
        <v>-19.3</v>
      </c>
      <c r="K126" s="25" t="s">
        <v>735</v>
      </c>
      <c r="L126" s="85" t="str">
        <f t="shared" si="40"/>
        <v>No</v>
      </c>
    </row>
    <row r="127" spans="1:12" x14ac:dyDescent="0.25">
      <c r="A127" s="108" t="s">
        <v>980</v>
      </c>
      <c r="B127" s="21" t="s">
        <v>213</v>
      </c>
      <c r="C127" s="22">
        <v>11193</v>
      </c>
      <c r="D127" s="7" t="str">
        <f t="shared" si="43"/>
        <v>N/A</v>
      </c>
      <c r="E127" s="22">
        <v>10143</v>
      </c>
      <c r="F127" s="7" t="str">
        <f t="shared" si="44"/>
        <v>N/A</v>
      </c>
      <c r="G127" s="22">
        <v>4723</v>
      </c>
      <c r="H127" s="7" t="str">
        <f t="shared" si="45"/>
        <v>N/A</v>
      </c>
      <c r="I127" s="8">
        <v>-9.3800000000000008</v>
      </c>
      <c r="J127" s="8">
        <v>-53.4</v>
      </c>
      <c r="K127" s="25" t="s">
        <v>735</v>
      </c>
      <c r="L127" s="85" t="str">
        <f t="shared" si="40"/>
        <v>No</v>
      </c>
    </row>
    <row r="128" spans="1:12" x14ac:dyDescent="0.25">
      <c r="A128" s="108" t="s">
        <v>981</v>
      </c>
      <c r="B128" s="21" t="s">
        <v>213</v>
      </c>
      <c r="C128" s="22">
        <v>31130</v>
      </c>
      <c r="D128" s="7" t="str">
        <f t="shared" si="43"/>
        <v>N/A</v>
      </c>
      <c r="E128" s="22">
        <v>33202</v>
      </c>
      <c r="F128" s="7" t="str">
        <f t="shared" si="44"/>
        <v>N/A</v>
      </c>
      <c r="G128" s="22">
        <v>33856</v>
      </c>
      <c r="H128" s="7" t="str">
        <f t="shared" si="45"/>
        <v>N/A</v>
      </c>
      <c r="I128" s="8">
        <v>6.6559999999999997</v>
      </c>
      <c r="J128" s="8">
        <v>1.97</v>
      </c>
      <c r="K128" s="25" t="s">
        <v>735</v>
      </c>
      <c r="L128" s="85" t="str">
        <f t="shared" si="40"/>
        <v>Yes</v>
      </c>
    </row>
    <row r="129" spans="1:12" x14ac:dyDescent="0.25">
      <c r="A129" s="108" t="s">
        <v>982</v>
      </c>
      <c r="B129" s="21" t="s">
        <v>213</v>
      </c>
      <c r="C129" s="22">
        <v>25317</v>
      </c>
      <c r="D129" s="7" t="str">
        <f t="shared" si="43"/>
        <v>N/A</v>
      </c>
      <c r="E129" s="22">
        <v>26110</v>
      </c>
      <c r="F129" s="7" t="str">
        <f t="shared" si="44"/>
        <v>N/A</v>
      </c>
      <c r="G129" s="22">
        <v>24266</v>
      </c>
      <c r="H129" s="7" t="str">
        <f t="shared" si="45"/>
        <v>N/A</v>
      </c>
      <c r="I129" s="8">
        <v>3.1320000000000001</v>
      </c>
      <c r="J129" s="8">
        <v>-7.06</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796664</v>
      </c>
      <c r="D131" s="7" t="str">
        <f t="shared" si="43"/>
        <v>N/A</v>
      </c>
      <c r="E131" s="22">
        <v>814222</v>
      </c>
      <c r="F131" s="7" t="str">
        <f t="shared" si="44"/>
        <v>N/A</v>
      </c>
      <c r="G131" s="22">
        <v>835940</v>
      </c>
      <c r="H131" s="7" t="str">
        <f t="shared" si="45"/>
        <v>N/A</v>
      </c>
      <c r="I131" s="8">
        <v>2.2040000000000002</v>
      </c>
      <c r="J131" s="8">
        <v>2.6669999999999998</v>
      </c>
      <c r="K131" s="25" t="s">
        <v>735</v>
      </c>
      <c r="L131" s="85" t="str">
        <f t="shared" si="40"/>
        <v>Yes</v>
      </c>
    </row>
    <row r="132" spans="1:12" x14ac:dyDescent="0.25">
      <c r="A132" s="108" t="s">
        <v>984</v>
      </c>
      <c r="B132" s="21" t="s">
        <v>213</v>
      </c>
      <c r="C132" s="22">
        <v>85735</v>
      </c>
      <c r="D132" s="7" t="str">
        <f t="shared" si="43"/>
        <v>N/A</v>
      </c>
      <c r="E132" s="22">
        <v>6121</v>
      </c>
      <c r="F132" s="7" t="str">
        <f t="shared" si="44"/>
        <v>N/A</v>
      </c>
      <c r="G132" s="22">
        <v>4265</v>
      </c>
      <c r="H132" s="7" t="str">
        <f t="shared" si="45"/>
        <v>N/A</v>
      </c>
      <c r="I132" s="8">
        <v>-92.9</v>
      </c>
      <c r="J132" s="8">
        <v>-30.3</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483</v>
      </c>
      <c r="D134" s="7" t="str">
        <f t="shared" si="43"/>
        <v>N/A</v>
      </c>
      <c r="E134" s="22">
        <v>457</v>
      </c>
      <c r="F134" s="7" t="str">
        <f t="shared" si="44"/>
        <v>N/A</v>
      </c>
      <c r="G134" s="22">
        <v>50</v>
      </c>
      <c r="H134" s="7" t="str">
        <f t="shared" si="45"/>
        <v>N/A</v>
      </c>
      <c r="I134" s="8">
        <v>-5.38</v>
      </c>
      <c r="J134" s="8">
        <v>-89.1</v>
      </c>
      <c r="K134" s="25" t="s">
        <v>735</v>
      </c>
      <c r="L134" s="85" t="str">
        <f t="shared" si="40"/>
        <v>No</v>
      </c>
    </row>
    <row r="135" spans="1:12" x14ac:dyDescent="0.25">
      <c r="A135" s="108" t="s">
        <v>987</v>
      </c>
      <c r="B135" s="21" t="s">
        <v>213</v>
      </c>
      <c r="C135" s="22">
        <v>543469</v>
      </c>
      <c r="D135" s="7" t="str">
        <f t="shared" si="43"/>
        <v>N/A</v>
      </c>
      <c r="E135" s="22">
        <v>562567</v>
      </c>
      <c r="F135" s="7" t="str">
        <f t="shared" si="44"/>
        <v>N/A</v>
      </c>
      <c r="G135" s="22">
        <v>728370</v>
      </c>
      <c r="H135" s="7" t="str">
        <f t="shared" si="45"/>
        <v>N/A</v>
      </c>
      <c r="I135" s="8">
        <v>3.5139999999999998</v>
      </c>
      <c r="J135" s="8">
        <v>29.47</v>
      </c>
      <c r="K135" s="25" t="s">
        <v>735</v>
      </c>
      <c r="L135" s="85" t="str">
        <f t="shared" si="40"/>
        <v>No</v>
      </c>
    </row>
    <row r="136" spans="1:12" x14ac:dyDescent="0.25">
      <c r="A136" s="108" t="s">
        <v>988</v>
      </c>
      <c r="B136" s="21" t="s">
        <v>213</v>
      </c>
      <c r="C136" s="22">
        <v>141942</v>
      </c>
      <c r="D136" s="7" t="str">
        <f t="shared" si="43"/>
        <v>N/A</v>
      </c>
      <c r="E136" s="22">
        <v>202173</v>
      </c>
      <c r="F136" s="7" t="str">
        <f t="shared" si="44"/>
        <v>N/A</v>
      </c>
      <c r="G136" s="22">
        <v>65066</v>
      </c>
      <c r="H136" s="7" t="str">
        <f t="shared" si="45"/>
        <v>N/A</v>
      </c>
      <c r="I136" s="8">
        <v>42.43</v>
      </c>
      <c r="J136" s="8">
        <v>-67.8</v>
      </c>
      <c r="K136" s="25" t="s">
        <v>735</v>
      </c>
      <c r="L136" s="85" t="str">
        <f t="shared" si="40"/>
        <v>No</v>
      </c>
    </row>
    <row r="137" spans="1:12" x14ac:dyDescent="0.25">
      <c r="A137" s="108" t="s">
        <v>989</v>
      </c>
      <c r="B137" s="21" t="s">
        <v>213</v>
      </c>
      <c r="C137" s="22">
        <v>25035</v>
      </c>
      <c r="D137" s="7" t="str">
        <f t="shared" si="43"/>
        <v>N/A</v>
      </c>
      <c r="E137" s="22">
        <v>26395</v>
      </c>
      <c r="F137" s="7" t="str">
        <f t="shared" si="44"/>
        <v>N/A</v>
      </c>
      <c r="G137" s="22">
        <v>29845</v>
      </c>
      <c r="H137" s="7" t="str">
        <f t="shared" si="45"/>
        <v>N/A</v>
      </c>
      <c r="I137" s="8">
        <v>5.4320000000000004</v>
      </c>
      <c r="J137" s="8">
        <v>13.07</v>
      </c>
      <c r="K137" s="25" t="s">
        <v>735</v>
      </c>
      <c r="L137" s="85" t="str">
        <f t="shared" si="40"/>
        <v>No</v>
      </c>
    </row>
    <row r="138" spans="1:12" x14ac:dyDescent="0.25">
      <c r="A138" s="108" t="s">
        <v>990</v>
      </c>
      <c r="B138" s="21" t="s">
        <v>213</v>
      </c>
      <c r="C138" s="22">
        <v>0</v>
      </c>
      <c r="D138" s="7" t="str">
        <f t="shared" si="43"/>
        <v>N/A</v>
      </c>
      <c r="E138" s="22">
        <v>16509</v>
      </c>
      <c r="F138" s="7" t="str">
        <f t="shared" si="44"/>
        <v>N/A</v>
      </c>
      <c r="G138" s="22">
        <v>8344</v>
      </c>
      <c r="H138" s="7" t="str">
        <f t="shared" si="45"/>
        <v>N/A</v>
      </c>
      <c r="I138" s="8" t="s">
        <v>1747</v>
      </c>
      <c r="J138" s="8">
        <v>-49.5</v>
      </c>
      <c r="K138" s="25" t="s">
        <v>735</v>
      </c>
      <c r="L138" s="85" t="str">
        <f t="shared" si="40"/>
        <v>No</v>
      </c>
    </row>
    <row r="139" spans="1:12" x14ac:dyDescent="0.25">
      <c r="A139" s="131" t="s">
        <v>105</v>
      </c>
      <c r="B139" s="21" t="s">
        <v>213</v>
      </c>
      <c r="C139" s="22">
        <v>285388</v>
      </c>
      <c r="D139" s="7" t="str">
        <f t="shared" si="43"/>
        <v>N/A</v>
      </c>
      <c r="E139" s="22">
        <v>274076</v>
      </c>
      <c r="F139" s="7" t="str">
        <f t="shared" si="44"/>
        <v>N/A</v>
      </c>
      <c r="G139" s="22">
        <v>779274</v>
      </c>
      <c r="H139" s="7" t="str">
        <f t="shared" si="45"/>
        <v>N/A</v>
      </c>
      <c r="I139" s="8">
        <v>-3.96</v>
      </c>
      <c r="J139" s="8">
        <v>184.3</v>
      </c>
      <c r="K139" s="25" t="s">
        <v>735</v>
      </c>
      <c r="L139" s="85" t="str">
        <f t="shared" si="40"/>
        <v>No</v>
      </c>
    </row>
    <row r="140" spans="1:12" x14ac:dyDescent="0.25">
      <c r="A140" s="108" t="s">
        <v>991</v>
      </c>
      <c r="B140" s="21" t="s">
        <v>213</v>
      </c>
      <c r="C140" s="22">
        <v>38212</v>
      </c>
      <c r="D140" s="7" t="str">
        <f t="shared" si="43"/>
        <v>N/A</v>
      </c>
      <c r="E140" s="22">
        <v>24752</v>
      </c>
      <c r="F140" s="7" t="str">
        <f t="shared" si="44"/>
        <v>N/A</v>
      </c>
      <c r="G140" s="22">
        <v>674870</v>
      </c>
      <c r="H140" s="7" t="str">
        <f t="shared" si="45"/>
        <v>N/A</v>
      </c>
      <c r="I140" s="8">
        <v>-35.200000000000003</v>
      </c>
      <c r="J140" s="8">
        <v>2627</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202</v>
      </c>
      <c r="D142" s="7" t="str">
        <f t="shared" si="43"/>
        <v>N/A</v>
      </c>
      <c r="E142" s="22">
        <v>194</v>
      </c>
      <c r="F142" s="7" t="str">
        <f t="shared" si="44"/>
        <v>N/A</v>
      </c>
      <c r="G142" s="22">
        <v>1420</v>
      </c>
      <c r="H142" s="7" t="str">
        <f t="shared" si="45"/>
        <v>N/A</v>
      </c>
      <c r="I142" s="8">
        <v>-3.96</v>
      </c>
      <c r="J142" s="8">
        <v>632</v>
      </c>
      <c r="K142" s="25" t="s">
        <v>735</v>
      </c>
      <c r="L142" s="85" t="str">
        <f t="shared" si="40"/>
        <v>No</v>
      </c>
    </row>
    <row r="143" spans="1:12" x14ac:dyDescent="0.25">
      <c r="A143" s="108" t="s">
        <v>994</v>
      </c>
      <c r="B143" s="21" t="s">
        <v>213</v>
      </c>
      <c r="C143" s="22">
        <v>24506</v>
      </c>
      <c r="D143" s="7" t="str">
        <f t="shared" si="43"/>
        <v>N/A</v>
      </c>
      <c r="E143" s="22">
        <v>24957</v>
      </c>
      <c r="F143" s="7" t="str">
        <f t="shared" si="44"/>
        <v>N/A</v>
      </c>
      <c r="G143" s="22">
        <v>17676</v>
      </c>
      <c r="H143" s="7" t="str">
        <f t="shared" si="45"/>
        <v>N/A</v>
      </c>
      <c r="I143" s="8">
        <v>1.84</v>
      </c>
      <c r="J143" s="8">
        <v>-29.2</v>
      </c>
      <c r="K143" s="25" t="s">
        <v>735</v>
      </c>
      <c r="L143" s="85" t="str">
        <f t="shared" si="40"/>
        <v>No</v>
      </c>
    </row>
    <row r="144" spans="1:12" x14ac:dyDescent="0.25">
      <c r="A144" s="108" t="s">
        <v>995</v>
      </c>
      <c r="B144" s="21" t="s">
        <v>213</v>
      </c>
      <c r="C144" s="22">
        <v>130936</v>
      </c>
      <c r="D144" s="7" t="str">
        <f t="shared" si="43"/>
        <v>N/A</v>
      </c>
      <c r="E144" s="22">
        <v>144456</v>
      </c>
      <c r="F144" s="7" t="str">
        <f t="shared" si="44"/>
        <v>N/A</v>
      </c>
      <c r="G144" s="22">
        <v>57099</v>
      </c>
      <c r="H144" s="7" t="str">
        <f t="shared" si="45"/>
        <v>N/A</v>
      </c>
      <c r="I144" s="8">
        <v>10.33</v>
      </c>
      <c r="J144" s="8">
        <v>-60.5</v>
      </c>
      <c r="K144" s="25" t="s">
        <v>735</v>
      </c>
      <c r="L144" s="85" t="str">
        <f t="shared" si="40"/>
        <v>No</v>
      </c>
    </row>
    <row r="145" spans="1:12" x14ac:dyDescent="0.25">
      <c r="A145" s="108" t="s">
        <v>996</v>
      </c>
      <c r="B145" s="21" t="s">
        <v>213</v>
      </c>
      <c r="C145" s="22">
        <v>91532</v>
      </c>
      <c r="D145" s="7" t="str">
        <f t="shared" si="43"/>
        <v>N/A</v>
      </c>
      <c r="E145" s="22">
        <v>79717</v>
      </c>
      <c r="F145" s="7" t="str">
        <f t="shared" si="44"/>
        <v>N/A</v>
      </c>
      <c r="G145" s="22">
        <v>28209</v>
      </c>
      <c r="H145" s="7" t="str">
        <f t="shared" si="45"/>
        <v>N/A</v>
      </c>
      <c r="I145" s="8">
        <v>-12.9</v>
      </c>
      <c r="J145" s="8">
        <v>-64.599999999999994</v>
      </c>
      <c r="K145" s="25" t="s">
        <v>735</v>
      </c>
      <c r="L145" s="85" t="str">
        <f t="shared" si="40"/>
        <v>No</v>
      </c>
    </row>
    <row r="146" spans="1:12" ht="25" x14ac:dyDescent="0.25">
      <c r="A146" s="117" t="s">
        <v>997</v>
      </c>
      <c r="B146" s="1" t="s">
        <v>213</v>
      </c>
      <c r="C146" s="1">
        <v>21748</v>
      </c>
      <c r="D146" s="7" t="str">
        <f t="shared" ref="D146:D151" si="46">IF($B146="N/A","N/A",IF(C146&gt;10,"No",IF(C146&lt;-10,"No","Yes")))</f>
        <v>N/A</v>
      </c>
      <c r="E146" s="1">
        <v>21252</v>
      </c>
      <c r="F146" s="7" t="str">
        <f t="shared" ref="F146:F151" si="47">IF($B146="N/A","N/A",IF(E146&gt;10,"No",IF(E146&lt;-10,"No","Yes")))</f>
        <v>N/A</v>
      </c>
      <c r="G146" s="1">
        <v>22122</v>
      </c>
      <c r="H146" s="7" t="str">
        <f t="shared" ref="H146:H151" si="48">IF($B146="N/A","N/A",IF(G146&gt;10,"No",IF(G146&lt;-10,"No","Yes")))</f>
        <v>N/A</v>
      </c>
      <c r="I146" s="8">
        <v>-2.2799999999999998</v>
      </c>
      <c r="J146" s="8">
        <v>4.0940000000000003</v>
      </c>
      <c r="K146" s="25" t="s">
        <v>734</v>
      </c>
      <c r="L146" s="85" t="str">
        <f t="shared" ref="L146:L151" si="49">IF(J146="Div by 0", "N/A", IF(K146="N/A","N/A", IF(J146&gt;VALUE(MID(K146,1,2)), "No", IF(J146&lt;-1*VALUE(MID(K146,1,2)), "No", "Yes"))))</f>
        <v>Yes</v>
      </c>
    </row>
    <row r="147" spans="1:12" x14ac:dyDescent="0.25">
      <c r="A147" s="130" t="s">
        <v>326</v>
      </c>
      <c r="B147" s="25" t="s">
        <v>213</v>
      </c>
      <c r="C147" s="9">
        <v>1.5386433083</v>
      </c>
      <c r="D147" s="7" t="str">
        <f t="shared" si="46"/>
        <v>N/A</v>
      </c>
      <c r="E147" s="9">
        <v>1.4849399337</v>
      </c>
      <c r="F147" s="7" t="str">
        <f t="shared" si="47"/>
        <v>N/A</v>
      </c>
      <c r="G147" s="9">
        <v>1.1498082354000001</v>
      </c>
      <c r="H147" s="7" t="str">
        <f t="shared" si="48"/>
        <v>N/A</v>
      </c>
      <c r="I147" s="8">
        <v>-3.49</v>
      </c>
      <c r="J147" s="8">
        <v>-22.6</v>
      </c>
      <c r="K147" s="25" t="s">
        <v>734</v>
      </c>
      <c r="L147" s="85" t="str">
        <f t="shared" si="49"/>
        <v>Yes</v>
      </c>
    </row>
    <row r="148" spans="1:12" x14ac:dyDescent="0.25">
      <c r="A148" s="108" t="s">
        <v>327</v>
      </c>
      <c r="B148" s="25" t="s">
        <v>213</v>
      </c>
      <c r="C148" s="9">
        <v>13.423176996</v>
      </c>
      <c r="D148" s="7" t="str">
        <f t="shared" si="46"/>
        <v>N/A</v>
      </c>
      <c r="E148" s="9">
        <v>12.911218169</v>
      </c>
      <c r="F148" s="7" t="str">
        <f t="shared" si="47"/>
        <v>N/A</v>
      </c>
      <c r="G148" s="9">
        <v>12.191220271000001</v>
      </c>
      <c r="H148" s="7" t="str">
        <f t="shared" si="48"/>
        <v>N/A</v>
      </c>
      <c r="I148" s="8">
        <v>-3.81</v>
      </c>
      <c r="J148" s="8">
        <v>-5.58</v>
      </c>
      <c r="K148" s="25" t="s">
        <v>734</v>
      </c>
      <c r="L148" s="85" t="str">
        <f t="shared" si="49"/>
        <v>Yes</v>
      </c>
    </row>
    <row r="149" spans="1:12" x14ac:dyDescent="0.25">
      <c r="A149" s="108" t="s">
        <v>328</v>
      </c>
      <c r="B149" s="25" t="s">
        <v>213</v>
      </c>
      <c r="C149" s="9">
        <v>2.9813050273999999</v>
      </c>
      <c r="D149" s="7" t="str">
        <f t="shared" si="46"/>
        <v>N/A</v>
      </c>
      <c r="E149" s="9">
        <v>2.6862366180000001</v>
      </c>
      <c r="F149" s="7" t="str">
        <f t="shared" si="47"/>
        <v>N/A</v>
      </c>
      <c r="G149" s="9">
        <v>2.5300083838999998</v>
      </c>
      <c r="H149" s="7" t="str">
        <f t="shared" si="48"/>
        <v>N/A</v>
      </c>
      <c r="I149" s="8">
        <v>-9.9</v>
      </c>
      <c r="J149" s="8">
        <v>-5.82</v>
      </c>
      <c r="K149" s="25" t="s">
        <v>734</v>
      </c>
      <c r="L149" s="85" t="str">
        <f t="shared" si="49"/>
        <v>Yes</v>
      </c>
    </row>
    <row r="150" spans="1:12" x14ac:dyDescent="0.25">
      <c r="A150" s="108" t="s">
        <v>329</v>
      </c>
      <c r="B150" s="25" t="s">
        <v>213</v>
      </c>
      <c r="C150" s="9">
        <v>7.2552544100000005E-2</v>
      </c>
      <c r="D150" s="7" t="str">
        <f t="shared" si="46"/>
        <v>N/A</v>
      </c>
      <c r="E150" s="9">
        <v>7.0742377400000001E-2</v>
      </c>
      <c r="F150" s="7" t="str">
        <f t="shared" si="47"/>
        <v>N/A</v>
      </c>
      <c r="G150" s="9">
        <v>6.60334474E-2</v>
      </c>
      <c r="H150" s="7" t="str">
        <f t="shared" si="48"/>
        <v>N/A</v>
      </c>
      <c r="I150" s="8">
        <v>-2.4900000000000002</v>
      </c>
      <c r="J150" s="8">
        <v>-6.66</v>
      </c>
      <c r="K150" s="25" t="s">
        <v>734</v>
      </c>
      <c r="L150" s="85" t="str">
        <f t="shared" si="49"/>
        <v>Yes</v>
      </c>
    </row>
    <row r="151" spans="1:12" x14ac:dyDescent="0.25">
      <c r="A151" s="108" t="s">
        <v>330</v>
      </c>
      <c r="B151" s="25" t="s">
        <v>213</v>
      </c>
      <c r="C151" s="9">
        <v>0.11703365239999999</v>
      </c>
      <c r="D151" s="7" t="str">
        <f t="shared" si="46"/>
        <v>N/A</v>
      </c>
      <c r="E151" s="9">
        <v>0.1178505232</v>
      </c>
      <c r="F151" s="7" t="str">
        <f t="shared" si="47"/>
        <v>N/A</v>
      </c>
      <c r="G151" s="9">
        <v>0.36277355589999999</v>
      </c>
      <c r="H151" s="7" t="str">
        <f t="shared" si="48"/>
        <v>N/A</v>
      </c>
      <c r="I151" s="8">
        <v>0.69799999999999995</v>
      </c>
      <c r="J151" s="8">
        <v>207.8</v>
      </c>
      <c r="K151" s="25" t="s">
        <v>734</v>
      </c>
      <c r="L151" s="85" t="str">
        <f t="shared" si="49"/>
        <v>No</v>
      </c>
    </row>
    <row r="152" spans="1:12" x14ac:dyDescent="0.25">
      <c r="A152" s="117" t="s">
        <v>998</v>
      </c>
      <c r="B152" s="21" t="s">
        <v>213</v>
      </c>
      <c r="C152" s="22">
        <v>72991</v>
      </c>
      <c r="D152" s="7" t="str">
        <f t="shared" ref="D152:D158" si="50">IF($B152="N/A","N/A",IF(C152&gt;10,"No",IF(C152&lt;-10,"No","Yes")))</f>
        <v>N/A</v>
      </c>
      <c r="E152" s="22">
        <v>72426</v>
      </c>
      <c r="F152" s="7" t="str">
        <f t="shared" ref="F152:F158" si="51">IF($B152="N/A","N/A",IF(E152&gt;10,"No",IF(E152&lt;-10,"No","Yes")))</f>
        <v>N/A</v>
      </c>
      <c r="G152" s="22">
        <v>72200</v>
      </c>
      <c r="H152" s="7" t="str">
        <f t="shared" ref="H152:H158" si="52">IF($B152="N/A","N/A",IF(G152&gt;10,"No",IF(G152&lt;-10,"No","Yes")))</f>
        <v>N/A</v>
      </c>
      <c r="I152" s="8">
        <v>-0.77400000000000002</v>
      </c>
      <c r="J152" s="8">
        <v>-0.312</v>
      </c>
      <c r="K152" s="25" t="s">
        <v>734</v>
      </c>
      <c r="L152" s="85" t="str">
        <f t="shared" ref="L152:L159" si="53">IF(J152="Div by 0", "N/A", IF(K152="N/A","N/A", IF(J152&gt;VALUE(MID(K152,1,2)), "No", IF(J152&lt;-1*VALUE(MID(K152,1,2)), "No", "Yes"))))</f>
        <v>Yes</v>
      </c>
    </row>
    <row r="153" spans="1:12" x14ac:dyDescent="0.25">
      <c r="A153" s="130" t="s">
        <v>999</v>
      </c>
      <c r="B153" s="21" t="s">
        <v>213</v>
      </c>
      <c r="C153" s="4">
        <v>5.1640203104999998</v>
      </c>
      <c r="D153" s="7" t="str">
        <f t="shared" si="50"/>
        <v>N/A</v>
      </c>
      <c r="E153" s="4">
        <v>5.0606182777999997</v>
      </c>
      <c r="F153" s="7" t="str">
        <f t="shared" si="51"/>
        <v>N/A</v>
      </c>
      <c r="G153" s="4">
        <v>3.7526514144999998</v>
      </c>
      <c r="H153" s="7" t="str">
        <f t="shared" si="52"/>
        <v>N/A</v>
      </c>
      <c r="I153" s="8">
        <v>-2</v>
      </c>
      <c r="J153" s="8">
        <v>-25.8</v>
      </c>
      <c r="K153" s="25" t="s">
        <v>734</v>
      </c>
      <c r="L153" s="85" t="str">
        <f t="shared" si="53"/>
        <v>Yes</v>
      </c>
    </row>
    <row r="154" spans="1:12" x14ac:dyDescent="0.25">
      <c r="A154" s="117" t="s">
        <v>1000</v>
      </c>
      <c r="B154" s="21" t="s">
        <v>213</v>
      </c>
      <c r="C154" s="4">
        <v>32.629642689999997</v>
      </c>
      <c r="D154" s="7" t="str">
        <f t="shared" si="50"/>
        <v>N/A</v>
      </c>
      <c r="E154" s="4">
        <v>31.442073870000002</v>
      </c>
      <c r="F154" s="7" t="str">
        <f t="shared" si="51"/>
        <v>N/A</v>
      </c>
      <c r="G154" s="4">
        <v>29.711790856</v>
      </c>
      <c r="H154" s="7" t="str">
        <f t="shared" si="52"/>
        <v>N/A</v>
      </c>
      <c r="I154" s="8">
        <v>-3.64</v>
      </c>
      <c r="J154" s="8">
        <v>-5.5</v>
      </c>
      <c r="K154" s="25" t="s">
        <v>734</v>
      </c>
      <c r="L154" s="85" t="str">
        <f t="shared" si="53"/>
        <v>Yes</v>
      </c>
    </row>
    <row r="155" spans="1:12" x14ac:dyDescent="0.25">
      <c r="A155" s="117" t="s">
        <v>1001</v>
      </c>
      <c r="B155" s="21" t="s">
        <v>213</v>
      </c>
      <c r="C155" s="4">
        <v>16.584392303000001</v>
      </c>
      <c r="D155" s="7" t="str">
        <f t="shared" si="50"/>
        <v>N/A</v>
      </c>
      <c r="E155" s="4">
        <v>15.845503985000001</v>
      </c>
      <c r="F155" s="7" t="str">
        <f t="shared" si="51"/>
        <v>N/A</v>
      </c>
      <c r="G155" s="4">
        <v>18.421671472</v>
      </c>
      <c r="H155" s="7" t="str">
        <f t="shared" si="52"/>
        <v>N/A</v>
      </c>
      <c r="I155" s="8">
        <v>-4.46</v>
      </c>
      <c r="J155" s="8">
        <v>16.260000000000002</v>
      </c>
      <c r="K155" s="25" t="s">
        <v>734</v>
      </c>
      <c r="L155" s="85" t="str">
        <f t="shared" si="53"/>
        <v>Yes</v>
      </c>
    </row>
    <row r="156" spans="1:12" x14ac:dyDescent="0.25">
      <c r="A156" s="117" t="s">
        <v>1002</v>
      </c>
      <c r="B156" s="21" t="s">
        <v>213</v>
      </c>
      <c r="C156" s="4">
        <v>0.11698783929999999</v>
      </c>
      <c r="D156" s="7" t="str">
        <f t="shared" si="50"/>
        <v>N/A</v>
      </c>
      <c r="E156" s="4">
        <v>0.1053766663</v>
      </c>
      <c r="F156" s="7" t="str">
        <f t="shared" si="51"/>
        <v>N/A</v>
      </c>
      <c r="G156" s="4">
        <v>0.1021604421</v>
      </c>
      <c r="H156" s="7" t="str">
        <f t="shared" si="52"/>
        <v>N/A</v>
      </c>
      <c r="I156" s="8">
        <v>-9.93</v>
      </c>
      <c r="J156" s="8">
        <v>-3.05</v>
      </c>
      <c r="K156" s="25" t="s">
        <v>734</v>
      </c>
      <c r="L156" s="85" t="str">
        <f t="shared" si="53"/>
        <v>Yes</v>
      </c>
    </row>
    <row r="157" spans="1:12" x14ac:dyDescent="0.25">
      <c r="A157" s="117" t="s">
        <v>1003</v>
      </c>
      <c r="B157" s="21" t="s">
        <v>213</v>
      </c>
      <c r="C157" s="4">
        <v>9.2155241299999996E-2</v>
      </c>
      <c r="D157" s="7" t="str">
        <f t="shared" si="50"/>
        <v>N/A</v>
      </c>
      <c r="E157" s="4">
        <v>8.8296676800000001E-2</v>
      </c>
      <c r="F157" s="7" t="str">
        <f t="shared" si="51"/>
        <v>N/A</v>
      </c>
      <c r="G157" s="4">
        <v>0.21725349490000001</v>
      </c>
      <c r="H157" s="7" t="str">
        <f t="shared" si="52"/>
        <v>N/A</v>
      </c>
      <c r="I157" s="8">
        <v>-4.1900000000000004</v>
      </c>
      <c r="J157" s="8">
        <v>146</v>
      </c>
      <c r="K157" s="25" t="s">
        <v>734</v>
      </c>
      <c r="L157" s="85" t="str">
        <f t="shared" si="53"/>
        <v>No</v>
      </c>
    </row>
    <row r="158" spans="1:12" x14ac:dyDescent="0.25">
      <c r="A158" s="108" t="s">
        <v>1004</v>
      </c>
      <c r="B158" s="21" t="s">
        <v>213</v>
      </c>
      <c r="C158" s="22">
        <v>4201</v>
      </c>
      <c r="D158" s="7" t="str">
        <f t="shared" si="50"/>
        <v>N/A</v>
      </c>
      <c r="E158" s="22">
        <v>3818</v>
      </c>
      <c r="F158" s="7" t="str">
        <f t="shared" si="51"/>
        <v>N/A</v>
      </c>
      <c r="G158" s="22">
        <v>3119</v>
      </c>
      <c r="H158" s="7" t="str">
        <f t="shared" si="52"/>
        <v>N/A</v>
      </c>
      <c r="I158" s="8">
        <v>-9.1199999999999992</v>
      </c>
      <c r="J158" s="8">
        <v>-18.3</v>
      </c>
      <c r="K158" s="25" t="s">
        <v>734</v>
      </c>
      <c r="L158" s="85" t="str">
        <f t="shared" si="53"/>
        <v>Yes</v>
      </c>
    </row>
    <row r="159" spans="1:12" ht="25" x14ac:dyDescent="0.25">
      <c r="A159" s="117" t="s">
        <v>1005</v>
      </c>
      <c r="B159" s="21" t="s">
        <v>213</v>
      </c>
      <c r="C159" s="22">
        <v>72991</v>
      </c>
      <c r="D159" s="7" t="str">
        <f>IF($B159="N/A","N/A",IF(C159&gt;10,"No",IF(C159&lt;-10,"No","Yes")))</f>
        <v>N/A</v>
      </c>
      <c r="E159" s="22">
        <v>72426</v>
      </c>
      <c r="F159" s="7" t="str">
        <f>IF($B159="N/A","N/A",IF(E159&gt;10,"No",IF(E159&lt;-10,"No","Yes")))</f>
        <v>N/A</v>
      </c>
      <c r="G159" s="22">
        <v>72200</v>
      </c>
      <c r="H159" s="7" t="str">
        <f>IF($B159="N/A","N/A",IF(G159&gt;10,"No",IF(G159&lt;-10,"No","Yes")))</f>
        <v>N/A</v>
      </c>
      <c r="I159" s="8">
        <v>-0.77400000000000002</v>
      </c>
      <c r="J159" s="8">
        <v>-0.312</v>
      </c>
      <c r="K159" s="25" t="s">
        <v>734</v>
      </c>
      <c r="L159" s="85" t="str">
        <f t="shared" si="53"/>
        <v>Yes</v>
      </c>
    </row>
    <row r="160" spans="1:12" x14ac:dyDescent="0.25">
      <c r="A160" s="116" t="s">
        <v>1006</v>
      </c>
      <c r="B160" s="21" t="s">
        <v>213</v>
      </c>
      <c r="C160" s="22">
        <v>0</v>
      </c>
      <c r="D160" s="7" t="str">
        <f t="shared" ref="D160:D234" si="54">IF($B160="N/A","N/A",IF(C160&gt;10,"No",IF(C160&lt;-10,"No","Yes")))</f>
        <v>N/A</v>
      </c>
      <c r="E160" s="22">
        <v>0</v>
      </c>
      <c r="F160" s="7" t="str">
        <f t="shared" ref="F160:F234" si="55">IF($B160="N/A","N/A",IF(E160&gt;10,"No",IF(E160&lt;-10,"No","Yes")))</f>
        <v>N/A</v>
      </c>
      <c r="G160" s="22">
        <v>0</v>
      </c>
      <c r="H160" s="7" t="str">
        <f t="shared" ref="H160:H223" si="56">IF($B160="N/A","N/A",IF(G160&gt;10,"No",IF(G160&lt;-10,"No","Yes")))</f>
        <v>N/A</v>
      </c>
      <c r="I160" s="8" t="s">
        <v>1747</v>
      </c>
      <c r="J160" s="8" t="s">
        <v>1747</v>
      </c>
      <c r="K160" s="25" t="s">
        <v>734</v>
      </c>
      <c r="L160" s="85" t="str">
        <f t="shared" ref="L160:L223" si="57">IF(J160="Div by 0", "N/A", IF(K160="N/A","N/A", IF(J160&gt;VALUE(MID(K160,1,2)), "No", IF(J160&lt;-1*VALUE(MID(K160,1,2)), "No", "Yes"))))</f>
        <v>N/A</v>
      </c>
    </row>
    <row r="161" spans="1:12" x14ac:dyDescent="0.25">
      <c r="A161" s="132" t="s">
        <v>71</v>
      </c>
      <c r="B161" s="21" t="s">
        <v>213</v>
      </c>
      <c r="C161" s="4">
        <v>0</v>
      </c>
      <c r="D161" s="7" t="str">
        <f t="shared" si="54"/>
        <v>N/A</v>
      </c>
      <c r="E161" s="4">
        <v>0</v>
      </c>
      <c r="F161" s="7" t="str">
        <f t="shared" si="55"/>
        <v>N/A</v>
      </c>
      <c r="G161" s="4">
        <v>0</v>
      </c>
      <c r="H161" s="7" t="str">
        <f t="shared" si="56"/>
        <v>N/A</v>
      </c>
      <c r="I161" s="8" t="s">
        <v>1747</v>
      </c>
      <c r="J161" s="8" t="s">
        <v>1747</v>
      </c>
      <c r="K161" s="25" t="s">
        <v>734</v>
      </c>
      <c r="L161" s="85" t="str">
        <f t="shared" si="57"/>
        <v>N/A</v>
      </c>
    </row>
    <row r="162" spans="1:12" x14ac:dyDescent="0.25">
      <c r="A162" s="116" t="s">
        <v>111</v>
      </c>
      <c r="B162" s="21" t="s">
        <v>213</v>
      </c>
      <c r="C162" s="4">
        <v>0</v>
      </c>
      <c r="D162" s="7" t="str">
        <f t="shared" si="54"/>
        <v>N/A</v>
      </c>
      <c r="E162" s="4">
        <v>0</v>
      </c>
      <c r="F162" s="7" t="str">
        <f t="shared" si="55"/>
        <v>N/A</v>
      </c>
      <c r="G162" s="4">
        <v>0</v>
      </c>
      <c r="H162" s="7" t="str">
        <f t="shared" si="56"/>
        <v>N/A</v>
      </c>
      <c r="I162" s="8" t="s">
        <v>1747</v>
      </c>
      <c r="J162" s="8" t="s">
        <v>1747</v>
      </c>
      <c r="K162" s="25" t="s">
        <v>734</v>
      </c>
      <c r="L162" s="85" t="str">
        <f t="shared" si="57"/>
        <v>N/A</v>
      </c>
    </row>
    <row r="163" spans="1:12" x14ac:dyDescent="0.25">
      <c r="A163" s="116" t="s">
        <v>112</v>
      </c>
      <c r="B163" s="21" t="s">
        <v>213</v>
      </c>
      <c r="C163" s="4">
        <v>0</v>
      </c>
      <c r="D163" s="7" t="str">
        <f t="shared" si="54"/>
        <v>N/A</v>
      </c>
      <c r="E163" s="4">
        <v>0</v>
      </c>
      <c r="F163" s="7" t="str">
        <f t="shared" si="55"/>
        <v>N/A</v>
      </c>
      <c r="G163" s="4">
        <v>0</v>
      </c>
      <c r="H163" s="7" t="str">
        <f t="shared" si="56"/>
        <v>N/A</v>
      </c>
      <c r="I163" s="8" t="s">
        <v>1747</v>
      </c>
      <c r="J163" s="8" t="s">
        <v>1747</v>
      </c>
      <c r="K163" s="25" t="s">
        <v>734</v>
      </c>
      <c r="L163" s="85" t="str">
        <f t="shared" si="57"/>
        <v>N/A</v>
      </c>
    </row>
    <row r="164" spans="1:12" x14ac:dyDescent="0.25">
      <c r="A164" s="116" t="s">
        <v>113</v>
      </c>
      <c r="B164" s="21" t="s">
        <v>213</v>
      </c>
      <c r="C164" s="4">
        <v>0</v>
      </c>
      <c r="D164" s="7" t="str">
        <f t="shared" si="54"/>
        <v>N/A</v>
      </c>
      <c r="E164" s="4">
        <v>0</v>
      </c>
      <c r="F164" s="7" t="str">
        <f t="shared" si="55"/>
        <v>N/A</v>
      </c>
      <c r="G164" s="4">
        <v>0</v>
      </c>
      <c r="H164" s="7" t="str">
        <f t="shared" si="56"/>
        <v>N/A</v>
      </c>
      <c r="I164" s="8" t="s">
        <v>1747</v>
      </c>
      <c r="J164" s="8" t="s">
        <v>1747</v>
      </c>
      <c r="K164" s="25" t="s">
        <v>734</v>
      </c>
      <c r="L164" s="85" t="str">
        <f t="shared" si="57"/>
        <v>N/A</v>
      </c>
    </row>
    <row r="165" spans="1:12" x14ac:dyDescent="0.25">
      <c r="A165" s="116" t="s">
        <v>114</v>
      </c>
      <c r="B165" s="21" t="s">
        <v>213</v>
      </c>
      <c r="C165" s="4">
        <v>0</v>
      </c>
      <c r="D165" s="7" t="str">
        <f t="shared" si="54"/>
        <v>N/A</v>
      </c>
      <c r="E165" s="4">
        <v>0</v>
      </c>
      <c r="F165" s="7" t="str">
        <f t="shared" si="55"/>
        <v>N/A</v>
      </c>
      <c r="G165" s="4">
        <v>0</v>
      </c>
      <c r="H165" s="7" t="str">
        <f t="shared" si="56"/>
        <v>N/A</v>
      </c>
      <c r="I165" s="8" t="s">
        <v>1747</v>
      </c>
      <c r="J165" s="8" t="s">
        <v>1747</v>
      </c>
      <c r="K165" s="25" t="s">
        <v>734</v>
      </c>
      <c r="L165" s="85" t="str">
        <f t="shared" si="57"/>
        <v>N/A</v>
      </c>
    </row>
    <row r="166" spans="1:12" x14ac:dyDescent="0.25">
      <c r="A166" s="116" t="s">
        <v>426</v>
      </c>
      <c r="B166" s="21" t="s">
        <v>213</v>
      </c>
      <c r="C166" s="22">
        <v>0</v>
      </c>
      <c r="D166" s="7" t="str">
        <f>IF($B166="N/A","N/A",IF(C166&gt;10,"No",IF(C166&lt;-10,"No","Yes")))</f>
        <v>N/A</v>
      </c>
      <c r="E166" s="22">
        <v>0</v>
      </c>
      <c r="F166" s="7" t="str">
        <f>IF($B166="N/A","N/A",IF(E166&gt;10,"No",IF(E166&lt;-10,"No","Yes")))</f>
        <v>N/A</v>
      </c>
      <c r="G166" s="22">
        <v>0</v>
      </c>
      <c r="H166" s="7" t="str">
        <f>IF($B166="N/A","N/A",IF(G166&gt;10,"No",IF(G166&lt;-10,"No","Yes")))</f>
        <v>N/A</v>
      </c>
      <c r="I166" s="8" t="s">
        <v>1747</v>
      </c>
      <c r="J166" s="8" t="s">
        <v>1747</v>
      </c>
      <c r="K166" s="25" t="s">
        <v>734</v>
      </c>
      <c r="L166" s="85" t="str">
        <f t="shared" si="57"/>
        <v>N/A</v>
      </c>
    </row>
    <row r="167" spans="1:12" x14ac:dyDescent="0.25">
      <c r="A167" s="116" t="s">
        <v>427</v>
      </c>
      <c r="B167" s="21" t="s">
        <v>213</v>
      </c>
      <c r="C167" s="22">
        <v>0</v>
      </c>
      <c r="D167" s="7" t="str">
        <f>IF($B167="N/A","N/A",IF(C167&gt;10,"No",IF(C167&lt;-10,"No","Yes")))</f>
        <v>N/A</v>
      </c>
      <c r="E167" s="22">
        <v>0</v>
      </c>
      <c r="F167" s="7" t="str">
        <f>IF($B167="N/A","N/A",IF(E167&gt;10,"No",IF(E167&lt;-10,"No","Yes")))</f>
        <v>N/A</v>
      </c>
      <c r="G167" s="22">
        <v>0</v>
      </c>
      <c r="H167" s="7" t="str">
        <f>IF($B167="N/A","N/A",IF(G167&gt;10,"No",IF(G167&lt;-10,"No","Yes")))</f>
        <v>N/A</v>
      </c>
      <c r="I167" s="8" t="s">
        <v>1747</v>
      </c>
      <c r="J167" s="8" t="s">
        <v>1747</v>
      </c>
      <c r="K167" s="25" t="s">
        <v>734</v>
      </c>
      <c r="L167" s="85" t="str">
        <f t="shared" si="57"/>
        <v>N/A</v>
      </c>
    </row>
    <row r="168" spans="1:12" x14ac:dyDescent="0.25">
      <c r="A168" s="116" t="s">
        <v>428</v>
      </c>
      <c r="B168" s="21" t="s">
        <v>213</v>
      </c>
      <c r="C168" s="22">
        <v>0</v>
      </c>
      <c r="D168" s="7" t="str">
        <f>IF($B168="N/A","N/A",IF(C168&gt;10,"No",IF(C168&lt;-10,"No","Yes")))</f>
        <v>N/A</v>
      </c>
      <c r="E168" s="22">
        <v>0</v>
      </c>
      <c r="F168" s="7" t="str">
        <f>IF($B168="N/A","N/A",IF(E168&gt;10,"No",IF(E168&lt;-10,"No","Yes")))</f>
        <v>N/A</v>
      </c>
      <c r="G168" s="22">
        <v>0</v>
      </c>
      <c r="H168" s="7" t="str">
        <f>IF($B168="N/A","N/A",IF(G168&gt;10,"No",IF(G168&lt;-10,"No","Yes")))</f>
        <v>N/A</v>
      </c>
      <c r="I168" s="8" t="s">
        <v>1747</v>
      </c>
      <c r="J168" s="8" t="s">
        <v>1747</v>
      </c>
      <c r="K168" s="25" t="s">
        <v>734</v>
      </c>
      <c r="L168" s="85" t="str">
        <f t="shared" si="57"/>
        <v>N/A</v>
      </c>
    </row>
    <row r="169" spans="1:12" x14ac:dyDescent="0.25">
      <c r="A169" s="116" t="s">
        <v>429</v>
      </c>
      <c r="B169" s="21" t="s">
        <v>213</v>
      </c>
      <c r="C169" s="22">
        <v>0</v>
      </c>
      <c r="D169" s="7" t="str">
        <f>IF($B169="N/A","N/A",IF(C169&gt;10,"No",IF(C169&lt;-10,"No","Yes")))</f>
        <v>N/A</v>
      </c>
      <c r="E169" s="22">
        <v>0</v>
      </c>
      <c r="F169" s="7" t="str">
        <f>IF($B169="N/A","N/A",IF(E169&gt;10,"No",IF(E169&lt;-10,"No","Yes")))</f>
        <v>N/A</v>
      </c>
      <c r="G169" s="22">
        <v>0</v>
      </c>
      <c r="H169" s="7" t="str">
        <f>IF($B169="N/A","N/A",IF(G169&gt;10,"No",IF(G169&lt;-10,"No","Yes")))</f>
        <v>N/A</v>
      </c>
      <c r="I169" s="8" t="s">
        <v>1747</v>
      </c>
      <c r="J169" s="8" t="s">
        <v>1747</v>
      </c>
      <c r="K169" s="25" t="s">
        <v>734</v>
      </c>
      <c r="L169" s="85" t="str">
        <f t="shared" si="57"/>
        <v>N/A</v>
      </c>
    </row>
    <row r="170" spans="1:12" x14ac:dyDescent="0.25">
      <c r="A170" s="116" t="s">
        <v>1733</v>
      </c>
      <c r="B170" s="21" t="s">
        <v>213</v>
      </c>
      <c r="C170" s="22">
        <v>0</v>
      </c>
      <c r="D170" s="7" t="str">
        <f>IF($B170="N/A","N/A",IF(C170&gt;10,"No",IF(C170&lt;-10,"No","Yes")))</f>
        <v>N/A</v>
      </c>
      <c r="E170" s="22">
        <v>0</v>
      </c>
      <c r="F170" s="7" t="str">
        <f>IF($B170="N/A","N/A",IF(E170&gt;10,"No",IF(E170&lt;-10,"No","Yes")))</f>
        <v>N/A</v>
      </c>
      <c r="G170" s="22">
        <v>0</v>
      </c>
      <c r="H170" s="7" t="str">
        <f>IF($B170="N/A","N/A",IF(G170&gt;10,"No",IF(G170&lt;-10,"No","Yes")))</f>
        <v>N/A</v>
      </c>
      <c r="I170" s="8" t="s">
        <v>1747</v>
      </c>
      <c r="J170" s="8" t="s">
        <v>1747</v>
      </c>
      <c r="K170" s="25" t="s">
        <v>734</v>
      </c>
      <c r="L170" s="85" t="str">
        <f t="shared" si="57"/>
        <v>N/A</v>
      </c>
    </row>
    <row r="171" spans="1:12" x14ac:dyDescent="0.25">
      <c r="A171" s="130" t="s">
        <v>1007</v>
      </c>
      <c r="B171" s="21" t="s">
        <v>213</v>
      </c>
      <c r="C171" s="22">
        <v>0</v>
      </c>
      <c r="D171" s="7" t="str">
        <f t="shared" si="54"/>
        <v>N/A</v>
      </c>
      <c r="E171" s="22">
        <v>0</v>
      </c>
      <c r="F171" s="7" t="str">
        <f t="shared" si="55"/>
        <v>N/A</v>
      </c>
      <c r="G171" s="22">
        <v>0</v>
      </c>
      <c r="H171" s="7" t="str">
        <f t="shared" si="56"/>
        <v>N/A</v>
      </c>
      <c r="I171" s="8" t="s">
        <v>1747</v>
      </c>
      <c r="J171" s="8" t="s">
        <v>1747</v>
      </c>
      <c r="K171" s="25" t="s">
        <v>734</v>
      </c>
      <c r="L171" s="85" t="str">
        <f t="shared" si="57"/>
        <v>N/A</v>
      </c>
    </row>
    <row r="172" spans="1:12" x14ac:dyDescent="0.25">
      <c r="A172" s="116" t="s">
        <v>1008</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1747</v>
      </c>
      <c r="J172" s="8" t="s">
        <v>1747</v>
      </c>
      <c r="K172" s="25" t="s">
        <v>734</v>
      </c>
      <c r="L172" s="85" t="str">
        <f t="shared" si="57"/>
        <v>N/A</v>
      </c>
    </row>
    <row r="173" spans="1:12" x14ac:dyDescent="0.25">
      <c r="A173" s="116" t="s">
        <v>1009</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1747</v>
      </c>
      <c r="J173" s="8" t="s">
        <v>1747</v>
      </c>
      <c r="K173" s="25" t="s">
        <v>734</v>
      </c>
      <c r="L173" s="85" t="str">
        <f t="shared" si="57"/>
        <v>N/A</v>
      </c>
    </row>
    <row r="174" spans="1:12" ht="25" x14ac:dyDescent="0.25">
      <c r="A174" s="116" t="s">
        <v>1010</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1747</v>
      </c>
      <c r="J174" s="8" t="s">
        <v>1747</v>
      </c>
      <c r="K174" s="25" t="s">
        <v>734</v>
      </c>
      <c r="L174" s="85" t="str">
        <f t="shared" si="57"/>
        <v>N/A</v>
      </c>
    </row>
    <row r="175" spans="1:12" x14ac:dyDescent="0.25">
      <c r="A175" s="116" t="s">
        <v>1011</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1747</v>
      </c>
      <c r="J175" s="8" t="s">
        <v>1747</v>
      </c>
      <c r="K175" s="25" t="s">
        <v>734</v>
      </c>
      <c r="L175" s="85" t="str">
        <f t="shared" si="57"/>
        <v>N/A</v>
      </c>
    </row>
    <row r="176" spans="1:12" ht="25" x14ac:dyDescent="0.25">
      <c r="A176" s="116" t="s">
        <v>1734</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1747</v>
      </c>
      <c r="J176" s="8" t="s">
        <v>1747</v>
      </c>
      <c r="K176" s="25" t="s">
        <v>734</v>
      </c>
      <c r="L176" s="85" t="str">
        <f t="shared" si="57"/>
        <v>N/A</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0</v>
      </c>
      <c r="D201" s="7" t="str">
        <f t="shared" si="54"/>
        <v>N/A</v>
      </c>
      <c r="E201" s="1">
        <v>0</v>
      </c>
      <c r="F201" s="7" t="str">
        <f t="shared" si="55"/>
        <v>N/A</v>
      </c>
      <c r="G201" s="1">
        <v>0</v>
      </c>
      <c r="H201" s="7" t="str">
        <f t="shared" si="56"/>
        <v>N/A</v>
      </c>
      <c r="I201" s="8" t="s">
        <v>1747</v>
      </c>
      <c r="J201" s="8" t="s">
        <v>1747</v>
      </c>
      <c r="K201" s="25" t="s">
        <v>734</v>
      </c>
      <c r="L201" s="118" t="str">
        <f t="shared" si="57"/>
        <v>N/A</v>
      </c>
    </row>
    <row r="202" spans="1:12" x14ac:dyDescent="0.25">
      <c r="A202" s="116" t="s">
        <v>1033</v>
      </c>
      <c r="B202" s="21" t="s">
        <v>213</v>
      </c>
      <c r="C202" s="22">
        <v>0</v>
      </c>
      <c r="D202" s="7" t="str">
        <f t="shared" si="54"/>
        <v>N/A</v>
      </c>
      <c r="E202" s="22">
        <v>0</v>
      </c>
      <c r="F202" s="7" t="str">
        <f t="shared" si="55"/>
        <v>N/A</v>
      </c>
      <c r="G202" s="22">
        <v>0</v>
      </c>
      <c r="H202" s="7" t="str">
        <f t="shared" si="56"/>
        <v>N/A</v>
      </c>
      <c r="I202" s="8" t="s">
        <v>1747</v>
      </c>
      <c r="J202" s="8" t="s">
        <v>1747</v>
      </c>
      <c r="K202" s="25" t="s">
        <v>734</v>
      </c>
      <c r="L202" s="85" t="str">
        <f t="shared" si="57"/>
        <v>N/A</v>
      </c>
    </row>
    <row r="203" spans="1:12" x14ac:dyDescent="0.25">
      <c r="A203" s="116" t="s">
        <v>1034</v>
      </c>
      <c r="B203" s="21" t="s">
        <v>213</v>
      </c>
      <c r="C203" s="22">
        <v>0</v>
      </c>
      <c r="D203" s="7" t="str">
        <f t="shared" si="54"/>
        <v>N/A</v>
      </c>
      <c r="E203" s="22">
        <v>0</v>
      </c>
      <c r="F203" s="7" t="str">
        <f t="shared" si="55"/>
        <v>N/A</v>
      </c>
      <c r="G203" s="22">
        <v>0</v>
      </c>
      <c r="H203" s="7" t="str">
        <f t="shared" si="56"/>
        <v>N/A</v>
      </c>
      <c r="I203" s="8" t="s">
        <v>1747</v>
      </c>
      <c r="J203" s="8" t="s">
        <v>1747</v>
      </c>
      <c r="K203" s="25" t="s">
        <v>734</v>
      </c>
      <c r="L203" s="85" t="str">
        <f t="shared" si="57"/>
        <v>N/A</v>
      </c>
    </row>
    <row r="204" spans="1:12" x14ac:dyDescent="0.25">
      <c r="A204" s="116" t="s">
        <v>1035</v>
      </c>
      <c r="B204" s="21" t="s">
        <v>213</v>
      </c>
      <c r="C204" s="22">
        <v>0</v>
      </c>
      <c r="D204" s="7" t="str">
        <f t="shared" si="54"/>
        <v>N/A</v>
      </c>
      <c r="E204" s="22">
        <v>0</v>
      </c>
      <c r="F204" s="7" t="str">
        <f t="shared" si="55"/>
        <v>N/A</v>
      </c>
      <c r="G204" s="22">
        <v>0</v>
      </c>
      <c r="H204" s="7" t="str">
        <f t="shared" si="56"/>
        <v>N/A</v>
      </c>
      <c r="I204" s="8" t="s">
        <v>1747</v>
      </c>
      <c r="J204" s="8" t="s">
        <v>1747</v>
      </c>
      <c r="K204" s="25" t="s">
        <v>734</v>
      </c>
      <c r="L204" s="85" t="str">
        <f t="shared" si="57"/>
        <v>N/A</v>
      </c>
    </row>
    <row r="205" spans="1:12" x14ac:dyDescent="0.25">
      <c r="A205" s="116" t="s">
        <v>1036</v>
      </c>
      <c r="B205" s="21" t="s">
        <v>213</v>
      </c>
      <c r="C205" s="22">
        <v>0</v>
      </c>
      <c r="D205" s="7" t="str">
        <f t="shared" si="54"/>
        <v>N/A</v>
      </c>
      <c r="E205" s="22">
        <v>0</v>
      </c>
      <c r="F205" s="7" t="str">
        <f t="shared" si="55"/>
        <v>N/A</v>
      </c>
      <c r="G205" s="22">
        <v>0</v>
      </c>
      <c r="H205" s="7" t="str">
        <f t="shared" si="56"/>
        <v>N/A</v>
      </c>
      <c r="I205" s="8" t="s">
        <v>1747</v>
      </c>
      <c r="J205" s="8" t="s">
        <v>1747</v>
      </c>
      <c r="K205" s="25" t="s">
        <v>734</v>
      </c>
      <c r="L205" s="85" t="str">
        <f t="shared" si="57"/>
        <v>N/A</v>
      </c>
    </row>
    <row r="206" spans="1:12" ht="25" x14ac:dyDescent="0.25">
      <c r="A206" s="116" t="s">
        <v>1739</v>
      </c>
      <c r="B206" s="21" t="s">
        <v>213</v>
      </c>
      <c r="C206" s="22">
        <v>0</v>
      </c>
      <c r="D206" s="7" t="str">
        <f t="shared" si="54"/>
        <v>N/A</v>
      </c>
      <c r="E206" s="22">
        <v>0</v>
      </c>
      <c r="F206" s="7" t="str">
        <f t="shared" si="55"/>
        <v>N/A</v>
      </c>
      <c r="G206" s="22">
        <v>0</v>
      </c>
      <c r="H206" s="7" t="str">
        <f t="shared" si="56"/>
        <v>N/A</v>
      </c>
      <c r="I206" s="8" t="s">
        <v>1747</v>
      </c>
      <c r="J206" s="8" t="s">
        <v>1747</v>
      </c>
      <c r="K206" s="25" t="s">
        <v>734</v>
      </c>
      <c r="L206" s="85" t="str">
        <f t="shared" si="57"/>
        <v>N/A</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t="s">
        <v>1747</v>
      </c>
      <c r="D231" s="7" t="str">
        <f>IF($B231="N/A","N/A",IF(C231&lt;15,"Yes","No"))</f>
        <v>No</v>
      </c>
      <c r="E231" s="4" t="s">
        <v>1747</v>
      </c>
      <c r="F231" s="7" t="str">
        <f>IF($B231="N/A","N/A",IF(E231&lt;15,"Yes","No"))</f>
        <v>No</v>
      </c>
      <c r="G231" s="4" t="s">
        <v>1747</v>
      </c>
      <c r="H231" s="7" t="str">
        <f>IF($B231="N/A","N/A",IF(G231&lt;15,"Yes","No"))</f>
        <v>No</v>
      </c>
      <c r="I231" s="8" t="s">
        <v>1747</v>
      </c>
      <c r="J231" s="8" t="s">
        <v>1747</v>
      </c>
      <c r="K231" s="25" t="s">
        <v>734</v>
      </c>
      <c r="L231" s="85" t="str">
        <f t="shared" si="59"/>
        <v>N/A</v>
      </c>
    </row>
    <row r="232" spans="1:12" x14ac:dyDescent="0.25">
      <c r="A232" s="117" t="s">
        <v>1058</v>
      </c>
      <c r="B232" s="21" t="s">
        <v>213</v>
      </c>
      <c r="C232" s="22">
        <v>52301</v>
      </c>
      <c r="D232" s="7" t="str">
        <f t="shared" ref="D232" si="60">IF($B232="N/A","N/A",IF(C232&gt;10,"No",IF(C232&lt;-10,"No","Yes")))</f>
        <v>N/A</v>
      </c>
      <c r="E232" s="22">
        <v>53572</v>
      </c>
      <c r="F232" s="7" t="str">
        <f t="shared" ref="F232" si="61">IF($B232="N/A","N/A",IF(E232&gt;10,"No",IF(E232&lt;-10,"No","Yes")))</f>
        <v>N/A</v>
      </c>
      <c r="G232" s="22">
        <v>52192</v>
      </c>
      <c r="H232" s="7" t="str">
        <f t="shared" ref="H232" si="62">IF($B232="N/A","N/A",IF(G232&gt;10,"No",IF(G232&lt;-10,"No","Yes")))</f>
        <v>N/A</v>
      </c>
      <c r="I232" s="8">
        <v>2.4300000000000002</v>
      </c>
      <c r="J232" s="8">
        <v>-2.58</v>
      </c>
      <c r="K232" s="25" t="s">
        <v>734</v>
      </c>
      <c r="L232" s="85" t="str">
        <f t="shared" si="59"/>
        <v>Yes</v>
      </c>
    </row>
    <row r="233" spans="1:12" x14ac:dyDescent="0.25">
      <c r="A233" s="117" t="s">
        <v>1059</v>
      </c>
      <c r="B233" s="21" t="s">
        <v>279</v>
      </c>
      <c r="C233" s="4">
        <v>100</v>
      </c>
      <c r="D233" s="7" t="str">
        <f>IF($B233="N/A","N/A",IF(C233&lt;10,"Yes","No"))</f>
        <v>No</v>
      </c>
      <c r="E233" s="4">
        <v>100</v>
      </c>
      <c r="F233" s="7" t="str">
        <f>IF($B233="N/A","N/A",IF(E233&lt;10,"Yes","No"))</f>
        <v>No</v>
      </c>
      <c r="G233" s="4">
        <v>100</v>
      </c>
      <c r="H233" s="7" t="str">
        <f>IF($B233="N/A","N/A",IF(G233&lt;10,"Yes","No"))</f>
        <v>No</v>
      </c>
      <c r="I233" s="8">
        <v>0</v>
      </c>
      <c r="J233" s="8">
        <v>0</v>
      </c>
      <c r="K233" s="25" t="s">
        <v>734</v>
      </c>
      <c r="L233" s="85" t="str">
        <f t="shared" si="59"/>
        <v>Yes</v>
      </c>
    </row>
    <row r="234" spans="1:12" x14ac:dyDescent="0.25">
      <c r="A234" s="108" t="s">
        <v>72</v>
      </c>
      <c r="B234" s="21" t="s">
        <v>213</v>
      </c>
      <c r="C234" s="4" t="s">
        <v>1747</v>
      </c>
      <c r="D234" s="7" t="str">
        <f t="shared" si="54"/>
        <v>N/A</v>
      </c>
      <c r="E234" s="4" t="s">
        <v>1747</v>
      </c>
      <c r="F234" s="7" t="str">
        <f t="shared" si="55"/>
        <v>N/A</v>
      </c>
      <c r="G234" s="4" t="s">
        <v>1747</v>
      </c>
      <c r="H234" s="7" t="str">
        <f>IF($B234="N/A","N/A",IF(G234&gt;10,"No",IF(G234&lt;-10,"No","Yes")))</f>
        <v>N/A</v>
      </c>
      <c r="I234" s="8" t="s">
        <v>1747</v>
      </c>
      <c r="J234" s="8" t="s">
        <v>1747</v>
      </c>
      <c r="K234" s="25" t="s">
        <v>734</v>
      </c>
      <c r="L234" s="85" t="str">
        <f t="shared" si="59"/>
        <v>N/A</v>
      </c>
    </row>
    <row r="235" spans="1:12" ht="25" x14ac:dyDescent="0.25">
      <c r="A235" s="117" t="s">
        <v>1060</v>
      </c>
      <c r="B235" s="21" t="s">
        <v>289</v>
      </c>
      <c r="C235" s="5" t="s">
        <v>1747</v>
      </c>
      <c r="D235" s="7" t="str">
        <f>IF($B235="N/A","N/A",IF(C235&lt;15,"Yes","No"))</f>
        <v>No</v>
      </c>
      <c r="E235" s="5" t="s">
        <v>1747</v>
      </c>
      <c r="F235" s="7" t="str">
        <f>IF($B235="N/A","N/A",IF(E235&lt;15,"Yes","No"))</f>
        <v>No</v>
      </c>
      <c r="G235" s="5" t="s">
        <v>1747</v>
      </c>
      <c r="H235" s="7" t="str">
        <f>IF($B235="N/A","N/A",IF(G235&lt;15,"Yes","No"))</f>
        <v>No</v>
      </c>
      <c r="I235" s="8" t="s">
        <v>1747</v>
      </c>
      <c r="J235" s="8" t="s">
        <v>1747</v>
      </c>
      <c r="K235" s="25" t="s">
        <v>734</v>
      </c>
      <c r="L235" s="85" t="str">
        <f t="shared" si="59"/>
        <v>N/A</v>
      </c>
    </row>
    <row r="236" spans="1:12" ht="25" x14ac:dyDescent="0.25">
      <c r="A236" s="117" t="s">
        <v>152</v>
      </c>
      <c r="B236" s="21" t="s">
        <v>213</v>
      </c>
      <c r="C236" s="22">
        <v>0</v>
      </c>
      <c r="D236" s="7" t="str">
        <f>IF($B236="N/A","N/A",IF(C236&gt;10,"No",IF(C236&lt;-10,"No","Yes")))</f>
        <v>N/A</v>
      </c>
      <c r="E236" s="22">
        <v>0</v>
      </c>
      <c r="F236" s="7" t="str">
        <f>IF($B236="N/A","N/A",IF(E236&gt;10,"No",IF(E236&lt;-10,"No","Yes")))</f>
        <v>N/A</v>
      </c>
      <c r="G236" s="22">
        <v>0</v>
      </c>
      <c r="H236" s="7" t="str">
        <f>IF($B236="N/A","N/A",IF(G236&gt;10,"No",IF(G236&lt;-10,"No","Yes")))</f>
        <v>N/A</v>
      </c>
      <c r="I236" s="8" t="s">
        <v>1747</v>
      </c>
      <c r="J236" s="8" t="s">
        <v>1747</v>
      </c>
      <c r="K236" s="25" t="s">
        <v>734</v>
      </c>
      <c r="L236" s="85" t="str">
        <f>IF(J236="Div by 0", "N/A", IF(K236="N/A","N/A", IF(J236&gt;VALUE(MID(K236,1,2)), "No", IF(J236&lt;-1*VALUE(MID(K236,1,2)), "No", "Yes"))))</f>
        <v>N/A</v>
      </c>
    </row>
    <row r="237" spans="1:12" x14ac:dyDescent="0.25">
      <c r="A237" s="117" t="s">
        <v>1061</v>
      </c>
      <c r="B237" s="21" t="s">
        <v>213</v>
      </c>
      <c r="C237" s="22">
        <v>52301</v>
      </c>
      <c r="D237" s="7" t="str">
        <f t="shared" ref="D237:D242" si="63">IF($B237="N/A","N/A",IF(C237&gt;10,"No",IF(C237&lt;-10,"No","Yes")))</f>
        <v>N/A</v>
      </c>
      <c r="E237" s="22">
        <v>53572</v>
      </c>
      <c r="F237" s="7" t="str">
        <f t="shared" ref="F237:F242" si="64">IF($B237="N/A","N/A",IF(E237&gt;10,"No",IF(E237&lt;-10,"No","Yes")))</f>
        <v>N/A</v>
      </c>
      <c r="G237" s="22">
        <v>52192</v>
      </c>
      <c r="H237" s="7" t="str">
        <f>IF($B237="N/A","N/A",IF(G237&gt;10,"No",IF(G237&lt;-10,"No","Yes")))</f>
        <v>N/A</v>
      </c>
      <c r="I237" s="8">
        <v>2.4300000000000002</v>
      </c>
      <c r="J237" s="8">
        <v>-2.58</v>
      </c>
      <c r="K237" s="25" t="s">
        <v>734</v>
      </c>
      <c r="L237" s="85" t="str">
        <f>IF(J237="Div by 0", "N/A", IF(OR(J237="N/A",K237="N/A"),"N/A", IF(J237&gt;VALUE(MID(K237,1,2)), "No", IF(J237&lt;-1*VALUE(MID(K237,1,2)), "No", "Yes"))))</f>
        <v>Yes</v>
      </c>
    </row>
    <row r="238" spans="1:12" ht="25" x14ac:dyDescent="0.25">
      <c r="A238" s="117" t="s">
        <v>1062</v>
      </c>
      <c r="B238" s="21" t="s">
        <v>213</v>
      </c>
      <c r="C238" s="4" t="s">
        <v>1747</v>
      </c>
      <c r="D238" s="7" t="str">
        <f t="shared" si="63"/>
        <v>N/A</v>
      </c>
      <c r="E238" s="4" t="s">
        <v>1747</v>
      </c>
      <c r="F238" s="7" t="str">
        <f t="shared" si="64"/>
        <v>N/A</v>
      </c>
      <c r="G238" s="4" t="s">
        <v>1747</v>
      </c>
      <c r="H238" s="7" t="str">
        <f t="shared" ref="H238:H242" si="65">IF($B238="N/A","N/A",IF(G238&gt;10,"No",IF(G238&lt;-10,"No","Yes")))</f>
        <v>N/A</v>
      </c>
      <c r="I238" s="8" t="s">
        <v>1747</v>
      </c>
      <c r="J238" s="8" t="s">
        <v>1747</v>
      </c>
      <c r="K238" s="25" t="s">
        <v>213</v>
      </c>
      <c r="L238" s="85" t="str">
        <f t="shared" ref="L238:L242" si="66">IF(J238="Div by 0", "N/A", IF(OR(J238="N/A",K238="N/A"),"N/A", IF(J238&gt;VALUE(MID(K238,1,2)), "No", IF(J238&lt;-1*VALUE(MID(K238,1,2)), "No", "Yes"))))</f>
        <v>N/A</v>
      </c>
    </row>
    <row r="239" spans="1:12" ht="25" x14ac:dyDescent="0.25">
      <c r="A239" s="108" t="s">
        <v>1063</v>
      </c>
      <c r="B239" s="21" t="s">
        <v>213</v>
      </c>
      <c r="C239" s="22">
        <v>97</v>
      </c>
      <c r="D239" s="7" t="str">
        <f t="shared" si="63"/>
        <v>N/A</v>
      </c>
      <c r="E239" s="22">
        <v>1153</v>
      </c>
      <c r="F239" s="7" t="str">
        <f t="shared" si="64"/>
        <v>N/A</v>
      </c>
      <c r="G239" s="22">
        <v>1545</v>
      </c>
      <c r="H239" s="7" t="str">
        <f t="shared" si="65"/>
        <v>N/A</v>
      </c>
      <c r="I239" s="8">
        <v>1089</v>
      </c>
      <c r="J239" s="8">
        <v>34</v>
      </c>
      <c r="K239" s="25" t="s">
        <v>213</v>
      </c>
      <c r="L239" s="85" t="str">
        <f t="shared" si="66"/>
        <v>N/A</v>
      </c>
    </row>
    <row r="240" spans="1:12" ht="25" x14ac:dyDescent="0.25">
      <c r="A240" s="117" t="s">
        <v>1064</v>
      </c>
      <c r="B240" s="21" t="s">
        <v>213</v>
      </c>
      <c r="C240" s="4">
        <v>100</v>
      </c>
      <c r="D240" s="7" t="str">
        <f t="shared" si="63"/>
        <v>N/A</v>
      </c>
      <c r="E240" s="4">
        <v>100</v>
      </c>
      <c r="F240" s="7" t="str">
        <f t="shared" si="64"/>
        <v>N/A</v>
      </c>
      <c r="G240" s="4">
        <v>100</v>
      </c>
      <c r="H240" s="7" t="str">
        <f t="shared" si="65"/>
        <v>N/A</v>
      </c>
      <c r="I240" s="8">
        <v>0</v>
      </c>
      <c r="J240" s="8">
        <v>0</v>
      </c>
      <c r="K240" s="25" t="s">
        <v>213</v>
      </c>
      <c r="L240" s="85" t="str">
        <f t="shared" si="66"/>
        <v>N/A</v>
      </c>
    </row>
    <row r="241" spans="1:12" x14ac:dyDescent="0.25">
      <c r="A241" s="117" t="s">
        <v>1065</v>
      </c>
      <c r="B241" s="21" t="s">
        <v>213</v>
      </c>
      <c r="C241" s="22">
        <v>97</v>
      </c>
      <c r="D241" s="7" t="str">
        <f t="shared" si="63"/>
        <v>N/A</v>
      </c>
      <c r="E241" s="22">
        <v>1153</v>
      </c>
      <c r="F241" s="7" t="str">
        <f t="shared" si="64"/>
        <v>N/A</v>
      </c>
      <c r="G241" s="22">
        <v>1545</v>
      </c>
      <c r="H241" s="7" t="str">
        <f t="shared" si="65"/>
        <v>N/A</v>
      </c>
      <c r="I241" s="8">
        <v>1089</v>
      </c>
      <c r="J241" s="8">
        <v>34</v>
      </c>
      <c r="K241" s="25" t="s">
        <v>213</v>
      </c>
      <c r="L241" s="85" t="str">
        <f t="shared" si="66"/>
        <v>N/A</v>
      </c>
    </row>
    <row r="242" spans="1:12" ht="25" x14ac:dyDescent="0.25">
      <c r="A242" s="117" t="s">
        <v>1066</v>
      </c>
      <c r="B242" s="21" t="s">
        <v>213</v>
      </c>
      <c r="C242" s="4" t="s">
        <v>1747</v>
      </c>
      <c r="D242" s="7" t="str">
        <f t="shared" si="63"/>
        <v>N/A</v>
      </c>
      <c r="E242" s="4" t="s">
        <v>1747</v>
      </c>
      <c r="F242" s="7" t="str">
        <f t="shared" si="64"/>
        <v>N/A</v>
      </c>
      <c r="G242" s="4" t="s">
        <v>1747</v>
      </c>
      <c r="H242" s="7" t="str">
        <f t="shared" si="65"/>
        <v>N/A</v>
      </c>
      <c r="I242" s="8" t="s">
        <v>1747</v>
      </c>
      <c r="J242" s="8" t="s">
        <v>1747</v>
      </c>
      <c r="K242" s="25" t="s">
        <v>213</v>
      </c>
      <c r="L242" s="85" t="str">
        <f t="shared" si="66"/>
        <v>N/A</v>
      </c>
    </row>
    <row r="243" spans="1:12" x14ac:dyDescent="0.25">
      <c r="A243" s="130" t="s">
        <v>1067</v>
      </c>
      <c r="B243" s="21" t="s">
        <v>213</v>
      </c>
      <c r="C243" s="22">
        <v>102780</v>
      </c>
      <c r="D243" s="7" t="str">
        <f>IF($B243="N/A","N/A",IF(C243&gt;10,"No",IF(C243&lt;-10,"No","Yes")))</f>
        <v>N/A</v>
      </c>
      <c r="E243" s="22">
        <v>106496</v>
      </c>
      <c r="F243" s="7" t="str">
        <f>IF($B243="N/A","N/A",IF(E243&gt;10,"No",IF(E243&lt;-10,"No","Yes")))</f>
        <v>N/A</v>
      </c>
      <c r="G243" s="22">
        <v>60143</v>
      </c>
      <c r="H243" s="7" t="str">
        <f>IF($B243="N/A","N/A",IF(G243&gt;10,"No",IF(G243&lt;-10,"No","Yes")))</f>
        <v>N/A</v>
      </c>
      <c r="I243" s="8">
        <v>3.6150000000000002</v>
      </c>
      <c r="J243" s="8">
        <v>-43.5</v>
      </c>
      <c r="K243" s="25" t="s">
        <v>734</v>
      </c>
      <c r="L243" s="85" t="str">
        <f t="shared" ref="L243:L276" si="67">IF(J243="Div by 0", "N/A", IF(K243="N/A","N/A", IF(J243&gt;VALUE(MID(K243,1,2)), "No", IF(J243&lt;-1*VALUE(MID(K243,1,2)), "No", "Yes"))))</f>
        <v>No</v>
      </c>
    </row>
    <row r="244" spans="1:12" x14ac:dyDescent="0.25">
      <c r="A244" s="108" t="s">
        <v>1068</v>
      </c>
      <c r="B244" s="21" t="s">
        <v>213</v>
      </c>
      <c r="C244" s="4">
        <v>9.530799E-4</v>
      </c>
      <c r="D244" s="7" t="str">
        <f>IF($B244="N/A","N/A",IF(C244&gt;10,"No",IF(C244&lt;-10,"No","Yes")))</f>
        <v>N/A</v>
      </c>
      <c r="E244" s="4">
        <v>0</v>
      </c>
      <c r="F244" s="7" t="str">
        <f>IF($B244="N/A","N/A",IF(E244&gt;10,"No",IF(E244&lt;-10,"No","Yes")))</f>
        <v>N/A</v>
      </c>
      <c r="G244" s="4">
        <v>0</v>
      </c>
      <c r="H244" s="7" t="str">
        <f>IF($B244="N/A","N/A",IF(G244&gt;10,"No",IF(G244&lt;-10,"No","Yes")))</f>
        <v>N/A</v>
      </c>
      <c r="I244" s="8">
        <v>-100</v>
      </c>
      <c r="J244" s="8" t="s">
        <v>1747</v>
      </c>
      <c r="K244" s="25" t="s">
        <v>734</v>
      </c>
      <c r="L244" s="85" t="str">
        <f t="shared" si="67"/>
        <v>N/A</v>
      </c>
    </row>
    <row r="245" spans="1:12" x14ac:dyDescent="0.25">
      <c r="A245" s="108" t="s">
        <v>1069</v>
      </c>
      <c r="B245" s="21" t="s">
        <v>213</v>
      </c>
      <c r="C245" s="4">
        <v>0.1589558368</v>
      </c>
      <c r="D245" s="7" t="str">
        <f>IF($B245="N/A","N/A",IF(C245&gt;10,"No",IF(C245&lt;-10,"No","Yes")))</f>
        <v>N/A</v>
      </c>
      <c r="E245" s="4">
        <v>0.16332045009999999</v>
      </c>
      <c r="F245" s="7" t="str">
        <f>IF($B245="N/A","N/A",IF(E245&gt;10,"No",IF(E245&lt;-10,"No","Yes")))</f>
        <v>N/A</v>
      </c>
      <c r="G245" s="4">
        <v>4.9587959799999998E-2</v>
      </c>
      <c r="H245" s="7" t="str">
        <f>IF($B245="N/A","N/A",IF(G245&gt;10,"No",IF(G245&lt;-10,"No","Yes")))</f>
        <v>N/A</v>
      </c>
      <c r="I245" s="8">
        <v>2.746</v>
      </c>
      <c r="J245" s="8">
        <v>-69.599999999999994</v>
      </c>
      <c r="K245" s="25" t="s">
        <v>734</v>
      </c>
      <c r="L245" s="85" t="str">
        <f t="shared" si="67"/>
        <v>No</v>
      </c>
    </row>
    <row r="246" spans="1:12" x14ac:dyDescent="0.25">
      <c r="A246" s="108" t="s">
        <v>1070</v>
      </c>
      <c r="B246" s="21" t="s">
        <v>213</v>
      </c>
      <c r="C246" s="4">
        <v>0.1135987066</v>
      </c>
      <c r="D246" s="7" t="str">
        <f t="shared" ref="D246:D274" si="68">IF($B246="N/A","N/A",IF(C246&gt;10,"No",IF(C246&lt;-10,"No","Yes")))</f>
        <v>N/A</v>
      </c>
      <c r="E246" s="4">
        <v>2.1194465392000001</v>
      </c>
      <c r="F246" s="7" t="str">
        <f t="shared" ref="F246:F274" si="69">IF($B246="N/A","N/A",IF(E246&gt;10,"No",IF(E246&lt;-10,"No","Yes")))</f>
        <v>N/A</v>
      </c>
      <c r="G246" s="4">
        <v>1.1089312629999999</v>
      </c>
      <c r="H246" s="7" t="str">
        <f t="shared" ref="H246:H274" si="70">IF($B246="N/A","N/A",IF(G246&gt;10,"No",IF(G246&lt;-10,"No","Yes")))</f>
        <v>N/A</v>
      </c>
      <c r="I246" s="8">
        <v>1766</v>
      </c>
      <c r="J246" s="8">
        <v>-47.7</v>
      </c>
      <c r="K246" s="25" t="s">
        <v>734</v>
      </c>
      <c r="L246" s="85" t="str">
        <f t="shared" si="67"/>
        <v>No</v>
      </c>
    </row>
    <row r="247" spans="1:12" x14ac:dyDescent="0.25">
      <c r="A247" s="108" t="s">
        <v>1071</v>
      </c>
      <c r="B247" s="21" t="s">
        <v>213</v>
      </c>
      <c r="C247" s="4">
        <v>35.570521536000001</v>
      </c>
      <c r="D247" s="7" t="str">
        <f t="shared" si="68"/>
        <v>N/A</v>
      </c>
      <c r="E247" s="4">
        <v>32.420569477000001</v>
      </c>
      <c r="F247" s="7" t="str">
        <f t="shared" si="69"/>
        <v>N/A</v>
      </c>
      <c r="G247" s="4">
        <v>6.5158083036000001</v>
      </c>
      <c r="H247" s="7" t="str">
        <f t="shared" si="70"/>
        <v>N/A</v>
      </c>
      <c r="I247" s="8">
        <v>-8.86</v>
      </c>
      <c r="J247" s="8">
        <v>-79.900000000000006</v>
      </c>
      <c r="K247" s="25" t="s">
        <v>734</v>
      </c>
      <c r="L247" s="85" t="str">
        <f t="shared" si="67"/>
        <v>No</v>
      </c>
    </row>
    <row r="248" spans="1:12" x14ac:dyDescent="0.25">
      <c r="A248" s="108" t="s">
        <v>1072</v>
      </c>
      <c r="B248" s="21" t="s">
        <v>213</v>
      </c>
      <c r="C248" s="4">
        <v>25.941817474</v>
      </c>
      <c r="D248" s="7" t="str">
        <f t="shared" si="68"/>
        <v>N/A</v>
      </c>
      <c r="E248" s="4">
        <v>25.212214543000002</v>
      </c>
      <c r="F248" s="7" t="str">
        <f t="shared" si="69"/>
        <v>N/A</v>
      </c>
      <c r="G248" s="4">
        <v>42.458806510999999</v>
      </c>
      <c r="H248" s="7" t="str">
        <f t="shared" si="70"/>
        <v>N/A</v>
      </c>
      <c r="I248" s="8">
        <v>-2.81</v>
      </c>
      <c r="J248" s="8">
        <v>68.41</v>
      </c>
      <c r="K248" s="25" t="s">
        <v>734</v>
      </c>
      <c r="L248" s="85" t="str">
        <f t="shared" si="67"/>
        <v>No</v>
      </c>
    </row>
    <row r="249" spans="1:12" x14ac:dyDescent="0.25">
      <c r="A249" s="130" t="s">
        <v>1073</v>
      </c>
      <c r="B249" s="21" t="s">
        <v>213</v>
      </c>
      <c r="C249" s="22">
        <v>1282208</v>
      </c>
      <c r="D249" s="7" t="str">
        <f t="shared" si="68"/>
        <v>N/A</v>
      </c>
      <c r="E249" s="22">
        <v>1293145</v>
      </c>
      <c r="F249" s="7" t="str">
        <f t="shared" si="69"/>
        <v>N/A</v>
      </c>
      <c r="G249" s="22">
        <v>1827503</v>
      </c>
      <c r="H249" s="7" t="str">
        <f t="shared" si="70"/>
        <v>N/A</v>
      </c>
      <c r="I249" s="8">
        <v>0.85299999999999998</v>
      </c>
      <c r="J249" s="8">
        <v>41.32</v>
      </c>
      <c r="K249" s="25" t="s">
        <v>734</v>
      </c>
      <c r="L249" s="85" t="str">
        <f t="shared" si="67"/>
        <v>No</v>
      </c>
    </row>
    <row r="250" spans="1:12" x14ac:dyDescent="0.25">
      <c r="A250" s="108" t="s">
        <v>1074</v>
      </c>
      <c r="B250" s="21" t="s">
        <v>213</v>
      </c>
      <c r="C250" s="4">
        <v>78.336494381999998</v>
      </c>
      <c r="D250" s="7" t="str">
        <f t="shared" si="68"/>
        <v>N/A</v>
      </c>
      <c r="E250" s="4">
        <v>77.185593026000006</v>
      </c>
      <c r="F250" s="7" t="str">
        <f t="shared" si="69"/>
        <v>N/A</v>
      </c>
      <c r="G250" s="4">
        <v>76.335209947999999</v>
      </c>
      <c r="H250" s="7" t="str">
        <f t="shared" si="70"/>
        <v>N/A</v>
      </c>
      <c r="I250" s="8">
        <v>-1.47</v>
      </c>
      <c r="J250" s="8">
        <v>-1.1000000000000001</v>
      </c>
      <c r="K250" s="25" t="s">
        <v>734</v>
      </c>
      <c r="L250" s="85" t="str">
        <f t="shared" si="67"/>
        <v>Yes</v>
      </c>
    </row>
    <row r="251" spans="1:12" x14ac:dyDescent="0.25">
      <c r="A251" s="108" t="s">
        <v>1075</v>
      </c>
      <c r="B251" s="21" t="s">
        <v>213</v>
      </c>
      <c r="C251" s="4">
        <v>88.657617958000003</v>
      </c>
      <c r="D251" s="7" t="str">
        <f t="shared" si="68"/>
        <v>N/A</v>
      </c>
      <c r="E251" s="4">
        <v>88.110955296</v>
      </c>
      <c r="F251" s="7" t="str">
        <f t="shared" si="69"/>
        <v>N/A</v>
      </c>
      <c r="G251" s="4">
        <v>85.504468028999995</v>
      </c>
      <c r="H251" s="7" t="str">
        <f t="shared" si="70"/>
        <v>N/A</v>
      </c>
      <c r="I251" s="8">
        <v>-0.61699999999999999</v>
      </c>
      <c r="J251" s="8">
        <v>-2.96</v>
      </c>
      <c r="K251" s="25" t="s">
        <v>734</v>
      </c>
      <c r="L251" s="85" t="str">
        <f t="shared" si="67"/>
        <v>Yes</v>
      </c>
    </row>
    <row r="252" spans="1:12" x14ac:dyDescent="0.25">
      <c r="A252" s="108" t="s">
        <v>1076</v>
      </c>
      <c r="B252" s="21" t="s">
        <v>213</v>
      </c>
      <c r="C252" s="4">
        <v>99.921547855</v>
      </c>
      <c r="D252" s="7" t="str">
        <f t="shared" si="68"/>
        <v>N/A</v>
      </c>
      <c r="E252" s="4">
        <v>98.236844497000007</v>
      </c>
      <c r="F252" s="7" t="str">
        <f t="shared" si="69"/>
        <v>N/A</v>
      </c>
      <c r="G252" s="4">
        <v>99.018230974000005</v>
      </c>
      <c r="H252" s="7" t="str">
        <f t="shared" si="70"/>
        <v>N/A</v>
      </c>
      <c r="I252" s="8">
        <v>-1.69</v>
      </c>
      <c r="J252" s="8">
        <v>0.7954</v>
      </c>
      <c r="K252" s="25" t="s">
        <v>734</v>
      </c>
      <c r="L252" s="85" t="str">
        <f t="shared" si="67"/>
        <v>Yes</v>
      </c>
    </row>
    <row r="253" spans="1:12" x14ac:dyDescent="0.25">
      <c r="A253" s="108" t="s">
        <v>1077</v>
      </c>
      <c r="B253" s="21" t="s">
        <v>213</v>
      </c>
      <c r="C253" s="4">
        <v>71.196406296000006</v>
      </c>
      <c r="D253" s="7" t="str">
        <f t="shared" si="68"/>
        <v>N/A</v>
      </c>
      <c r="E253" s="4">
        <v>74.095506356000001</v>
      </c>
      <c r="F253" s="7" t="str">
        <f t="shared" si="69"/>
        <v>N/A</v>
      </c>
      <c r="G253" s="4">
        <v>95.748350388000006</v>
      </c>
      <c r="H253" s="7" t="str">
        <f t="shared" si="70"/>
        <v>N/A</v>
      </c>
      <c r="I253" s="8">
        <v>4.0720000000000001</v>
      </c>
      <c r="J253" s="8">
        <v>29.22</v>
      </c>
      <c r="K253" s="25" t="s">
        <v>734</v>
      </c>
      <c r="L253" s="85" t="str">
        <f t="shared" si="67"/>
        <v>Yes</v>
      </c>
    </row>
    <row r="254" spans="1:12" x14ac:dyDescent="0.25">
      <c r="A254" s="108" t="s">
        <v>1078</v>
      </c>
      <c r="B254" s="21" t="s">
        <v>213</v>
      </c>
      <c r="C254" s="4">
        <v>76.031813870999997</v>
      </c>
      <c r="D254" s="7" t="str">
        <f t="shared" si="68"/>
        <v>N/A</v>
      </c>
      <c r="E254" s="4">
        <v>76.768498506</v>
      </c>
      <c r="F254" s="7" t="str">
        <f t="shared" si="69"/>
        <v>N/A</v>
      </c>
      <c r="G254" s="4">
        <v>81.340714625000004</v>
      </c>
      <c r="H254" s="7" t="str">
        <f t="shared" si="70"/>
        <v>N/A</v>
      </c>
      <c r="I254" s="8">
        <v>0.96889999999999998</v>
      </c>
      <c r="J254" s="8">
        <v>5.9560000000000004</v>
      </c>
      <c r="K254" s="25" t="s">
        <v>734</v>
      </c>
      <c r="L254" s="85" t="str">
        <f t="shared" si="67"/>
        <v>Yes</v>
      </c>
    </row>
    <row r="255" spans="1:12" x14ac:dyDescent="0.25">
      <c r="A255" s="108" t="s">
        <v>1079</v>
      </c>
      <c r="B255" s="21" t="s">
        <v>213</v>
      </c>
      <c r="C255" s="4">
        <v>100</v>
      </c>
      <c r="D255" s="7" t="str">
        <f t="shared" si="68"/>
        <v>N/A</v>
      </c>
      <c r="E255" s="4">
        <v>100</v>
      </c>
      <c r="F255" s="7" t="str">
        <f t="shared" si="69"/>
        <v>N/A</v>
      </c>
      <c r="G255" s="4">
        <v>100</v>
      </c>
      <c r="H255" s="7" t="str">
        <f t="shared" si="70"/>
        <v>N/A</v>
      </c>
      <c r="I255" s="8">
        <v>0</v>
      </c>
      <c r="J255" s="8">
        <v>0</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102780</v>
      </c>
      <c r="D273" s="7" t="str">
        <f t="shared" si="68"/>
        <v>N/A</v>
      </c>
      <c r="E273" s="22">
        <v>106496</v>
      </c>
      <c r="F273" s="7" t="str">
        <f t="shared" si="69"/>
        <v>N/A</v>
      </c>
      <c r="G273" s="22">
        <v>60143</v>
      </c>
      <c r="H273" s="7" t="str">
        <f t="shared" si="70"/>
        <v>N/A</v>
      </c>
      <c r="I273" s="8">
        <v>3.6150000000000002</v>
      </c>
      <c r="J273" s="8">
        <v>-43.5</v>
      </c>
      <c r="K273" s="25" t="s">
        <v>734</v>
      </c>
      <c r="L273" s="85" t="str">
        <f t="shared" si="67"/>
        <v>No</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1264684</v>
      </c>
      <c r="D277" s="7" t="str">
        <f t="shared" ref="D277:D284" si="74">IF($B277="N/A","N/A",IF(C277&gt;10,"No",IF(C277&lt;-10,"No","Yes")))</f>
        <v>N/A</v>
      </c>
      <c r="E277" s="1">
        <v>1276702</v>
      </c>
      <c r="F277" s="7" t="str">
        <f t="shared" ref="F277:F278" si="75">IF($B277="N/A","N/A",IF(E277&gt;10,"No",IF(E277&lt;-10,"No","Yes")))</f>
        <v>N/A</v>
      </c>
      <c r="G277" s="1">
        <v>1816642</v>
      </c>
      <c r="H277" s="7" t="str">
        <f t="shared" ref="H277:H278" si="76">IF($B277="N/A","N/A",IF(G277&gt;10,"No",IF(G277&lt;-10,"No","Yes")))</f>
        <v>N/A</v>
      </c>
      <c r="I277" s="8">
        <v>0.95030000000000003</v>
      </c>
      <c r="J277" s="8">
        <v>42.29</v>
      </c>
      <c r="K277" s="1" t="s">
        <v>213</v>
      </c>
      <c r="L277" s="85" t="str">
        <f t="shared" ref="L277:L278" si="77">IF(J277="Div by 0", "N/A", IF(K277="N/A","N/A", IF(J277&gt;VALUE(MID(K277,1,2)), "No", IF(J277&lt;-1*VALUE(MID(K277,1,2)), "No", "Yes"))))</f>
        <v>N/A</v>
      </c>
    </row>
    <row r="278" spans="1:12" x14ac:dyDescent="0.25">
      <c r="A278" s="117" t="s">
        <v>689</v>
      </c>
      <c r="B278" s="1" t="s">
        <v>213</v>
      </c>
      <c r="C278" s="1">
        <v>1036473.4166999999</v>
      </c>
      <c r="D278" s="7" t="str">
        <f t="shared" si="74"/>
        <v>N/A</v>
      </c>
      <c r="E278" s="1">
        <v>1045056.3333000001</v>
      </c>
      <c r="F278" s="7" t="str">
        <f t="shared" si="75"/>
        <v>N/A</v>
      </c>
      <c r="G278" s="1">
        <v>1483080.5</v>
      </c>
      <c r="H278" s="7" t="str">
        <f t="shared" si="76"/>
        <v>N/A</v>
      </c>
      <c r="I278" s="8">
        <v>0.82809999999999995</v>
      </c>
      <c r="J278" s="8">
        <v>41.91</v>
      </c>
      <c r="K278" s="1" t="s">
        <v>213</v>
      </c>
      <c r="L278" s="85" t="str">
        <f t="shared" si="77"/>
        <v>N/A</v>
      </c>
    </row>
    <row r="279" spans="1:12" x14ac:dyDescent="0.25">
      <c r="A279" s="117" t="s">
        <v>690</v>
      </c>
      <c r="B279" s="1" t="s">
        <v>213</v>
      </c>
      <c r="C279" s="1">
        <v>1387</v>
      </c>
      <c r="D279" s="7" t="str">
        <f t="shared" si="74"/>
        <v>N/A</v>
      </c>
      <c r="E279" s="1">
        <v>1416</v>
      </c>
      <c r="F279" s="7" t="str">
        <f t="shared" ref="F279:F284" si="78">IF($B279="N/A","N/A",IF(E279&gt;10,"No",IF(E279&lt;-10,"No","Yes")))</f>
        <v>N/A</v>
      </c>
      <c r="G279" s="1">
        <v>2208</v>
      </c>
      <c r="H279" s="7" t="str">
        <f t="shared" ref="H279:H284" si="79">IF($B279="N/A","N/A",IF(G279&gt;10,"No",IF(G279&lt;-10,"No","Yes")))</f>
        <v>N/A</v>
      </c>
      <c r="I279" s="8">
        <v>2.0910000000000002</v>
      </c>
      <c r="J279" s="8">
        <v>55.93</v>
      </c>
      <c r="K279" s="1" t="s">
        <v>213</v>
      </c>
      <c r="L279" s="85" t="str">
        <f t="shared" ref="L279:L285" si="80">IF(J279="Div by 0", "N/A", IF(K279="N/A","N/A", IF(J279&gt;VALUE(MID(K279,1,2)), "No", IF(J279&lt;-1*VALUE(MID(K279,1,2)), "No", "Yes"))))</f>
        <v>N/A</v>
      </c>
    </row>
    <row r="280" spans="1:12" x14ac:dyDescent="0.25">
      <c r="A280" s="117" t="s">
        <v>691</v>
      </c>
      <c r="B280" s="1" t="s">
        <v>213</v>
      </c>
      <c r="C280" s="1">
        <v>1469</v>
      </c>
      <c r="D280" s="7" t="str">
        <f t="shared" si="74"/>
        <v>N/A</v>
      </c>
      <c r="E280" s="1">
        <v>1484</v>
      </c>
      <c r="F280" s="7" t="str">
        <f t="shared" si="78"/>
        <v>N/A</v>
      </c>
      <c r="G280" s="1">
        <v>2385</v>
      </c>
      <c r="H280" s="7" t="str">
        <f t="shared" si="79"/>
        <v>N/A</v>
      </c>
      <c r="I280" s="8">
        <v>1.0209999999999999</v>
      </c>
      <c r="J280" s="8">
        <v>60.71</v>
      </c>
      <c r="K280" s="1" t="s">
        <v>213</v>
      </c>
      <c r="L280" s="85" t="str">
        <f t="shared" si="80"/>
        <v>N/A</v>
      </c>
    </row>
    <row r="281" spans="1:12" x14ac:dyDescent="0.25">
      <c r="A281" s="117" t="s">
        <v>692</v>
      </c>
      <c r="B281" s="1" t="s">
        <v>213</v>
      </c>
      <c r="C281" s="1">
        <v>624.91666667000004</v>
      </c>
      <c r="D281" s="7" t="str">
        <f t="shared" si="74"/>
        <v>N/A</v>
      </c>
      <c r="E281" s="1">
        <v>629.16666667000004</v>
      </c>
      <c r="F281" s="7" t="str">
        <f t="shared" si="78"/>
        <v>N/A</v>
      </c>
      <c r="G281" s="1">
        <v>769</v>
      </c>
      <c r="H281" s="7" t="str">
        <f t="shared" si="79"/>
        <v>N/A</v>
      </c>
      <c r="I281" s="8">
        <v>0.68010000000000004</v>
      </c>
      <c r="J281" s="8">
        <v>22.23</v>
      </c>
      <c r="K281" s="1" t="s">
        <v>213</v>
      </c>
      <c r="L281" s="85" t="str">
        <f t="shared" si="80"/>
        <v>N/A</v>
      </c>
    </row>
    <row r="282" spans="1:12" x14ac:dyDescent="0.25">
      <c r="A282" s="117" t="s">
        <v>693</v>
      </c>
      <c r="B282" s="1" t="s">
        <v>213</v>
      </c>
      <c r="C282" s="1">
        <v>46407</v>
      </c>
      <c r="D282" s="7" t="str">
        <f t="shared" si="74"/>
        <v>N/A</v>
      </c>
      <c r="E282" s="1">
        <v>50648</v>
      </c>
      <c r="F282" s="7" t="str">
        <f t="shared" si="78"/>
        <v>N/A</v>
      </c>
      <c r="G282" s="1">
        <v>54043</v>
      </c>
      <c r="H282" s="7" t="str">
        <f t="shared" si="79"/>
        <v>N/A</v>
      </c>
      <c r="I282" s="8">
        <v>9.1389999999999993</v>
      </c>
      <c r="J282" s="8">
        <v>6.7030000000000003</v>
      </c>
      <c r="K282" s="1" t="s">
        <v>213</v>
      </c>
      <c r="L282" s="85" t="str">
        <f t="shared" si="80"/>
        <v>N/A</v>
      </c>
    </row>
    <row r="283" spans="1:12" x14ac:dyDescent="0.25">
      <c r="A283" s="117" t="s">
        <v>694</v>
      </c>
      <c r="B283" s="1" t="s">
        <v>213</v>
      </c>
      <c r="C283" s="1">
        <v>59786</v>
      </c>
      <c r="D283" s="7" t="str">
        <f t="shared" si="74"/>
        <v>N/A</v>
      </c>
      <c r="E283" s="1">
        <v>64334</v>
      </c>
      <c r="F283" s="7" t="str">
        <f t="shared" si="78"/>
        <v>N/A</v>
      </c>
      <c r="G283" s="1">
        <v>68955</v>
      </c>
      <c r="H283" s="7" t="str">
        <f t="shared" si="79"/>
        <v>N/A</v>
      </c>
      <c r="I283" s="8">
        <v>7.6070000000000002</v>
      </c>
      <c r="J283" s="8">
        <v>7.1829999999999998</v>
      </c>
      <c r="K283" s="1" t="s">
        <v>213</v>
      </c>
      <c r="L283" s="85" t="str">
        <f t="shared" si="80"/>
        <v>N/A</v>
      </c>
    </row>
    <row r="284" spans="1:12" x14ac:dyDescent="0.25">
      <c r="A284" s="117" t="s">
        <v>695</v>
      </c>
      <c r="B284" s="1" t="s">
        <v>213</v>
      </c>
      <c r="C284" s="1">
        <v>45326.333333000002</v>
      </c>
      <c r="D284" s="7" t="str">
        <f t="shared" si="74"/>
        <v>N/A</v>
      </c>
      <c r="E284" s="1">
        <v>49215.916666999998</v>
      </c>
      <c r="F284" s="7" t="str">
        <f t="shared" si="78"/>
        <v>N/A</v>
      </c>
      <c r="G284" s="1">
        <v>52915.583333000002</v>
      </c>
      <c r="H284" s="7" t="str">
        <f t="shared" si="79"/>
        <v>N/A</v>
      </c>
      <c r="I284" s="8">
        <v>8.5809999999999995</v>
      </c>
      <c r="J284" s="8">
        <v>7.5170000000000003</v>
      </c>
      <c r="K284" s="1" t="s">
        <v>213</v>
      </c>
      <c r="L284" s="85" t="str">
        <f t="shared" si="80"/>
        <v>N/A</v>
      </c>
    </row>
    <row r="285" spans="1:12" x14ac:dyDescent="0.25">
      <c r="A285" s="117" t="s">
        <v>402</v>
      </c>
      <c r="B285" s="21" t="s">
        <v>290</v>
      </c>
      <c r="C285" s="4">
        <v>24.421909041999999</v>
      </c>
      <c r="D285" s="7" t="str">
        <f>IF($B285="N/A","N/A",IF(C285&lt;=40,"Yes","No"))</f>
        <v>Yes</v>
      </c>
      <c r="E285" s="4">
        <v>25.757105733</v>
      </c>
      <c r="F285" s="7" t="str">
        <f>IF($B285="N/A","N/A",IF(E285&lt;=40,"Yes","No"))</f>
        <v>Yes</v>
      </c>
      <c r="G285" s="4">
        <v>26.193522745999999</v>
      </c>
      <c r="H285" s="7" t="str">
        <f>IF($B285="N/A","N/A",IF(G285&lt;=40,"Yes","No"))</f>
        <v>Yes</v>
      </c>
      <c r="I285" s="8">
        <v>5.4669999999999996</v>
      </c>
      <c r="J285" s="8">
        <v>1.694</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1747</v>
      </c>
      <c r="J287" s="8" t="s">
        <v>1747</v>
      </c>
      <c r="K287" s="1" t="s">
        <v>213</v>
      </c>
      <c r="L287" s="85" t="str">
        <f t="shared" si="84"/>
        <v>N/A</v>
      </c>
    </row>
    <row r="288" spans="1:12" x14ac:dyDescent="0.25">
      <c r="A288" s="117" t="s">
        <v>698</v>
      </c>
      <c r="B288" s="1" t="s">
        <v>213</v>
      </c>
      <c r="C288" s="1">
        <v>24858</v>
      </c>
      <c r="D288" s="7" t="str">
        <f t="shared" si="81"/>
        <v>N/A</v>
      </c>
      <c r="E288" s="1">
        <v>22961</v>
      </c>
      <c r="F288" s="7" t="str">
        <f t="shared" ref="F288:F289" si="85">IF($B288="N/A","N/A",IF(E288&gt;10,"No",IF(E288&lt;-10,"No","Yes")))</f>
        <v>N/A</v>
      </c>
      <c r="G288" s="1">
        <v>15310</v>
      </c>
      <c r="H288" s="7" t="str">
        <f t="shared" ref="H288:H289" si="86">IF($B288="N/A","N/A",IF(G288&gt;10,"No",IF(G288&lt;-10,"No","Yes")))</f>
        <v>N/A</v>
      </c>
      <c r="I288" s="8">
        <v>-7.63</v>
      </c>
      <c r="J288" s="8">
        <v>-33.299999999999997</v>
      </c>
      <c r="K288" s="1" t="s">
        <v>213</v>
      </c>
      <c r="L288" s="85" t="str">
        <f t="shared" ref="L288:L289" si="87">IF(J288="Div by 0", "N/A", IF(K288="N/A","N/A", IF(J288&gt;VALUE(MID(K288,1,2)), "No", IF(J288&lt;-1*VALUE(MID(K288,1,2)), "No", "Yes"))))</f>
        <v>N/A</v>
      </c>
    </row>
    <row r="289" spans="1:12" x14ac:dyDescent="0.25">
      <c r="A289" s="117" t="s">
        <v>710</v>
      </c>
      <c r="B289" s="1" t="s">
        <v>213</v>
      </c>
      <c r="C289" s="1">
        <v>12729.083333</v>
      </c>
      <c r="D289" s="7" t="str">
        <f t="shared" si="81"/>
        <v>N/A</v>
      </c>
      <c r="E289" s="1">
        <v>11701.5</v>
      </c>
      <c r="F289" s="7" t="str">
        <f t="shared" si="85"/>
        <v>N/A</v>
      </c>
      <c r="G289" s="1">
        <v>7833.5833333</v>
      </c>
      <c r="H289" s="7" t="str">
        <f t="shared" si="86"/>
        <v>N/A</v>
      </c>
      <c r="I289" s="8">
        <v>-8.07</v>
      </c>
      <c r="J289" s="8">
        <v>-33.1</v>
      </c>
      <c r="K289" s="1" t="s">
        <v>213</v>
      </c>
      <c r="L289" s="85" t="str">
        <f t="shared" si="87"/>
        <v>N/A</v>
      </c>
    </row>
    <row r="290" spans="1:12" x14ac:dyDescent="0.25">
      <c r="A290" s="117" t="s">
        <v>699</v>
      </c>
      <c r="B290" s="1" t="s">
        <v>213</v>
      </c>
      <c r="C290" s="1">
        <v>82095</v>
      </c>
      <c r="D290" s="7" t="str">
        <f t="shared" si="81"/>
        <v>N/A</v>
      </c>
      <c r="E290" s="1">
        <v>84621</v>
      </c>
      <c r="F290" s="7" t="str">
        <f t="shared" ref="F290:F304" si="88">IF($B290="N/A","N/A",IF(E290&gt;10,"No",IF(E290&lt;-10,"No","Yes")))</f>
        <v>N/A</v>
      </c>
      <c r="G290" s="1">
        <v>39243</v>
      </c>
      <c r="H290" s="7" t="str">
        <f t="shared" ref="H290:H304" si="89">IF($B290="N/A","N/A",IF(G290&gt;10,"No",IF(G290&lt;-10,"No","Yes")))</f>
        <v>N/A</v>
      </c>
      <c r="I290" s="8">
        <v>3.077</v>
      </c>
      <c r="J290" s="8">
        <v>-53.6</v>
      </c>
      <c r="K290" s="1" t="s">
        <v>213</v>
      </c>
      <c r="L290" s="85" t="str">
        <f t="shared" ref="L290:L301" si="90">IF(J290="Div by 0", "N/A", IF(K290="N/A","N/A", IF(J290&gt;VALUE(MID(K290,1,2)), "No", IF(J290&lt;-1*VALUE(MID(K290,1,2)), "No", "Yes"))))</f>
        <v>N/A</v>
      </c>
    </row>
    <row r="291" spans="1:12" x14ac:dyDescent="0.25">
      <c r="A291" s="117" t="s">
        <v>700</v>
      </c>
      <c r="B291" s="1" t="s">
        <v>213</v>
      </c>
      <c r="C291" s="1">
        <v>118679</v>
      </c>
      <c r="D291" s="7" t="str">
        <f t="shared" si="81"/>
        <v>N/A</v>
      </c>
      <c r="E291" s="1">
        <v>121099</v>
      </c>
      <c r="F291" s="7" t="str">
        <f t="shared" si="88"/>
        <v>N/A</v>
      </c>
      <c r="G291" s="1">
        <v>70662</v>
      </c>
      <c r="H291" s="7" t="str">
        <f t="shared" si="89"/>
        <v>N/A</v>
      </c>
      <c r="I291" s="8">
        <v>2.0390000000000001</v>
      </c>
      <c r="J291" s="8">
        <v>-41.6</v>
      </c>
      <c r="K291" s="1" t="s">
        <v>213</v>
      </c>
      <c r="L291" s="85" t="str">
        <f t="shared" si="90"/>
        <v>N/A</v>
      </c>
    </row>
    <row r="292" spans="1:12" x14ac:dyDescent="0.25">
      <c r="A292" s="117" t="s">
        <v>718</v>
      </c>
      <c r="B292" s="21" t="s">
        <v>213</v>
      </c>
      <c r="C292" s="9">
        <v>0.7819412027</v>
      </c>
      <c r="D292" s="7" t="str">
        <f t="shared" si="81"/>
        <v>N/A</v>
      </c>
      <c r="E292" s="9">
        <v>0.7861336592</v>
      </c>
      <c r="F292" s="7" t="str">
        <f t="shared" si="88"/>
        <v>N/A</v>
      </c>
      <c r="G292" s="9">
        <v>0.5689054938</v>
      </c>
      <c r="H292" s="7" t="str">
        <f t="shared" si="89"/>
        <v>N/A</v>
      </c>
      <c r="I292" s="8">
        <v>0.53620000000000001</v>
      </c>
      <c r="J292" s="8">
        <v>-27.6</v>
      </c>
      <c r="K292" s="21" t="s">
        <v>213</v>
      </c>
      <c r="L292" s="85" t="str">
        <f t="shared" si="90"/>
        <v>N/A</v>
      </c>
    </row>
    <row r="293" spans="1:12" x14ac:dyDescent="0.25">
      <c r="A293" s="117" t="s">
        <v>711</v>
      </c>
      <c r="B293" s="1" t="s">
        <v>213</v>
      </c>
      <c r="C293" s="1">
        <v>61156.583333000002</v>
      </c>
      <c r="D293" s="7" t="str">
        <f t="shared" si="81"/>
        <v>N/A</v>
      </c>
      <c r="E293" s="1">
        <v>65283.75</v>
      </c>
      <c r="F293" s="7" t="str">
        <f t="shared" si="88"/>
        <v>N/A</v>
      </c>
      <c r="G293" s="1">
        <v>27822.25</v>
      </c>
      <c r="H293" s="7" t="str">
        <f t="shared" si="89"/>
        <v>N/A</v>
      </c>
      <c r="I293" s="8">
        <v>6.7489999999999997</v>
      </c>
      <c r="J293" s="8">
        <v>-57.4</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1411</v>
      </c>
      <c r="D296" s="7" t="str">
        <f t="shared" si="81"/>
        <v>N/A</v>
      </c>
      <c r="E296" s="1">
        <v>1420</v>
      </c>
      <c r="F296" s="7" t="str">
        <f t="shared" si="88"/>
        <v>N/A</v>
      </c>
      <c r="G296" s="1">
        <v>1792</v>
      </c>
      <c r="H296" s="7" t="str">
        <f t="shared" si="89"/>
        <v>N/A</v>
      </c>
      <c r="I296" s="8">
        <v>0.63780000000000003</v>
      </c>
      <c r="J296" s="8">
        <v>26.2</v>
      </c>
      <c r="K296" s="1" t="s">
        <v>213</v>
      </c>
      <c r="L296" s="85" t="str">
        <f t="shared" si="90"/>
        <v>N/A</v>
      </c>
    </row>
    <row r="297" spans="1:12" x14ac:dyDescent="0.25">
      <c r="A297" s="117" t="s">
        <v>713</v>
      </c>
      <c r="B297" s="1" t="s">
        <v>213</v>
      </c>
      <c r="C297" s="1">
        <v>687.41666667000004</v>
      </c>
      <c r="D297" s="7" t="str">
        <f t="shared" si="81"/>
        <v>N/A</v>
      </c>
      <c r="E297" s="1">
        <v>666.25</v>
      </c>
      <c r="F297" s="7" t="str">
        <f t="shared" si="88"/>
        <v>N/A</v>
      </c>
      <c r="G297" s="1">
        <v>866.66666667000004</v>
      </c>
      <c r="H297" s="7" t="str">
        <f t="shared" si="89"/>
        <v>N/A</v>
      </c>
      <c r="I297" s="8">
        <v>-3.08</v>
      </c>
      <c r="J297" s="8">
        <v>30.08</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130222</v>
      </c>
      <c r="D309" s="1" t="s">
        <v>213</v>
      </c>
      <c r="E309" s="1">
        <v>137039</v>
      </c>
      <c r="F309" s="1" t="s">
        <v>213</v>
      </c>
      <c r="G309" s="1">
        <v>95807</v>
      </c>
      <c r="H309" s="1" t="s">
        <v>213</v>
      </c>
      <c r="I309" s="8">
        <v>5.2350000000000003</v>
      </c>
      <c r="J309" s="8">
        <v>-30.1</v>
      </c>
      <c r="K309" s="1" t="s">
        <v>213</v>
      </c>
      <c r="L309" s="85" t="str">
        <f>IF(J309="Div by 0", "N/A", IF(K309="N/A","N/A", IF(J309&gt;VALUE(MID(K309,1,2)), "No", IF(J309&lt;-1*VALUE(MID(K309,1,2)), "No", "Yes"))))</f>
        <v>N/A</v>
      </c>
    </row>
    <row r="310" spans="1:12" x14ac:dyDescent="0.25">
      <c r="A310" s="135" t="s">
        <v>73</v>
      </c>
      <c r="B310" s="21" t="s">
        <v>213</v>
      </c>
      <c r="C310" s="22">
        <v>1153726</v>
      </c>
      <c r="D310" s="7" t="str">
        <f>IF($B310="N/A","N/A",IF(C310&gt;10,"No",IF(C310&lt;-10,"No","Yes")))</f>
        <v>N/A</v>
      </c>
      <c r="E310" s="22">
        <v>1169381</v>
      </c>
      <c r="F310" s="7" t="str">
        <f>IF($B310="N/A","N/A",IF(E310&gt;10,"No",IF(E310&lt;-10,"No","Yes")))</f>
        <v>N/A</v>
      </c>
      <c r="G310" s="22">
        <v>1580034</v>
      </c>
      <c r="H310" s="7" t="str">
        <f>IF($B310="N/A","N/A",IF(G310&gt;10,"No",IF(G310&lt;-10,"No","Yes")))</f>
        <v>N/A</v>
      </c>
      <c r="I310" s="8">
        <v>1.357</v>
      </c>
      <c r="J310" s="8">
        <v>35.119999999999997</v>
      </c>
      <c r="K310" s="25" t="s">
        <v>736</v>
      </c>
      <c r="L310" s="85" t="str">
        <f t="shared" ref="L310:L339" si="92">IF(J310="Div by 0", "N/A", IF(K310="N/A","N/A", IF(J310&gt;VALUE(MID(K310,1,2)), "No", IF(J310&lt;-1*VALUE(MID(K310,1,2)), "No", "Yes"))))</f>
        <v>No</v>
      </c>
    </row>
    <row r="311" spans="1:12" x14ac:dyDescent="0.25">
      <c r="A311" s="134" t="s">
        <v>182</v>
      </c>
      <c r="B311" s="21" t="s">
        <v>213</v>
      </c>
      <c r="C311" s="22">
        <v>88410</v>
      </c>
      <c r="D311" s="7" t="str">
        <f t="shared" ref="D311:D314" si="93">IF($B311="N/A","N/A",IF(C311&gt;10,"No",IF(C311&lt;-10,"No","Yes")))</f>
        <v>N/A</v>
      </c>
      <c r="E311" s="22">
        <v>91878</v>
      </c>
      <c r="F311" s="7" t="str">
        <f t="shared" ref="F311:F314" si="94">IF($B311="N/A","N/A",IF(E311&gt;10,"No",IF(E311&lt;-10,"No","Yes")))</f>
        <v>N/A</v>
      </c>
      <c r="G311" s="22">
        <v>95798</v>
      </c>
      <c r="H311" s="7" t="str">
        <f t="shared" ref="H311:H314" si="95">IF($B311="N/A","N/A",IF(G311&gt;10,"No",IF(G311&lt;-10,"No","Yes")))</f>
        <v>N/A</v>
      </c>
      <c r="I311" s="8">
        <v>3.923</v>
      </c>
      <c r="J311" s="8">
        <v>4.2670000000000003</v>
      </c>
      <c r="K311" s="25" t="s">
        <v>736</v>
      </c>
      <c r="L311" s="85" t="str">
        <f>IF(J311="Div by 0", "N/A", IF(OR(J311="N/A",K311="N/A"),"N/A", IF(J311&gt;VALUE(MID(K311,1,2)), "No", IF(J311&lt;-1*VALUE(MID(K311,1,2)), "No", "Yes"))))</f>
        <v>Yes</v>
      </c>
    </row>
    <row r="312" spans="1:12" x14ac:dyDescent="0.25">
      <c r="A312" s="134" t="s">
        <v>183</v>
      </c>
      <c r="B312" s="21" t="s">
        <v>213</v>
      </c>
      <c r="C312" s="22">
        <v>195986</v>
      </c>
      <c r="D312" s="7" t="str">
        <f t="shared" si="93"/>
        <v>N/A</v>
      </c>
      <c r="E312" s="22">
        <v>204070</v>
      </c>
      <c r="F312" s="7" t="str">
        <f t="shared" si="94"/>
        <v>N/A</v>
      </c>
      <c r="G312" s="22">
        <v>179304</v>
      </c>
      <c r="H312" s="7" t="str">
        <f t="shared" si="95"/>
        <v>N/A</v>
      </c>
      <c r="I312" s="8">
        <v>4.125</v>
      </c>
      <c r="J312" s="8">
        <v>-12.1</v>
      </c>
      <c r="K312" s="25" t="s">
        <v>736</v>
      </c>
      <c r="L312" s="85" t="str">
        <f t="shared" ref="L312:L314" si="96">IF(J312="Div by 0", "N/A", IF(OR(J312="N/A",K312="N/A"),"N/A", IF(J312&gt;VALUE(MID(K312,1,2)), "No", IF(J312&lt;-1*VALUE(MID(K312,1,2)), "No", "Yes"))))</f>
        <v>Yes</v>
      </c>
    </row>
    <row r="313" spans="1:12" x14ac:dyDescent="0.25">
      <c r="A313" s="134" t="s">
        <v>184</v>
      </c>
      <c r="B313" s="21" t="s">
        <v>213</v>
      </c>
      <c r="C313" s="22">
        <v>677767</v>
      </c>
      <c r="D313" s="7" t="str">
        <f t="shared" si="93"/>
        <v>N/A</v>
      </c>
      <c r="E313" s="22">
        <v>688784</v>
      </c>
      <c r="F313" s="7" t="str">
        <f t="shared" si="94"/>
        <v>N/A</v>
      </c>
      <c r="G313" s="22">
        <v>710163</v>
      </c>
      <c r="H313" s="7" t="str">
        <f t="shared" si="95"/>
        <v>N/A</v>
      </c>
      <c r="I313" s="8">
        <v>1.625</v>
      </c>
      <c r="J313" s="8">
        <v>3.1040000000000001</v>
      </c>
      <c r="K313" s="25" t="s">
        <v>736</v>
      </c>
      <c r="L313" s="85" t="str">
        <f t="shared" si="96"/>
        <v>Yes</v>
      </c>
    </row>
    <row r="314" spans="1:12" x14ac:dyDescent="0.25">
      <c r="A314" s="131" t="s">
        <v>185</v>
      </c>
      <c r="B314" s="21" t="s">
        <v>213</v>
      </c>
      <c r="C314" s="22">
        <v>191563</v>
      </c>
      <c r="D314" s="7" t="str">
        <f t="shared" si="93"/>
        <v>N/A</v>
      </c>
      <c r="E314" s="22">
        <v>184649</v>
      </c>
      <c r="F314" s="7" t="str">
        <f t="shared" si="94"/>
        <v>N/A</v>
      </c>
      <c r="G314" s="22">
        <v>594769</v>
      </c>
      <c r="H314" s="7" t="str">
        <f t="shared" si="95"/>
        <v>N/A</v>
      </c>
      <c r="I314" s="8">
        <v>-3.61</v>
      </c>
      <c r="J314" s="8">
        <v>222.1</v>
      </c>
      <c r="K314" s="25" t="s">
        <v>736</v>
      </c>
      <c r="L314" s="85" t="str">
        <f t="shared" si="96"/>
        <v>No</v>
      </c>
    </row>
    <row r="315" spans="1:12" x14ac:dyDescent="0.25">
      <c r="A315" s="134" t="s">
        <v>1098</v>
      </c>
      <c r="B315" s="9" t="s">
        <v>213</v>
      </c>
      <c r="C315" s="22">
        <v>679123</v>
      </c>
      <c r="D315" s="5" t="str">
        <f t="shared" ref="D315:F318" si="97">IF($B315="N/A","N/A",IF(C315&lt;0,"No","Yes"))</f>
        <v>N/A</v>
      </c>
      <c r="E315" s="22">
        <v>682463</v>
      </c>
      <c r="F315" s="5" t="str">
        <f t="shared" si="97"/>
        <v>N/A</v>
      </c>
      <c r="G315" s="22">
        <v>703554</v>
      </c>
      <c r="H315" s="5" t="str">
        <f t="shared" ref="H315:H318" si="98">IF($B315="N/A","N/A",IF(G315&lt;0,"No","Yes"))</f>
        <v>N/A</v>
      </c>
      <c r="I315" s="8">
        <v>0.49180000000000001</v>
      </c>
      <c r="J315" s="8">
        <v>3.09</v>
      </c>
      <c r="K315" s="1" t="s">
        <v>735</v>
      </c>
      <c r="L315" s="85" t="str">
        <f>IF(J315="Div by 0", "N/A", IF(OR(J315="N/A",K315="N/A"),"N/A", IF(J315&gt;VALUE(MID(K315,1,2)), "No", IF(J315&lt;-1*VALUE(MID(K315,1,2)), "No", "Yes"))))</f>
        <v>Yes</v>
      </c>
    </row>
    <row r="316" spans="1:12" x14ac:dyDescent="0.25">
      <c r="A316" s="134" t="s">
        <v>430</v>
      </c>
      <c r="B316" s="9" t="s">
        <v>213</v>
      </c>
      <c r="C316" s="22">
        <v>30916</v>
      </c>
      <c r="D316" s="5" t="str">
        <f t="shared" si="97"/>
        <v>N/A</v>
      </c>
      <c r="E316" s="22">
        <v>29871</v>
      </c>
      <c r="F316" s="5" t="str">
        <f t="shared" si="97"/>
        <v>N/A</v>
      </c>
      <c r="G316" s="22">
        <v>43895</v>
      </c>
      <c r="H316" s="5" t="str">
        <f t="shared" si="98"/>
        <v>N/A</v>
      </c>
      <c r="I316" s="8">
        <v>-3.38</v>
      </c>
      <c r="J316" s="8">
        <v>46.95</v>
      </c>
      <c r="K316" s="1" t="s">
        <v>735</v>
      </c>
      <c r="L316" s="85" t="str">
        <f t="shared" ref="L316:L318" si="99">IF(J316="Div by 0", "N/A", IF(OR(J316="N/A",K316="N/A"),"N/A", IF(J316&gt;VALUE(MID(K316,1,2)), "No", IF(J316&lt;-1*VALUE(MID(K316,1,2)), "No", "Yes"))))</f>
        <v>No</v>
      </c>
    </row>
    <row r="317" spans="1:12" x14ac:dyDescent="0.25">
      <c r="A317" s="134" t="s">
        <v>431</v>
      </c>
      <c r="B317" s="9" t="s">
        <v>213</v>
      </c>
      <c r="C317" s="22">
        <v>346821</v>
      </c>
      <c r="D317" s="5" t="str">
        <f t="shared" si="97"/>
        <v>N/A</v>
      </c>
      <c r="E317" s="22">
        <v>356487</v>
      </c>
      <c r="F317" s="5" t="str">
        <f t="shared" si="97"/>
        <v>N/A</v>
      </c>
      <c r="G317" s="22">
        <v>724107</v>
      </c>
      <c r="H317" s="5" t="str">
        <f t="shared" si="98"/>
        <v>N/A</v>
      </c>
      <c r="I317" s="8">
        <v>2.7869999999999999</v>
      </c>
      <c r="J317" s="8">
        <v>103.1</v>
      </c>
      <c r="K317" s="1" t="s">
        <v>735</v>
      </c>
      <c r="L317" s="85" t="str">
        <f t="shared" si="99"/>
        <v>No</v>
      </c>
    </row>
    <row r="318" spans="1:12" x14ac:dyDescent="0.25">
      <c r="A318" s="134" t="s">
        <v>1099</v>
      </c>
      <c r="B318" s="9" t="s">
        <v>213</v>
      </c>
      <c r="C318" s="22">
        <v>78772</v>
      </c>
      <c r="D318" s="5" t="str">
        <f t="shared" si="97"/>
        <v>N/A</v>
      </c>
      <c r="E318" s="22">
        <v>82398</v>
      </c>
      <c r="F318" s="5" t="str">
        <f t="shared" si="97"/>
        <v>N/A</v>
      </c>
      <c r="G318" s="22">
        <v>88879</v>
      </c>
      <c r="H318" s="5" t="str">
        <f t="shared" si="98"/>
        <v>N/A</v>
      </c>
      <c r="I318" s="8">
        <v>4.6029999999999998</v>
      </c>
      <c r="J318" s="8">
        <v>7.8650000000000002</v>
      </c>
      <c r="K318" s="1" t="s">
        <v>735</v>
      </c>
      <c r="L318" s="85" t="str">
        <f t="shared" si="99"/>
        <v>Yes</v>
      </c>
    </row>
    <row r="319" spans="1:12" x14ac:dyDescent="0.25">
      <c r="A319" s="134" t="s">
        <v>98</v>
      </c>
      <c r="B319" s="21" t="s">
        <v>291</v>
      </c>
      <c r="C319" s="4">
        <v>89.571527381999999</v>
      </c>
      <c r="D319" s="7" t="str">
        <f>IF($B319="N/A","N/A",IF(C319&gt;80,"Yes","No"))</f>
        <v>Yes</v>
      </c>
      <c r="E319" s="4">
        <v>89.118088971999995</v>
      </c>
      <c r="F319" s="7" t="str">
        <f>IF($B319="N/A","N/A",IF(E319&gt;80,"Yes","No"))</f>
        <v>Yes</v>
      </c>
      <c r="G319" s="4">
        <v>94.403538151999996</v>
      </c>
      <c r="H319" s="7" t="str">
        <f>IF($B319="N/A","N/A",IF(G319&gt;80,"Yes","No"))</f>
        <v>Yes</v>
      </c>
      <c r="I319" s="8">
        <v>-0.50600000000000001</v>
      </c>
      <c r="J319" s="8">
        <v>5.931</v>
      </c>
      <c r="K319" s="25" t="s">
        <v>736</v>
      </c>
      <c r="L319" s="85" t="str">
        <f t="shared" si="92"/>
        <v>Yes</v>
      </c>
    </row>
    <row r="320" spans="1:12" x14ac:dyDescent="0.25">
      <c r="A320" s="134" t="s">
        <v>332</v>
      </c>
      <c r="B320" s="21" t="s">
        <v>278</v>
      </c>
      <c r="C320" s="4">
        <v>5.4258983500000003E-2</v>
      </c>
      <c r="D320" s="7" t="str">
        <f>IF($B320="N/A","N/A",IF(C320&gt;=5,"No",IF(C320&lt;0,"No","Yes")))</f>
        <v>Yes</v>
      </c>
      <c r="E320" s="4">
        <v>5.2762957499999999E-2</v>
      </c>
      <c r="F320" s="7" t="str">
        <f>IF($B320="N/A","N/A",IF(E320&gt;=5,"No",IF(E320&lt;0,"No","Yes")))</f>
        <v>Yes</v>
      </c>
      <c r="G320" s="4">
        <v>4.6644565899999997E-2</v>
      </c>
      <c r="H320" s="7" t="str">
        <f>IF($B320="N/A","N/A",IF(G320&gt;=5,"No",IF(G320&lt;0,"No","Yes")))</f>
        <v>Yes</v>
      </c>
      <c r="I320" s="8">
        <v>-2.76</v>
      </c>
      <c r="J320" s="8">
        <v>-11.6</v>
      </c>
      <c r="K320" s="25" t="s">
        <v>736</v>
      </c>
      <c r="L320" s="85" t="str">
        <f t="shared" si="92"/>
        <v>Yes</v>
      </c>
    </row>
    <row r="321" spans="1:12" x14ac:dyDescent="0.25">
      <c r="A321" s="134" t="s">
        <v>340</v>
      </c>
      <c r="B321" s="25" t="s">
        <v>278</v>
      </c>
      <c r="C321" s="4">
        <v>3.9297025464000002</v>
      </c>
      <c r="D321" s="7" t="str">
        <f>IF($B321="N/A","N/A",IF(C321&gt;=5,"No",IF(C321&lt;0,"No","Yes")))</f>
        <v>Yes</v>
      </c>
      <c r="E321" s="4">
        <v>4.2083803310999999</v>
      </c>
      <c r="F321" s="7" t="str">
        <f>IF($B321="N/A","N/A",IF(E321&gt;=5,"No",IF(E321&lt;0,"No","Yes")))</f>
        <v>Yes</v>
      </c>
      <c r="G321" s="4">
        <v>3.3545480667000001</v>
      </c>
      <c r="H321" s="7" t="str">
        <f>IF($B321="N/A","N/A",IF(G321&gt;=5,"No",IF(G321&lt;0,"No","Yes")))</f>
        <v>Yes</v>
      </c>
      <c r="I321" s="8">
        <v>7.0919999999999996</v>
      </c>
      <c r="J321" s="8">
        <v>-20.3</v>
      </c>
      <c r="K321" s="25" t="s">
        <v>736</v>
      </c>
      <c r="L321" s="85" t="str">
        <f t="shared" si="92"/>
        <v>No</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736</v>
      </c>
      <c r="L322" s="85" t="str">
        <f t="shared" si="92"/>
        <v>N/A</v>
      </c>
    </row>
    <row r="323" spans="1:12" x14ac:dyDescent="0.25">
      <c r="A323" s="134" t="s">
        <v>334</v>
      </c>
      <c r="B323" s="25" t="s">
        <v>292</v>
      </c>
      <c r="C323" s="4">
        <v>1.0681045586</v>
      </c>
      <c r="D323" s="7" t="str">
        <f>IF($B323="N/A","N/A",IF(C323&gt;0,"No",IF(C323&lt;0,"No","Yes")))</f>
        <v>No</v>
      </c>
      <c r="E323" s="4">
        <v>0.97384855749999999</v>
      </c>
      <c r="F323" s="7" t="str">
        <f>IF($B323="N/A","N/A",IF(E323&gt;0,"No",IF(E323&lt;0,"No","Yes")))</f>
        <v>No</v>
      </c>
      <c r="G323" s="4">
        <v>0.47695176179999998</v>
      </c>
      <c r="H323" s="7" t="str">
        <f>IF($B323="N/A","N/A",IF(G323&gt;0,"No",IF(G323&lt;0,"No","Yes")))</f>
        <v>No</v>
      </c>
      <c r="I323" s="8">
        <v>-8.82</v>
      </c>
      <c r="J323" s="8">
        <v>-51</v>
      </c>
      <c r="K323" s="25" t="s">
        <v>736</v>
      </c>
      <c r="L323" s="85" t="str">
        <f t="shared" si="92"/>
        <v>No</v>
      </c>
    </row>
    <row r="324" spans="1:12" x14ac:dyDescent="0.25">
      <c r="A324" s="134" t="s">
        <v>335</v>
      </c>
      <c r="B324" s="25" t="s">
        <v>278</v>
      </c>
      <c r="C324" s="4">
        <v>5.3189405457000003</v>
      </c>
      <c r="D324" s="7" t="str">
        <f>IF($B324="N/A","N/A",IF(C324&gt;=5,"No",IF(C324&lt;0,"No","Yes")))</f>
        <v>No</v>
      </c>
      <c r="E324" s="4">
        <v>5.5903080347999996</v>
      </c>
      <c r="F324" s="7" t="str">
        <f>IF($B324="N/A","N/A",IF(E324&gt;=5,"No",IF(E324&lt;0,"No","Yes")))</f>
        <v>No</v>
      </c>
      <c r="G324" s="4">
        <v>1.6621161316999999</v>
      </c>
      <c r="H324" s="7" t="str">
        <f>IF($B324="N/A","N/A",IF(G324&gt;=5,"No",IF(G324&lt;0,"No","Yes")))</f>
        <v>Yes</v>
      </c>
      <c r="I324" s="8">
        <v>5.1020000000000003</v>
      </c>
      <c r="J324" s="8">
        <v>-70.3</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5.7465984099999999E-2</v>
      </c>
      <c r="D326" s="7" t="str">
        <f t="shared" si="100"/>
        <v>No</v>
      </c>
      <c r="E326" s="4">
        <v>5.6611147299999998E-2</v>
      </c>
      <c r="F326" s="7" t="str">
        <f t="shared" si="101"/>
        <v>No</v>
      </c>
      <c r="G326" s="4">
        <v>5.6201322300000002E-2</v>
      </c>
      <c r="H326" s="7" t="str">
        <f t="shared" si="102"/>
        <v>No</v>
      </c>
      <c r="I326" s="8">
        <v>-1.49</v>
      </c>
      <c r="J326" s="8">
        <v>-0.72399999999999998</v>
      </c>
      <c r="K326" s="25" t="s">
        <v>736</v>
      </c>
      <c r="L326" s="85" t="str">
        <f t="shared" si="92"/>
        <v>Yes</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7.0167440103000001</v>
      </c>
      <c r="D334" s="7" t="str">
        <f>IF($B334="N/A","N/A",IF(C334&gt;15,"No",IF(C334&lt;2,"No","Yes")))</f>
        <v>Yes</v>
      </c>
      <c r="E334" s="4">
        <v>7.2448586047000001</v>
      </c>
      <c r="F334" s="7" t="str">
        <f>IF($B334="N/A","N/A",IF(E334&gt;15,"No",IF(E334&lt;2,"No","Yes")))</f>
        <v>Yes</v>
      </c>
      <c r="G334" s="4">
        <v>5.4822870899999998</v>
      </c>
      <c r="H334" s="7" t="str">
        <f>IF($B334="N/A","N/A",IF(G334&gt;15,"No",IF(G334&lt;2,"No","Yes")))</f>
        <v>Yes</v>
      </c>
      <c r="I334" s="8">
        <v>3.2509999999999999</v>
      </c>
      <c r="J334" s="8">
        <v>-24.3</v>
      </c>
      <c r="K334" s="25" t="s">
        <v>736</v>
      </c>
      <c r="L334" s="85" t="str">
        <f t="shared" si="92"/>
        <v>No</v>
      </c>
    </row>
    <row r="335" spans="1:12" x14ac:dyDescent="0.25">
      <c r="A335" s="134" t="s">
        <v>1105</v>
      </c>
      <c r="B335" s="21" t="s">
        <v>213</v>
      </c>
      <c r="C335" s="22">
        <v>116946</v>
      </c>
      <c r="D335" s="7" t="str">
        <f>IF($B335="N/A","N/A",IF(C335&gt;10,"No",IF(C335&lt;-10,"No","Yes")))</f>
        <v>N/A</v>
      </c>
      <c r="E335" s="22">
        <v>101102</v>
      </c>
      <c r="F335" s="7" t="str">
        <f>IF($B335="N/A","N/A",IF(E335&gt;10,"No",IF(E335&lt;-10,"No","Yes")))</f>
        <v>N/A</v>
      </c>
      <c r="G335" s="22">
        <v>0</v>
      </c>
      <c r="H335" s="7" t="str">
        <f>IF($B335="N/A","N/A",IF(G335&gt;10,"No",IF(G335&lt;-10,"No","Yes")))</f>
        <v>N/A</v>
      </c>
      <c r="I335" s="8">
        <v>-13.5</v>
      </c>
      <c r="J335" s="8">
        <v>-100</v>
      </c>
      <c r="K335" s="25" t="s">
        <v>736</v>
      </c>
      <c r="L335" s="85" t="str">
        <f t="shared" si="92"/>
        <v>No</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8520</v>
      </c>
      <c r="D338" s="7" t="str">
        <f>IF($B338="N/A","N/A",IF(C338&gt;10,"No",IF(C338&lt;-10,"No","Yes")))</f>
        <v>N/A</v>
      </c>
      <c r="E338" s="22">
        <v>9123</v>
      </c>
      <c r="F338" s="7" t="str">
        <f>IF($B338="N/A","N/A",IF(E338&gt;10,"No",IF(E338&lt;-10,"No","Yes")))</f>
        <v>N/A</v>
      </c>
      <c r="G338" s="22">
        <v>10325</v>
      </c>
      <c r="H338" s="7" t="str">
        <f>IF($B338="N/A","N/A",IF(G338&gt;10,"No",IF(G338&lt;-10,"No","Yes")))</f>
        <v>N/A</v>
      </c>
      <c r="I338" s="8">
        <v>7.077</v>
      </c>
      <c r="J338" s="8">
        <v>13.18</v>
      </c>
      <c r="K338" s="25" t="s">
        <v>736</v>
      </c>
      <c r="L338" s="85" t="str">
        <f t="shared" si="92"/>
        <v>Yes</v>
      </c>
    </row>
    <row r="339" spans="1:12" x14ac:dyDescent="0.25">
      <c r="A339" s="136" t="s">
        <v>1661</v>
      </c>
      <c r="B339" s="93" t="s">
        <v>213</v>
      </c>
      <c r="C339" s="137">
        <v>4238</v>
      </c>
      <c r="D339" s="124" t="str">
        <f>IF($B339="N/A","N/A",IF(C339&gt;10,"No",IF(C339&lt;-10,"No","Yes")))</f>
        <v>N/A</v>
      </c>
      <c r="E339" s="137">
        <v>4043</v>
      </c>
      <c r="F339" s="124" t="str">
        <f>IF($B339="N/A","N/A",IF(E339&gt;10,"No",IF(E339&lt;-10,"No","Yes")))</f>
        <v>N/A</v>
      </c>
      <c r="G339" s="137">
        <v>3666</v>
      </c>
      <c r="H339" s="124" t="str">
        <f>IF($B339="N/A","N/A",IF(G339&gt;10,"No",IF(G339&lt;-10,"No","Yes")))</f>
        <v>N/A</v>
      </c>
      <c r="I339" s="125">
        <v>-4.5999999999999996</v>
      </c>
      <c r="J339" s="125">
        <v>-9.32</v>
      </c>
      <c r="K339" s="138" t="s">
        <v>736</v>
      </c>
      <c r="L339" s="96" t="str">
        <f t="shared" si="92"/>
        <v>Yes</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5762721663</v>
      </c>
      <c r="D6" s="7" t="str">
        <f t="shared" ref="D6:D12" si="0">IF($B6="N/A","N/A",IF(C6&gt;10,"No",IF(C6&lt;-10,"No","Yes")))</f>
        <v>N/A</v>
      </c>
      <c r="E6" s="10">
        <v>5702925581</v>
      </c>
      <c r="F6" s="7" t="str">
        <f t="shared" ref="F6:F12" si="1">IF($B6="N/A","N/A",IF(E6&gt;10,"No",IF(E6&lt;-10,"No","Yes")))</f>
        <v>N/A</v>
      </c>
      <c r="G6" s="10">
        <v>8152238734</v>
      </c>
      <c r="H6" s="7" t="str">
        <f t="shared" ref="H6:H12" si="2">IF($B6="N/A","N/A",IF(G6&gt;10,"No",IF(G6&lt;-10,"No","Yes")))</f>
        <v>N/A</v>
      </c>
      <c r="I6" s="8">
        <v>-1.04</v>
      </c>
      <c r="J6" s="8">
        <v>42.95</v>
      </c>
      <c r="K6" s="25" t="s">
        <v>734</v>
      </c>
      <c r="L6" s="85" t="str">
        <f t="shared" ref="L6:L13" si="3">IF(J6="Div by 0", "N/A", IF(K6="N/A","N/A", IF(J6&gt;VALUE(MID(K6,1,2)), "No", IF(J6&lt;-1*VALUE(MID(K6,1,2)), "No", "Yes"))))</f>
        <v>No</v>
      </c>
    </row>
    <row r="7" spans="1:12" x14ac:dyDescent="0.25">
      <c r="A7" s="116" t="s">
        <v>1106</v>
      </c>
      <c r="B7" s="25" t="s">
        <v>213</v>
      </c>
      <c r="C7" s="10">
        <v>4077.0521997999999</v>
      </c>
      <c r="D7" s="7" t="str">
        <f t="shared" si="0"/>
        <v>N/A</v>
      </c>
      <c r="E7" s="10">
        <v>3984.8023406000002</v>
      </c>
      <c r="F7" s="7" t="str">
        <f t="shared" si="1"/>
        <v>N/A</v>
      </c>
      <c r="G7" s="10">
        <v>4237.1897806999996</v>
      </c>
      <c r="H7" s="7" t="str">
        <f t="shared" si="2"/>
        <v>N/A</v>
      </c>
      <c r="I7" s="8">
        <v>-2.2599999999999998</v>
      </c>
      <c r="J7" s="8">
        <v>6.3339999999999996</v>
      </c>
      <c r="K7" s="25" t="s">
        <v>734</v>
      </c>
      <c r="L7" s="85" t="str">
        <f t="shared" si="3"/>
        <v>Yes</v>
      </c>
    </row>
    <row r="8" spans="1:12" x14ac:dyDescent="0.25">
      <c r="A8" s="116" t="s">
        <v>719</v>
      </c>
      <c r="B8" s="25" t="s">
        <v>213</v>
      </c>
      <c r="C8" s="10">
        <v>547</v>
      </c>
      <c r="D8" s="7" t="str">
        <f t="shared" si="0"/>
        <v>N/A</v>
      </c>
      <c r="E8" s="10">
        <v>482</v>
      </c>
      <c r="F8" s="7" t="str">
        <f t="shared" si="1"/>
        <v>N/A</v>
      </c>
      <c r="G8" s="10">
        <v>832</v>
      </c>
      <c r="H8" s="7" t="str">
        <f t="shared" si="2"/>
        <v>N/A</v>
      </c>
      <c r="I8" s="8">
        <v>-11.9</v>
      </c>
      <c r="J8" s="8">
        <v>72.61</v>
      </c>
      <c r="K8" s="25" t="s">
        <v>734</v>
      </c>
      <c r="L8" s="85" t="str">
        <f t="shared" si="3"/>
        <v>No</v>
      </c>
    </row>
    <row r="9" spans="1:12" x14ac:dyDescent="0.25">
      <c r="A9" s="116" t="s">
        <v>720</v>
      </c>
      <c r="B9" s="25" t="s">
        <v>213</v>
      </c>
      <c r="C9" s="10">
        <v>1279</v>
      </c>
      <c r="D9" s="7" t="str">
        <f t="shared" si="0"/>
        <v>N/A</v>
      </c>
      <c r="E9" s="10">
        <v>1256</v>
      </c>
      <c r="F9" s="7" t="str">
        <f t="shared" si="1"/>
        <v>N/A</v>
      </c>
      <c r="G9" s="10">
        <v>1668</v>
      </c>
      <c r="H9" s="7" t="str">
        <f t="shared" si="2"/>
        <v>N/A</v>
      </c>
      <c r="I9" s="8">
        <v>-1.8</v>
      </c>
      <c r="J9" s="8">
        <v>32.799999999999997</v>
      </c>
      <c r="K9" s="25" t="s">
        <v>734</v>
      </c>
      <c r="L9" s="85" t="str">
        <f t="shared" si="3"/>
        <v>No</v>
      </c>
    </row>
    <row r="10" spans="1:12" x14ac:dyDescent="0.25">
      <c r="A10" s="116" t="s">
        <v>721</v>
      </c>
      <c r="B10" s="25" t="s">
        <v>213</v>
      </c>
      <c r="C10" s="10">
        <v>2943</v>
      </c>
      <c r="D10" s="7" t="str">
        <f t="shared" si="0"/>
        <v>N/A</v>
      </c>
      <c r="E10" s="10">
        <v>3158</v>
      </c>
      <c r="F10" s="7" t="str">
        <f t="shared" si="1"/>
        <v>N/A</v>
      </c>
      <c r="G10" s="10">
        <v>4731</v>
      </c>
      <c r="H10" s="7" t="str">
        <f t="shared" si="2"/>
        <v>N/A</v>
      </c>
      <c r="I10" s="8">
        <v>7.3049999999999997</v>
      </c>
      <c r="J10" s="8">
        <v>49.81</v>
      </c>
      <c r="K10" s="25" t="s">
        <v>734</v>
      </c>
      <c r="L10" s="85" t="str">
        <f t="shared" si="3"/>
        <v>No</v>
      </c>
    </row>
    <row r="11" spans="1:12" x14ac:dyDescent="0.25">
      <c r="A11" s="116" t="s">
        <v>722</v>
      </c>
      <c r="B11" s="25" t="s">
        <v>213</v>
      </c>
      <c r="C11" s="10">
        <v>16075</v>
      </c>
      <c r="D11" s="7" t="str">
        <f t="shared" si="0"/>
        <v>N/A</v>
      </c>
      <c r="E11" s="10">
        <v>14631</v>
      </c>
      <c r="F11" s="7" t="str">
        <f t="shared" si="1"/>
        <v>N/A</v>
      </c>
      <c r="G11" s="10">
        <v>11932</v>
      </c>
      <c r="H11" s="7" t="str">
        <f t="shared" si="2"/>
        <v>N/A</v>
      </c>
      <c r="I11" s="8">
        <v>-8.98</v>
      </c>
      <c r="J11" s="8">
        <v>-18.399999999999999</v>
      </c>
      <c r="K11" s="25" t="s">
        <v>734</v>
      </c>
      <c r="L11" s="85" t="str">
        <f t="shared" si="3"/>
        <v>Yes</v>
      </c>
    </row>
    <row r="12" spans="1:12" x14ac:dyDescent="0.25">
      <c r="A12" s="116" t="s">
        <v>723</v>
      </c>
      <c r="B12" s="25" t="s">
        <v>213</v>
      </c>
      <c r="C12" s="10">
        <v>54129</v>
      </c>
      <c r="D12" s="7" t="str">
        <f t="shared" si="0"/>
        <v>N/A</v>
      </c>
      <c r="E12" s="10">
        <v>49997</v>
      </c>
      <c r="F12" s="7" t="str">
        <f t="shared" si="1"/>
        <v>N/A</v>
      </c>
      <c r="G12" s="10">
        <v>39608</v>
      </c>
      <c r="H12" s="7" t="str">
        <f t="shared" si="2"/>
        <v>N/A</v>
      </c>
      <c r="I12" s="8">
        <v>-7.63</v>
      </c>
      <c r="J12" s="8">
        <v>-20.8</v>
      </c>
      <c r="K12" s="25" t="s">
        <v>734</v>
      </c>
      <c r="L12" s="85" t="str">
        <f t="shared" si="3"/>
        <v>Yes</v>
      </c>
    </row>
    <row r="13" spans="1:12" x14ac:dyDescent="0.25">
      <c r="A13" s="116" t="s">
        <v>74</v>
      </c>
      <c r="B13" s="25" t="s">
        <v>213</v>
      </c>
      <c r="C13" s="10">
        <v>7593401</v>
      </c>
      <c r="D13" s="7" t="str">
        <f>IF($B13="N/A","N/A",IF(C13&gt;10,"No",IF(C13&lt;-10,"No","Yes")))</f>
        <v>N/A</v>
      </c>
      <c r="E13" s="10">
        <v>2268637</v>
      </c>
      <c r="F13" s="7" t="str">
        <f>IF($B13="N/A","N/A",IF(E13&gt;10,"No",IF(E13&lt;-10,"No","Yes")))</f>
        <v>N/A</v>
      </c>
      <c r="G13" s="10">
        <v>3922446</v>
      </c>
      <c r="H13" s="7" t="str">
        <f>IF($B13="N/A","N/A",IF(G13&gt;10,"No",IF(G13&lt;-10,"No","Yes")))</f>
        <v>N/A</v>
      </c>
      <c r="I13" s="8">
        <v>-70.099999999999994</v>
      </c>
      <c r="J13" s="8">
        <v>72.900000000000006</v>
      </c>
      <c r="K13" s="25" t="s">
        <v>734</v>
      </c>
      <c r="L13" s="85" t="str">
        <f t="shared" si="3"/>
        <v>No</v>
      </c>
    </row>
    <row r="14" spans="1:12" x14ac:dyDescent="0.25">
      <c r="A14" s="132" t="s">
        <v>157</v>
      </c>
      <c r="B14" s="21" t="s">
        <v>213</v>
      </c>
      <c r="C14" s="4">
        <v>6.7216242776000001</v>
      </c>
      <c r="D14" s="7" t="str">
        <f t="shared" ref="D14:D18" si="4">IF($B14="N/A","N/A",IF(C14&gt;10,"No",IF(C14&lt;-10,"No","Yes")))</f>
        <v>N/A</v>
      </c>
      <c r="E14" s="4">
        <v>6.9559220468999996</v>
      </c>
      <c r="F14" s="7" t="str">
        <f t="shared" ref="F14:F18" si="5">IF($B14="N/A","N/A",IF(E14&gt;10,"No",IF(E14&lt;-10,"No","Yes")))</f>
        <v>N/A</v>
      </c>
      <c r="G14" s="4">
        <v>4.9328654820000004</v>
      </c>
      <c r="H14" s="7" t="str">
        <f t="shared" ref="H14:H18" si="6">IF($B14="N/A","N/A",IF(G14&gt;10,"No",IF(G14&lt;-10,"No","Yes")))</f>
        <v>N/A</v>
      </c>
      <c r="I14" s="8">
        <v>3.4860000000000002</v>
      </c>
      <c r="J14" s="8">
        <v>-29.1</v>
      </c>
      <c r="K14" s="25" t="s">
        <v>734</v>
      </c>
      <c r="L14" s="85" t="str">
        <f t="shared" ref="L14:L18" si="7">IF(J14="Div by 0", "N/A", IF(K14="N/A","N/A", IF(J14&gt;VALUE(MID(K14,1,2)), "No", IF(J14&lt;-1*VALUE(MID(K14,1,2)), "No", "Yes"))))</f>
        <v>Yes</v>
      </c>
    </row>
    <row r="15" spans="1:12" x14ac:dyDescent="0.25">
      <c r="A15" s="116" t="s">
        <v>417</v>
      </c>
      <c r="B15" s="21" t="s">
        <v>213</v>
      </c>
      <c r="C15" s="4">
        <v>20.632273190999999</v>
      </c>
      <c r="D15" s="7" t="str">
        <f t="shared" si="4"/>
        <v>N/A</v>
      </c>
      <c r="E15" s="4">
        <v>21.366368433000002</v>
      </c>
      <c r="F15" s="7" t="str">
        <f t="shared" si="5"/>
        <v>N/A</v>
      </c>
      <c r="G15" s="4">
        <v>21.857406736000002</v>
      </c>
      <c r="H15" s="7" t="str">
        <f t="shared" si="6"/>
        <v>N/A</v>
      </c>
      <c r="I15" s="8">
        <v>3.5579999999999998</v>
      </c>
      <c r="J15" s="8">
        <v>2.298</v>
      </c>
      <c r="K15" s="25" t="s">
        <v>734</v>
      </c>
      <c r="L15" s="85" t="str">
        <f t="shared" si="7"/>
        <v>Yes</v>
      </c>
    </row>
    <row r="16" spans="1:12" x14ac:dyDescent="0.25">
      <c r="A16" s="116" t="s">
        <v>418</v>
      </c>
      <c r="B16" s="21" t="s">
        <v>213</v>
      </c>
      <c r="C16" s="4">
        <v>9.1726348695999995</v>
      </c>
      <c r="D16" s="7" t="str">
        <f t="shared" si="4"/>
        <v>N/A</v>
      </c>
      <c r="E16" s="4">
        <v>10.605140746</v>
      </c>
      <c r="F16" s="7" t="str">
        <f t="shared" si="5"/>
        <v>N/A</v>
      </c>
      <c r="G16" s="4">
        <v>12.750240271999999</v>
      </c>
      <c r="H16" s="7" t="str">
        <f t="shared" si="6"/>
        <v>N/A</v>
      </c>
      <c r="I16" s="8">
        <v>15.62</v>
      </c>
      <c r="J16" s="8">
        <v>20.23</v>
      </c>
      <c r="K16" s="25" t="s">
        <v>734</v>
      </c>
      <c r="L16" s="85" t="str">
        <f t="shared" si="7"/>
        <v>Yes</v>
      </c>
    </row>
    <row r="17" spans="1:12" x14ac:dyDescent="0.25">
      <c r="A17" s="116" t="s">
        <v>419</v>
      </c>
      <c r="B17" s="21" t="s">
        <v>213</v>
      </c>
      <c r="C17" s="4">
        <v>2.1326431218000002</v>
      </c>
      <c r="D17" s="7" t="str">
        <f t="shared" si="4"/>
        <v>N/A</v>
      </c>
      <c r="E17" s="4">
        <v>2.5054591991000001</v>
      </c>
      <c r="F17" s="7" t="str">
        <f t="shared" si="5"/>
        <v>N/A</v>
      </c>
      <c r="G17" s="4">
        <v>2.439409527</v>
      </c>
      <c r="H17" s="7" t="str">
        <f t="shared" si="6"/>
        <v>N/A</v>
      </c>
      <c r="I17" s="8">
        <v>17.48</v>
      </c>
      <c r="J17" s="8">
        <v>-2.64</v>
      </c>
      <c r="K17" s="25" t="s">
        <v>734</v>
      </c>
      <c r="L17" s="85" t="str">
        <f t="shared" si="7"/>
        <v>Yes</v>
      </c>
    </row>
    <row r="18" spans="1:12" x14ac:dyDescent="0.25">
      <c r="A18" s="116" t="s">
        <v>420</v>
      </c>
      <c r="B18" s="21" t="s">
        <v>213</v>
      </c>
      <c r="C18" s="4">
        <v>12.472493588000001</v>
      </c>
      <c r="D18" s="7" t="str">
        <f t="shared" si="4"/>
        <v>N/A</v>
      </c>
      <c r="E18" s="4">
        <v>11.333352793</v>
      </c>
      <c r="F18" s="7" t="str">
        <f t="shared" si="5"/>
        <v>N/A</v>
      </c>
      <c r="G18" s="4">
        <v>3.1879672617999999</v>
      </c>
      <c r="H18" s="7" t="str">
        <f t="shared" si="6"/>
        <v>N/A</v>
      </c>
      <c r="I18" s="8">
        <v>-9.1300000000000008</v>
      </c>
      <c r="J18" s="8">
        <v>-71.900000000000006</v>
      </c>
      <c r="K18" s="25" t="s">
        <v>734</v>
      </c>
      <c r="L18" s="85" t="str">
        <f t="shared" si="7"/>
        <v>No</v>
      </c>
    </row>
    <row r="19" spans="1:12" x14ac:dyDescent="0.25">
      <c r="A19" s="116" t="s">
        <v>75</v>
      </c>
      <c r="B19" s="25" t="s">
        <v>213</v>
      </c>
      <c r="C19" s="22">
        <v>17</v>
      </c>
      <c r="D19" s="7" t="str">
        <f t="shared" ref="D19:D50" si="8">IF($B19="N/A","N/A",IF(C19&gt;10,"No",IF(C19&lt;-10,"No","Yes")))</f>
        <v>N/A</v>
      </c>
      <c r="E19" s="22">
        <v>11</v>
      </c>
      <c r="F19" s="7" t="str">
        <f t="shared" ref="F19:F50" si="9">IF($B19="N/A","N/A",IF(E19&gt;10,"No",IF(E19&lt;-10,"No","Yes")))</f>
        <v>N/A</v>
      </c>
      <c r="G19" s="22">
        <v>14</v>
      </c>
      <c r="H19" s="7" t="str">
        <f t="shared" ref="H19:H50" si="10">IF($B19="N/A","N/A",IF(G19&gt;10,"No",IF(G19&lt;-10,"No","Yes")))</f>
        <v>N/A</v>
      </c>
      <c r="I19" s="8">
        <v>-52.9</v>
      </c>
      <c r="J19" s="8">
        <v>75</v>
      </c>
      <c r="K19" s="25" t="s">
        <v>213</v>
      </c>
      <c r="L19" s="85" t="str">
        <f t="shared" ref="L19:L25" si="11">IF(J19="Div by 0", "N/A", IF(K19="N/A","N/A", IF(J19&gt;VALUE(MID(K19,1,2)), "No", IF(J19&lt;-1*VALUE(MID(K19,1,2)), "No", "Yes"))))</f>
        <v>N/A</v>
      </c>
    </row>
    <row r="20" spans="1:12" x14ac:dyDescent="0.25">
      <c r="A20" s="116" t="s">
        <v>76</v>
      </c>
      <c r="B20" s="25" t="s">
        <v>213</v>
      </c>
      <c r="C20" s="22">
        <v>58</v>
      </c>
      <c r="D20" s="7" t="str">
        <f t="shared" si="8"/>
        <v>N/A</v>
      </c>
      <c r="E20" s="22">
        <v>36</v>
      </c>
      <c r="F20" s="7" t="str">
        <f t="shared" si="9"/>
        <v>N/A</v>
      </c>
      <c r="G20" s="22">
        <v>48</v>
      </c>
      <c r="H20" s="7" t="str">
        <f t="shared" si="10"/>
        <v>N/A</v>
      </c>
      <c r="I20" s="8">
        <v>-37.9</v>
      </c>
      <c r="J20" s="8">
        <v>33.33</v>
      </c>
      <c r="K20" s="25" t="s">
        <v>213</v>
      </c>
      <c r="L20" s="85" t="str">
        <f t="shared" si="11"/>
        <v>N/A</v>
      </c>
    </row>
    <row r="21" spans="1:12" x14ac:dyDescent="0.25">
      <c r="A21" s="132" t="s">
        <v>1106</v>
      </c>
      <c r="B21" s="25" t="s">
        <v>213</v>
      </c>
      <c r="C21" s="10">
        <v>4077.0521997999999</v>
      </c>
      <c r="D21" s="7" t="str">
        <f t="shared" si="8"/>
        <v>N/A</v>
      </c>
      <c r="E21" s="10">
        <v>3984.8023406000002</v>
      </c>
      <c r="F21" s="7" t="str">
        <f t="shared" si="9"/>
        <v>N/A</v>
      </c>
      <c r="G21" s="10">
        <v>4237.1897806999996</v>
      </c>
      <c r="H21" s="7" t="str">
        <f t="shared" si="10"/>
        <v>N/A</v>
      </c>
      <c r="I21" s="8">
        <v>-2.2599999999999998</v>
      </c>
      <c r="J21" s="8">
        <v>6.3339999999999996</v>
      </c>
      <c r="K21" s="25" t="s">
        <v>734</v>
      </c>
      <c r="L21" s="85" t="str">
        <f t="shared" si="11"/>
        <v>Yes</v>
      </c>
    </row>
    <row r="22" spans="1:12" x14ac:dyDescent="0.25">
      <c r="A22" s="116" t="s">
        <v>1688</v>
      </c>
      <c r="B22" s="25" t="s">
        <v>213</v>
      </c>
      <c r="C22" s="10">
        <v>10057.348055</v>
      </c>
      <c r="D22" s="7" t="str">
        <f t="shared" si="8"/>
        <v>N/A</v>
      </c>
      <c r="E22" s="10">
        <v>9602.1259004000003</v>
      </c>
      <c r="F22" s="7" t="str">
        <f t="shared" si="9"/>
        <v>N/A</v>
      </c>
      <c r="G22" s="10">
        <v>9051.8990162999999</v>
      </c>
      <c r="H22" s="7" t="str">
        <f t="shared" si="10"/>
        <v>N/A</v>
      </c>
      <c r="I22" s="8">
        <v>-4.53</v>
      </c>
      <c r="J22" s="8">
        <v>-5.73</v>
      </c>
      <c r="K22" s="25" t="s">
        <v>734</v>
      </c>
      <c r="L22" s="85" t="str">
        <f t="shared" si="11"/>
        <v>Yes</v>
      </c>
    </row>
    <row r="23" spans="1:12" x14ac:dyDescent="0.25">
      <c r="A23" s="116" t="s">
        <v>1107</v>
      </c>
      <c r="B23" s="25" t="s">
        <v>213</v>
      </c>
      <c r="C23" s="10">
        <v>11718.495982</v>
      </c>
      <c r="D23" s="7" t="str">
        <f t="shared" si="8"/>
        <v>N/A</v>
      </c>
      <c r="E23" s="10">
        <v>11178.767362000001</v>
      </c>
      <c r="F23" s="7" t="str">
        <f t="shared" si="9"/>
        <v>N/A</v>
      </c>
      <c r="G23" s="10">
        <v>10081.203597</v>
      </c>
      <c r="H23" s="7" t="str">
        <f t="shared" si="10"/>
        <v>N/A</v>
      </c>
      <c r="I23" s="8">
        <v>-4.6100000000000003</v>
      </c>
      <c r="J23" s="8">
        <v>-9.82</v>
      </c>
      <c r="K23" s="25" t="s">
        <v>734</v>
      </c>
      <c r="L23" s="85" t="str">
        <f t="shared" si="11"/>
        <v>Yes</v>
      </c>
    </row>
    <row r="24" spans="1:12" x14ac:dyDescent="0.25">
      <c r="A24" s="116" t="s">
        <v>1108</v>
      </c>
      <c r="B24" s="25" t="s">
        <v>213</v>
      </c>
      <c r="C24" s="10">
        <v>1625.4243018</v>
      </c>
      <c r="D24" s="7" t="str">
        <f t="shared" si="8"/>
        <v>N/A</v>
      </c>
      <c r="E24" s="10">
        <v>1584.5099284999999</v>
      </c>
      <c r="F24" s="7" t="str">
        <f t="shared" si="9"/>
        <v>N/A</v>
      </c>
      <c r="G24" s="10">
        <v>1496.8458538</v>
      </c>
      <c r="H24" s="7" t="str">
        <f t="shared" si="10"/>
        <v>N/A</v>
      </c>
      <c r="I24" s="8">
        <v>-2.52</v>
      </c>
      <c r="J24" s="8">
        <v>-5.53</v>
      </c>
      <c r="K24" s="25" t="s">
        <v>734</v>
      </c>
      <c r="L24" s="85" t="str">
        <f t="shared" si="11"/>
        <v>Yes</v>
      </c>
    </row>
    <row r="25" spans="1:12" x14ac:dyDescent="0.25">
      <c r="A25" s="116" t="s">
        <v>1109</v>
      </c>
      <c r="B25" s="25" t="s">
        <v>213</v>
      </c>
      <c r="C25" s="10">
        <v>2658.0514036999998</v>
      </c>
      <c r="D25" s="7" t="str">
        <f t="shared" si="8"/>
        <v>N/A</v>
      </c>
      <c r="E25" s="10">
        <v>2742.75054</v>
      </c>
      <c r="F25" s="7" t="str">
        <f t="shared" si="9"/>
        <v>N/A</v>
      </c>
      <c r="G25" s="10">
        <v>5010.7738676999998</v>
      </c>
      <c r="H25" s="7" t="str">
        <f t="shared" si="10"/>
        <v>N/A</v>
      </c>
      <c r="I25" s="8">
        <v>3.1869999999999998</v>
      </c>
      <c r="J25" s="8">
        <v>82.69</v>
      </c>
      <c r="K25" s="25" t="s">
        <v>734</v>
      </c>
      <c r="L25" s="85" t="str">
        <f t="shared" si="11"/>
        <v>No</v>
      </c>
    </row>
    <row r="26" spans="1:12" x14ac:dyDescent="0.25">
      <c r="A26" s="108" t="s">
        <v>1110</v>
      </c>
      <c r="B26" s="25" t="s">
        <v>213</v>
      </c>
      <c r="C26" s="10">
        <v>4165.2640928000001</v>
      </c>
      <c r="D26" s="7" t="str">
        <f t="shared" si="8"/>
        <v>N/A</v>
      </c>
      <c r="E26" s="10">
        <v>4047.0022276</v>
      </c>
      <c r="F26" s="7" t="str">
        <f t="shared" si="9"/>
        <v>N/A</v>
      </c>
      <c r="G26" s="10">
        <v>4500.5826962000001</v>
      </c>
      <c r="H26" s="7" t="str">
        <f t="shared" si="10"/>
        <v>N/A</v>
      </c>
      <c r="I26" s="8">
        <v>-2.84</v>
      </c>
      <c r="J26" s="8">
        <v>11.21</v>
      </c>
      <c r="K26" s="25" t="s">
        <v>734</v>
      </c>
      <c r="L26" s="85" t="str">
        <f>IF(J26="Div by 0", "N/A", IF(OR(J26="N/A",K26="N/A"),"N/A", IF(J26&gt;VALUE(MID(K26,1,2)), "No", IF(J26&lt;-1*VALUE(MID(K26,1,2)), "No", "Yes"))))</f>
        <v>Yes</v>
      </c>
    </row>
    <row r="27" spans="1:12" x14ac:dyDescent="0.25">
      <c r="A27" s="108" t="s">
        <v>1111</v>
      </c>
      <c r="B27" s="25" t="s">
        <v>213</v>
      </c>
      <c r="C27" s="10">
        <v>3956.8117354999999</v>
      </c>
      <c r="D27" s="7" t="str">
        <f t="shared" si="8"/>
        <v>N/A</v>
      </c>
      <c r="E27" s="10">
        <v>3900.0574213999998</v>
      </c>
      <c r="F27" s="7" t="str">
        <f t="shared" si="9"/>
        <v>N/A</v>
      </c>
      <c r="G27" s="10">
        <v>3919.0539927</v>
      </c>
      <c r="H27" s="7" t="str">
        <f t="shared" si="10"/>
        <v>N/A</v>
      </c>
      <c r="I27" s="8">
        <v>-1.43</v>
      </c>
      <c r="J27" s="8">
        <v>0.48709999999999998</v>
      </c>
      <c r="K27" s="25" t="s">
        <v>734</v>
      </c>
      <c r="L27" s="85" t="str">
        <f>IF(J27="Div by 0", "N/A", IF(OR(J27="N/A",K27="N/A"),"N/A", IF(J27&gt;VALUE(MID(K27,1,2)), "No", IF(J27&lt;-1*VALUE(MID(K27,1,2)), "No", "Yes"))))</f>
        <v>Yes</v>
      </c>
    </row>
    <row r="28" spans="1:12" x14ac:dyDescent="0.25">
      <c r="A28" s="132" t="s">
        <v>1112</v>
      </c>
      <c r="B28" s="25" t="s">
        <v>213</v>
      </c>
      <c r="C28" s="10">
        <v>8925.6374577999995</v>
      </c>
      <c r="D28" s="7" t="str">
        <f t="shared" si="8"/>
        <v>N/A</v>
      </c>
      <c r="E28" s="10">
        <v>8411.3778027999997</v>
      </c>
      <c r="F28" s="7" t="str">
        <f t="shared" si="9"/>
        <v>N/A</v>
      </c>
      <c r="G28" s="10">
        <v>7764.8461724999997</v>
      </c>
      <c r="H28" s="7" t="str">
        <f t="shared" si="10"/>
        <v>N/A</v>
      </c>
      <c r="I28" s="8">
        <v>-5.76</v>
      </c>
      <c r="J28" s="8">
        <v>-7.69</v>
      </c>
      <c r="K28" s="25" t="s">
        <v>734</v>
      </c>
      <c r="L28" s="85" t="str">
        <f>IF(J28="Div by 0", "N/A", IF(K28="N/A","N/A", IF(J28&gt;VALUE(MID(K28,1,2)), "No", IF(J28&lt;-1*VALUE(MID(K28,1,2)), "No", "Yes"))))</f>
        <v>Yes</v>
      </c>
    </row>
    <row r="29" spans="1:12" x14ac:dyDescent="0.25">
      <c r="A29" s="108" t="s">
        <v>1113</v>
      </c>
      <c r="B29" s="25" t="s">
        <v>213</v>
      </c>
      <c r="C29" s="10">
        <v>10063.309458</v>
      </c>
      <c r="D29" s="7" t="str">
        <f t="shared" si="8"/>
        <v>N/A</v>
      </c>
      <c r="E29" s="10">
        <v>9606.7645909000003</v>
      </c>
      <c r="F29" s="7" t="str">
        <f t="shared" si="9"/>
        <v>N/A</v>
      </c>
      <c r="G29" s="10">
        <v>9048.1185623000001</v>
      </c>
      <c r="H29" s="7" t="str">
        <f t="shared" si="10"/>
        <v>N/A</v>
      </c>
      <c r="I29" s="8">
        <v>-4.54</v>
      </c>
      <c r="J29" s="8">
        <v>-5.82</v>
      </c>
      <c r="K29" s="25" t="s">
        <v>734</v>
      </c>
      <c r="L29" s="85" t="str">
        <f>IF(J29="Div by 0", "N/A", IF(K29="N/A","N/A", IF(J29&gt;VALUE(MID(K29,1,2)), "No", IF(J29&lt;-1*VALUE(MID(K29,1,2)), "No", "Yes"))))</f>
        <v>Yes</v>
      </c>
    </row>
    <row r="30" spans="1:12" x14ac:dyDescent="0.25">
      <c r="A30" s="108" t="s">
        <v>1114</v>
      </c>
      <c r="B30" s="25" t="s">
        <v>213</v>
      </c>
      <c r="C30" s="10">
        <v>7663.1304812999997</v>
      </c>
      <c r="D30" s="7" t="str">
        <f t="shared" si="8"/>
        <v>N/A</v>
      </c>
      <c r="E30" s="10">
        <v>7070.9596871000003</v>
      </c>
      <c r="F30" s="7" t="str">
        <f t="shared" si="9"/>
        <v>N/A</v>
      </c>
      <c r="G30" s="10">
        <v>6428.2465513999996</v>
      </c>
      <c r="H30" s="7" t="str">
        <f t="shared" si="10"/>
        <v>N/A</v>
      </c>
      <c r="I30" s="8">
        <v>-7.73</v>
      </c>
      <c r="J30" s="8">
        <v>-9.09</v>
      </c>
      <c r="K30" s="25" t="s">
        <v>734</v>
      </c>
      <c r="L30" s="85" t="str">
        <f>IF(J30="Div by 0", "N/A", IF(K30="N/A","N/A", IF(J30&gt;VALUE(MID(K30,1,2)), "No", IF(J30&lt;-1*VALUE(MID(K30,1,2)), "No", "Yes"))))</f>
        <v>Yes</v>
      </c>
    </row>
    <row r="31" spans="1:12" x14ac:dyDescent="0.25">
      <c r="A31" s="108" t="s">
        <v>1115</v>
      </c>
      <c r="B31" s="25" t="s">
        <v>213</v>
      </c>
      <c r="C31" s="10">
        <v>9400.9084375999992</v>
      </c>
      <c r="D31" s="7" t="str">
        <f t="shared" si="8"/>
        <v>N/A</v>
      </c>
      <c r="E31" s="10">
        <v>8868.0521482999993</v>
      </c>
      <c r="F31" s="7" t="str">
        <f t="shared" si="9"/>
        <v>N/A</v>
      </c>
      <c r="G31" s="10">
        <v>8203.8448358999995</v>
      </c>
      <c r="H31" s="7" t="str">
        <f t="shared" si="10"/>
        <v>N/A</v>
      </c>
      <c r="I31" s="8">
        <v>-5.67</v>
      </c>
      <c r="J31" s="8">
        <v>-7.49</v>
      </c>
      <c r="K31" s="25" t="s">
        <v>734</v>
      </c>
      <c r="L31" s="85" t="str">
        <f>IF(J31="Div by 0", "N/A", IF(OR(J31="N/A",K31="N/A"),"N/A", IF(J31&gt;VALUE(MID(K31,1,2)), "No", IF(J31&lt;-1*VALUE(MID(K31,1,2)), "No", "Yes"))))</f>
        <v>Yes</v>
      </c>
    </row>
    <row r="32" spans="1:12" x14ac:dyDescent="0.25">
      <c r="A32" s="108" t="s">
        <v>1116</v>
      </c>
      <c r="B32" s="25" t="s">
        <v>213</v>
      </c>
      <c r="C32" s="10">
        <v>8234.7353536999999</v>
      </c>
      <c r="D32" s="7" t="str">
        <f t="shared" si="8"/>
        <v>N/A</v>
      </c>
      <c r="E32" s="10">
        <v>7747.0210725999996</v>
      </c>
      <c r="F32" s="7" t="str">
        <f t="shared" si="9"/>
        <v>N/A</v>
      </c>
      <c r="G32" s="10">
        <v>7134.2667358999997</v>
      </c>
      <c r="H32" s="7" t="str">
        <f t="shared" si="10"/>
        <v>N/A</v>
      </c>
      <c r="I32" s="8">
        <v>-5.92</v>
      </c>
      <c r="J32" s="8">
        <v>-7.91</v>
      </c>
      <c r="K32" s="25" t="s">
        <v>734</v>
      </c>
      <c r="L32" s="85" t="str">
        <f>IF(J32="Div by 0", "N/A", IF(OR(J32="N/A",K32="N/A"),"N/A", IF(J32&gt;VALUE(MID(K32,1,2)), "No", IF(J32&lt;-1*VALUE(MID(K32,1,2)), "No", "Yes"))))</f>
        <v>Yes</v>
      </c>
    </row>
    <row r="33" spans="1:12" x14ac:dyDescent="0.25">
      <c r="A33" s="108" t="s">
        <v>1691</v>
      </c>
      <c r="B33" s="25" t="s">
        <v>213</v>
      </c>
      <c r="C33" s="10">
        <v>10731.147247999999</v>
      </c>
      <c r="D33" s="7" t="str">
        <f t="shared" si="8"/>
        <v>N/A</v>
      </c>
      <c r="E33" s="10">
        <v>9605.6033415999991</v>
      </c>
      <c r="F33" s="7" t="str">
        <f t="shared" si="9"/>
        <v>N/A</v>
      </c>
      <c r="G33" s="10">
        <v>8338.8541767000006</v>
      </c>
      <c r="H33" s="7" t="str">
        <f t="shared" si="10"/>
        <v>N/A</v>
      </c>
      <c r="I33" s="8">
        <v>-10.5</v>
      </c>
      <c r="J33" s="8">
        <v>-13.2</v>
      </c>
      <c r="K33" s="25" t="s">
        <v>734</v>
      </c>
      <c r="L33" s="85" t="str">
        <f t="shared" ref="L33:L45" si="12">IF(J33="Div by 0", "N/A", IF(K33="N/A","N/A", IF(J33&gt;VALUE(MID(K33,1,2)), "No", IF(J33&lt;-1*VALUE(MID(K33,1,2)), "No", "Yes"))))</f>
        <v>Yes</v>
      </c>
    </row>
    <row r="34" spans="1:12" x14ac:dyDescent="0.25">
      <c r="A34" s="108" t="s">
        <v>1692</v>
      </c>
      <c r="B34" s="25" t="s">
        <v>213</v>
      </c>
      <c r="C34" s="10">
        <v>487.64253176</v>
      </c>
      <c r="D34" s="7" t="str">
        <f t="shared" si="8"/>
        <v>N/A</v>
      </c>
      <c r="E34" s="10">
        <v>461.35753894999999</v>
      </c>
      <c r="F34" s="7" t="str">
        <f t="shared" si="9"/>
        <v>N/A</v>
      </c>
      <c r="G34" s="10">
        <v>487.06397061000001</v>
      </c>
      <c r="H34" s="7" t="str">
        <f t="shared" si="10"/>
        <v>N/A</v>
      </c>
      <c r="I34" s="8">
        <v>-5.39</v>
      </c>
      <c r="J34" s="8">
        <v>5.5720000000000001</v>
      </c>
      <c r="K34" s="25" t="s">
        <v>734</v>
      </c>
      <c r="L34" s="85" t="str">
        <f t="shared" si="12"/>
        <v>Yes</v>
      </c>
    </row>
    <row r="35" spans="1:12" x14ac:dyDescent="0.25">
      <c r="A35" s="108" t="s">
        <v>1693</v>
      </c>
      <c r="B35" s="25" t="s">
        <v>213</v>
      </c>
      <c r="C35" s="10">
        <v>13020.950128</v>
      </c>
      <c r="D35" s="7" t="str">
        <f t="shared" si="8"/>
        <v>N/A</v>
      </c>
      <c r="E35" s="10">
        <v>12391.551556</v>
      </c>
      <c r="F35" s="7" t="str">
        <f t="shared" si="9"/>
        <v>N/A</v>
      </c>
      <c r="G35" s="10">
        <v>11739.938418</v>
      </c>
      <c r="H35" s="7" t="str">
        <f t="shared" si="10"/>
        <v>N/A</v>
      </c>
      <c r="I35" s="8">
        <v>-4.83</v>
      </c>
      <c r="J35" s="8">
        <v>-5.26</v>
      </c>
      <c r="K35" s="25" t="s">
        <v>734</v>
      </c>
      <c r="L35" s="85" t="str">
        <f t="shared" si="12"/>
        <v>Yes</v>
      </c>
    </row>
    <row r="36" spans="1:12" x14ac:dyDescent="0.25">
      <c r="A36" s="108" t="s">
        <v>1694</v>
      </c>
      <c r="B36" s="25" t="s">
        <v>213</v>
      </c>
      <c r="C36" s="10">
        <v>233.93613483999999</v>
      </c>
      <c r="D36" s="7" t="str">
        <f t="shared" si="8"/>
        <v>N/A</v>
      </c>
      <c r="E36" s="10">
        <v>223.78200376000001</v>
      </c>
      <c r="F36" s="7" t="str">
        <f t="shared" si="9"/>
        <v>N/A</v>
      </c>
      <c r="G36" s="10">
        <v>259.02392759999998</v>
      </c>
      <c r="H36" s="7" t="str">
        <f t="shared" si="10"/>
        <v>N/A</v>
      </c>
      <c r="I36" s="8">
        <v>-4.34</v>
      </c>
      <c r="J36" s="8">
        <v>15.75</v>
      </c>
      <c r="K36" s="25" t="s">
        <v>734</v>
      </c>
      <c r="L36" s="85" t="str">
        <f t="shared" si="12"/>
        <v>Yes</v>
      </c>
    </row>
    <row r="37" spans="1:12" x14ac:dyDescent="0.25">
      <c r="A37" s="108" t="s">
        <v>1695</v>
      </c>
      <c r="B37" s="25" t="s">
        <v>213</v>
      </c>
      <c r="C37" s="10">
        <v>2310.6344632999999</v>
      </c>
      <c r="D37" s="7" t="str">
        <f t="shared" si="8"/>
        <v>N/A</v>
      </c>
      <c r="E37" s="10">
        <v>2322.1867431000001</v>
      </c>
      <c r="F37" s="7" t="str">
        <f t="shared" si="9"/>
        <v>N/A</v>
      </c>
      <c r="G37" s="10">
        <v>1552.7393939000001</v>
      </c>
      <c r="H37" s="7" t="str">
        <f t="shared" si="10"/>
        <v>N/A</v>
      </c>
      <c r="I37" s="8">
        <v>0.5</v>
      </c>
      <c r="J37" s="8">
        <v>-33.1</v>
      </c>
      <c r="K37" s="25" t="s">
        <v>734</v>
      </c>
      <c r="L37" s="85" t="str">
        <f t="shared" si="12"/>
        <v>No</v>
      </c>
    </row>
    <row r="38" spans="1:12" x14ac:dyDescent="0.25">
      <c r="A38" s="108" t="s">
        <v>1696</v>
      </c>
      <c r="B38" s="25" t="s">
        <v>213</v>
      </c>
      <c r="C38" s="10">
        <v>10.166666666999999</v>
      </c>
      <c r="D38" s="7" t="str">
        <f t="shared" si="8"/>
        <v>N/A</v>
      </c>
      <c r="E38" s="10">
        <v>0</v>
      </c>
      <c r="F38" s="7" t="str">
        <f t="shared" si="9"/>
        <v>N/A</v>
      </c>
      <c r="G38" s="10">
        <v>152</v>
      </c>
      <c r="H38" s="7" t="str">
        <f t="shared" si="10"/>
        <v>N/A</v>
      </c>
      <c r="I38" s="8">
        <v>-100</v>
      </c>
      <c r="J38" s="8" t="s">
        <v>1747</v>
      </c>
      <c r="K38" s="25" t="s">
        <v>734</v>
      </c>
      <c r="L38" s="85" t="str">
        <f t="shared" si="12"/>
        <v>N/A</v>
      </c>
    </row>
    <row r="39" spans="1:12" x14ac:dyDescent="0.25">
      <c r="A39" s="108" t="s">
        <v>1697</v>
      </c>
      <c r="B39" s="25" t="s">
        <v>213</v>
      </c>
      <c r="C39" s="10">
        <v>199.12133467999999</v>
      </c>
      <c r="D39" s="7" t="str">
        <f t="shared" si="8"/>
        <v>N/A</v>
      </c>
      <c r="E39" s="10">
        <v>239.66426067</v>
      </c>
      <c r="F39" s="7" t="str">
        <f t="shared" si="9"/>
        <v>N/A</v>
      </c>
      <c r="G39" s="10">
        <v>261.54408807999999</v>
      </c>
      <c r="H39" s="7" t="str">
        <f t="shared" si="10"/>
        <v>N/A</v>
      </c>
      <c r="I39" s="8">
        <v>20.36</v>
      </c>
      <c r="J39" s="8">
        <v>9.1289999999999996</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5837.3666205999998</v>
      </c>
      <c r="D41" s="7" t="str">
        <f t="shared" si="8"/>
        <v>N/A</v>
      </c>
      <c r="E41" s="10">
        <v>5579.3496799000004</v>
      </c>
      <c r="F41" s="7" t="str">
        <f t="shared" si="9"/>
        <v>N/A</v>
      </c>
      <c r="G41" s="10">
        <v>4765.9906510999999</v>
      </c>
      <c r="H41" s="7" t="str">
        <f t="shared" si="10"/>
        <v>N/A</v>
      </c>
      <c r="I41" s="8">
        <v>-4.42</v>
      </c>
      <c r="J41" s="8">
        <v>-14.6</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12359.228345</v>
      </c>
      <c r="D44" s="7" t="str">
        <f t="shared" si="8"/>
        <v>N/A</v>
      </c>
      <c r="E44" s="10">
        <v>11835.821056000001</v>
      </c>
      <c r="F44" s="7" t="str">
        <f t="shared" si="9"/>
        <v>N/A</v>
      </c>
      <c r="G44" s="10">
        <v>11007.769057</v>
      </c>
      <c r="H44" s="7" t="str">
        <f t="shared" si="10"/>
        <v>N/A</v>
      </c>
      <c r="I44" s="8">
        <v>-4.2300000000000004</v>
      </c>
      <c r="J44" s="8">
        <v>-7</v>
      </c>
      <c r="K44" s="25" t="s">
        <v>734</v>
      </c>
      <c r="L44" s="85" t="str">
        <f t="shared" si="12"/>
        <v>Yes</v>
      </c>
    </row>
    <row r="45" spans="1:12" ht="25" x14ac:dyDescent="0.25">
      <c r="A45" s="108" t="s">
        <v>1118</v>
      </c>
      <c r="B45" s="25" t="s">
        <v>213</v>
      </c>
      <c r="C45" s="10">
        <v>353.60129540000003</v>
      </c>
      <c r="D45" s="7" t="str">
        <f t="shared" si="8"/>
        <v>N/A</v>
      </c>
      <c r="E45" s="10">
        <v>349.13946981999999</v>
      </c>
      <c r="F45" s="7" t="str">
        <f t="shared" si="9"/>
        <v>N/A</v>
      </c>
      <c r="G45" s="10">
        <v>378.74658850999998</v>
      </c>
      <c r="H45" s="7" t="str">
        <f t="shared" si="10"/>
        <v>N/A</v>
      </c>
      <c r="I45" s="8">
        <v>-1.26</v>
      </c>
      <c r="J45" s="8">
        <v>8.48</v>
      </c>
      <c r="K45" s="25" t="s">
        <v>734</v>
      </c>
      <c r="L45" s="85" t="str">
        <f t="shared" si="12"/>
        <v>Yes</v>
      </c>
    </row>
    <row r="46" spans="1:12" x14ac:dyDescent="0.25">
      <c r="A46" s="108" t="s">
        <v>1119</v>
      </c>
      <c r="B46" s="21" t="s">
        <v>213</v>
      </c>
      <c r="C46" s="26">
        <v>36978.920958000002</v>
      </c>
      <c r="D46" s="7" t="str">
        <f t="shared" si="8"/>
        <v>N/A</v>
      </c>
      <c r="E46" s="26">
        <v>35297.473366999999</v>
      </c>
      <c r="F46" s="7" t="str">
        <f t="shared" si="9"/>
        <v>N/A</v>
      </c>
      <c r="G46" s="26">
        <v>35157.361631</v>
      </c>
      <c r="H46" s="7" t="str">
        <f t="shared" si="10"/>
        <v>N/A</v>
      </c>
      <c r="I46" s="8">
        <v>-4.55</v>
      </c>
      <c r="J46" s="8">
        <v>-0.39700000000000002</v>
      </c>
      <c r="K46" s="25" t="s">
        <v>734</v>
      </c>
      <c r="L46" s="85" t="str">
        <f>IF(J46="Div by 0", "N/A", IF(K46="N/A","N/A", IF(J46&gt;VALUE(MID(K46,1,2)), "No", IF(J46&lt;-1*VALUE(MID(K46,1,2)), "No", "Yes"))))</f>
        <v>Yes</v>
      </c>
    </row>
    <row r="47" spans="1:12" x14ac:dyDescent="0.25">
      <c r="A47" s="139" t="s">
        <v>1120</v>
      </c>
      <c r="B47" s="21" t="s">
        <v>213</v>
      </c>
      <c r="C47" s="26">
        <v>25320.846844</v>
      </c>
      <c r="D47" s="7" t="str">
        <f t="shared" si="8"/>
        <v>N/A</v>
      </c>
      <c r="E47" s="26">
        <v>23716.992558000002</v>
      </c>
      <c r="F47" s="7" t="str">
        <f t="shared" si="9"/>
        <v>N/A</v>
      </c>
      <c r="G47" s="26">
        <v>21171.855360000001</v>
      </c>
      <c r="H47" s="7" t="str">
        <f t="shared" si="10"/>
        <v>N/A</v>
      </c>
      <c r="I47" s="8">
        <v>-6.33</v>
      </c>
      <c r="J47" s="8">
        <v>-10.7</v>
      </c>
      <c r="K47" s="25" t="s">
        <v>734</v>
      </c>
      <c r="L47" s="85" t="str">
        <f>IF(J47="Div by 0", "N/A", IF(K47="N/A","N/A", IF(J47&gt;VALUE(MID(K47,1,2)), "No", IF(J47&lt;-1*VALUE(MID(K47,1,2)), "No", "Yes"))))</f>
        <v>Yes</v>
      </c>
    </row>
    <row r="48" spans="1:12" ht="25" x14ac:dyDescent="0.25">
      <c r="A48" s="108" t="s">
        <v>1121</v>
      </c>
      <c r="B48" s="21" t="s">
        <v>213</v>
      </c>
      <c r="C48" s="26">
        <v>35877.684122999999</v>
      </c>
      <c r="D48" s="7" t="str">
        <f t="shared" si="8"/>
        <v>N/A</v>
      </c>
      <c r="E48" s="26">
        <v>31926.313253</v>
      </c>
      <c r="F48" s="7" t="str">
        <f t="shared" si="9"/>
        <v>N/A</v>
      </c>
      <c r="G48" s="26">
        <v>28394.120231000001</v>
      </c>
      <c r="H48" s="7" t="str">
        <f t="shared" si="10"/>
        <v>N/A</v>
      </c>
      <c r="I48" s="8">
        <v>-11</v>
      </c>
      <c r="J48" s="8">
        <v>-11.1</v>
      </c>
      <c r="K48" s="25" t="s">
        <v>734</v>
      </c>
      <c r="L48" s="85" t="str">
        <f>IF(J48="Div by 0", "N/A", IF(K48="N/A","N/A", IF(J48&gt;VALUE(MID(K48,1,2)), "No", IF(J48&lt;-1*VALUE(MID(K48,1,2)), "No", "Yes"))))</f>
        <v>Yes</v>
      </c>
    </row>
    <row r="49" spans="1:12" x14ac:dyDescent="0.25">
      <c r="A49" s="130" t="s">
        <v>1122</v>
      </c>
      <c r="B49" s="21" t="s">
        <v>213</v>
      </c>
      <c r="C49" s="26" t="s">
        <v>1747</v>
      </c>
      <c r="D49" s="7" t="str">
        <f t="shared" si="8"/>
        <v>N/A</v>
      </c>
      <c r="E49" s="26" t="s">
        <v>1747</v>
      </c>
      <c r="F49" s="7" t="str">
        <f t="shared" si="9"/>
        <v>N/A</v>
      </c>
      <c r="G49" s="26" t="s">
        <v>1747</v>
      </c>
      <c r="H49" s="7" t="str">
        <f t="shared" si="10"/>
        <v>N/A</v>
      </c>
      <c r="I49" s="8" t="s">
        <v>1747</v>
      </c>
      <c r="J49" s="8" t="s">
        <v>1747</v>
      </c>
      <c r="K49" s="25" t="s">
        <v>734</v>
      </c>
      <c r="L49" s="85" t="str">
        <f t="shared" ref="L49:L59" si="13">IF(J49="Div by 0", "N/A", IF(K49="N/A","N/A", IF(J49&gt;VALUE(MID(K49,1,2)), "No", IF(J49&lt;-1*VALUE(MID(K49,1,2)), "No", "Yes"))))</f>
        <v>N/A</v>
      </c>
    </row>
    <row r="50" spans="1:12" ht="25" x14ac:dyDescent="0.25">
      <c r="A50" s="108" t="s">
        <v>1123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3"/>
        <v>N/A</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t="s">
        <v>1747</v>
      </c>
      <c r="D55" s="7" t="str">
        <f t="shared" si="14"/>
        <v>N/A</v>
      </c>
      <c r="E55" s="26" t="s">
        <v>1747</v>
      </c>
      <c r="F55" s="7" t="str">
        <f t="shared" si="15"/>
        <v>N/A</v>
      </c>
      <c r="G55" s="26" t="s">
        <v>1747</v>
      </c>
      <c r="H55" s="7" t="str">
        <f t="shared" si="16"/>
        <v>N/A</v>
      </c>
      <c r="I55" s="8" t="s">
        <v>1747</v>
      </c>
      <c r="J55" s="8" t="s">
        <v>1747</v>
      </c>
      <c r="K55" s="25" t="s">
        <v>734</v>
      </c>
      <c r="L55" s="85" t="str">
        <f t="shared" si="13"/>
        <v>N/A</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0</v>
      </c>
      <c r="D60" s="7" t="str">
        <f t="shared" si="14"/>
        <v>N/A</v>
      </c>
      <c r="E60" s="26">
        <v>0</v>
      </c>
      <c r="F60" s="7" t="str">
        <f t="shared" si="15"/>
        <v>N/A</v>
      </c>
      <c r="G60" s="26">
        <v>0</v>
      </c>
      <c r="H60" s="7" t="str">
        <f t="shared" si="16"/>
        <v>N/A</v>
      </c>
      <c r="I60" s="8" t="s">
        <v>1747</v>
      </c>
      <c r="J60" s="8" t="s">
        <v>1747</v>
      </c>
      <c r="K60" s="25" t="s">
        <v>734</v>
      </c>
      <c r="L60" s="85" t="str">
        <f t="shared" ref="L60:L70" si="17">IF(J60="Div by 0", "N/A", IF(K60="N/A","N/A", IF(J60&gt;VALUE(MID(K60,1,2)), "No", IF(J60&lt;-1*VALUE(MID(K60,1,2)), "No", "Yes"))))</f>
        <v>N/A</v>
      </c>
    </row>
    <row r="61" spans="1:12" ht="25" x14ac:dyDescent="0.25">
      <c r="A61" s="108" t="s">
        <v>1133</v>
      </c>
      <c r="B61" s="21" t="s">
        <v>213</v>
      </c>
      <c r="C61" s="26">
        <v>0</v>
      </c>
      <c r="D61" s="7" t="str">
        <f t="shared" si="14"/>
        <v>N/A</v>
      </c>
      <c r="E61" s="26">
        <v>0</v>
      </c>
      <c r="F61" s="7" t="str">
        <f t="shared" si="15"/>
        <v>N/A</v>
      </c>
      <c r="G61" s="26">
        <v>0</v>
      </c>
      <c r="H61" s="7" t="str">
        <f t="shared" si="16"/>
        <v>N/A</v>
      </c>
      <c r="I61" s="8" t="s">
        <v>1747</v>
      </c>
      <c r="J61" s="8" t="s">
        <v>1747</v>
      </c>
      <c r="K61" s="25" t="s">
        <v>734</v>
      </c>
      <c r="L61" s="85" t="str">
        <f t="shared" si="17"/>
        <v>N/A</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0</v>
      </c>
      <c r="D66" s="7" t="str">
        <f t="shared" si="14"/>
        <v>N/A</v>
      </c>
      <c r="E66" s="26">
        <v>0</v>
      </c>
      <c r="F66" s="7" t="str">
        <f t="shared" si="15"/>
        <v>N/A</v>
      </c>
      <c r="G66" s="26">
        <v>0</v>
      </c>
      <c r="H66" s="7" t="str">
        <f t="shared" si="16"/>
        <v>N/A</v>
      </c>
      <c r="I66" s="8" t="s">
        <v>1747</v>
      </c>
      <c r="J66" s="8" t="s">
        <v>1747</v>
      </c>
      <c r="K66" s="25" t="s">
        <v>734</v>
      </c>
      <c r="L66" s="85" t="str">
        <f t="shared" si="17"/>
        <v>N/A</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t="s">
        <v>1747</v>
      </c>
      <c r="D71" s="7" t="str">
        <f t="shared" si="14"/>
        <v>N/A</v>
      </c>
      <c r="E71" s="26" t="s">
        <v>1747</v>
      </c>
      <c r="F71" s="7" t="str">
        <f t="shared" si="15"/>
        <v>N/A</v>
      </c>
      <c r="G71" s="26" t="s">
        <v>1747</v>
      </c>
      <c r="H71" s="7" t="str">
        <f t="shared" si="16"/>
        <v>N/A</v>
      </c>
      <c r="I71" s="8" t="s">
        <v>1747</v>
      </c>
      <c r="J71" s="8" t="s">
        <v>1747</v>
      </c>
      <c r="K71" s="25" t="s">
        <v>734</v>
      </c>
      <c r="L71" s="85" t="str">
        <f t="shared" ref="L71:L81" si="18">IF(J71="Div by 0", "N/A", IF(K71="N/A","N/A", IF(J71&gt;VALUE(MID(K71,1,2)), "No", IF(J71&lt;-1*VALUE(MID(K71,1,2)), "No", "Yes"))))</f>
        <v>N/A</v>
      </c>
    </row>
    <row r="72" spans="1:12" ht="25" x14ac:dyDescent="0.25">
      <c r="A72" s="108" t="s">
        <v>1144</v>
      </c>
      <c r="B72" s="21" t="s">
        <v>213</v>
      </c>
      <c r="C72" s="26" t="s">
        <v>1747</v>
      </c>
      <c r="D72" s="7" t="str">
        <f t="shared" si="14"/>
        <v>N/A</v>
      </c>
      <c r="E72" s="26" t="s">
        <v>1747</v>
      </c>
      <c r="F72" s="7" t="str">
        <f t="shared" si="15"/>
        <v>N/A</v>
      </c>
      <c r="G72" s="26" t="s">
        <v>1747</v>
      </c>
      <c r="H72" s="7" t="str">
        <f t="shared" si="16"/>
        <v>N/A</v>
      </c>
      <c r="I72" s="8" t="s">
        <v>1747</v>
      </c>
      <c r="J72" s="8" t="s">
        <v>1747</v>
      </c>
      <c r="K72" s="25" t="s">
        <v>734</v>
      </c>
      <c r="L72" s="85" t="str">
        <f t="shared" si="18"/>
        <v>N/A</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t="s">
        <v>1747</v>
      </c>
      <c r="D77" s="7" t="str">
        <f t="shared" si="14"/>
        <v>N/A</v>
      </c>
      <c r="E77" s="26" t="s">
        <v>1747</v>
      </c>
      <c r="F77" s="7" t="str">
        <f t="shared" si="15"/>
        <v>N/A</v>
      </c>
      <c r="G77" s="26" t="s">
        <v>1747</v>
      </c>
      <c r="H77" s="7" t="str">
        <f t="shared" si="16"/>
        <v>N/A</v>
      </c>
      <c r="I77" s="8" t="s">
        <v>1747</v>
      </c>
      <c r="J77" s="8" t="s">
        <v>1747</v>
      </c>
      <c r="K77" s="25" t="s">
        <v>734</v>
      </c>
      <c r="L77" s="85" t="str">
        <f t="shared" si="18"/>
        <v>N/A</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1036764884</v>
      </c>
      <c r="D82" s="7" t="str">
        <f t="shared" si="14"/>
        <v>N/A</v>
      </c>
      <c r="E82" s="26">
        <v>1026028623</v>
      </c>
      <c r="F82" s="7" t="str">
        <f t="shared" si="15"/>
        <v>N/A</v>
      </c>
      <c r="G82" s="26">
        <v>908958971</v>
      </c>
      <c r="H82" s="7" t="str">
        <f t="shared" si="16"/>
        <v>N/A</v>
      </c>
      <c r="I82" s="8">
        <v>-1.04</v>
      </c>
      <c r="J82" s="8">
        <v>-11.4</v>
      </c>
      <c r="K82" s="25" t="s">
        <v>734</v>
      </c>
      <c r="L82" s="85" t="str">
        <f t="shared" ref="L82:L138" si="19">IF(J82="Div by 0", "N/A", IF(K82="N/A","N/A", IF(J82&gt;VALUE(MID(K82,1,2)), "No", IF(J82&lt;-1*VALUE(MID(K82,1,2)), "No", "Yes"))))</f>
        <v>Yes</v>
      </c>
    </row>
    <row r="83" spans="1:12" x14ac:dyDescent="0.25">
      <c r="A83" s="108" t="s">
        <v>363</v>
      </c>
      <c r="B83" s="21" t="s">
        <v>213</v>
      </c>
      <c r="C83" s="22">
        <v>51293</v>
      </c>
      <c r="D83" s="7" t="str">
        <f t="shared" ref="D83:D114" si="20">IF($B83="N/A","N/A",IF(C83&gt;10,"No",IF(C83&lt;-10,"No","Yes")))</f>
        <v>N/A</v>
      </c>
      <c r="E83" s="22">
        <v>52557</v>
      </c>
      <c r="F83" s="7" t="str">
        <f t="shared" ref="F83:F114" si="21">IF($B83="N/A","N/A",IF(E83&gt;10,"No",IF(E83&lt;-10,"No","Yes")))</f>
        <v>N/A</v>
      </c>
      <c r="G83" s="22">
        <v>50809</v>
      </c>
      <c r="H83" s="7" t="str">
        <f t="shared" ref="H83:H114" si="22">IF($B83="N/A","N/A",IF(G83&gt;10,"No",IF(G83&lt;-10,"No","Yes")))</f>
        <v>N/A</v>
      </c>
      <c r="I83" s="8">
        <v>2.464</v>
      </c>
      <c r="J83" s="8">
        <v>-3.33</v>
      </c>
      <c r="K83" s="25" t="s">
        <v>734</v>
      </c>
      <c r="L83" s="85" t="str">
        <f t="shared" si="19"/>
        <v>Yes</v>
      </c>
    </row>
    <row r="84" spans="1:12" x14ac:dyDescent="0.25">
      <c r="A84" s="108" t="s">
        <v>358</v>
      </c>
      <c r="B84" s="21" t="s">
        <v>213</v>
      </c>
      <c r="C84" s="26">
        <v>20212.599848000002</v>
      </c>
      <c r="D84" s="7" t="str">
        <f t="shared" si="20"/>
        <v>N/A</v>
      </c>
      <c r="E84" s="26">
        <v>19522.206804000001</v>
      </c>
      <c r="F84" s="7" t="str">
        <f t="shared" si="21"/>
        <v>N/A</v>
      </c>
      <c r="G84" s="26">
        <v>17889.723690999999</v>
      </c>
      <c r="H84" s="7" t="str">
        <f t="shared" si="22"/>
        <v>N/A</v>
      </c>
      <c r="I84" s="8">
        <v>-3.42</v>
      </c>
      <c r="J84" s="8">
        <v>-8.36</v>
      </c>
      <c r="K84" s="25" t="s">
        <v>734</v>
      </c>
      <c r="L84" s="85" t="str">
        <f t="shared" si="19"/>
        <v>Yes</v>
      </c>
    </row>
    <row r="85" spans="1:12" ht="25" x14ac:dyDescent="0.25">
      <c r="A85" s="108" t="s">
        <v>1154</v>
      </c>
      <c r="B85" s="21" t="s">
        <v>213</v>
      </c>
      <c r="C85" s="26">
        <v>3060</v>
      </c>
      <c r="D85" s="7" t="str">
        <f t="shared" si="20"/>
        <v>N/A</v>
      </c>
      <c r="E85" s="26">
        <v>6675</v>
      </c>
      <c r="F85" s="7" t="str">
        <f t="shared" si="21"/>
        <v>N/A</v>
      </c>
      <c r="G85" s="26">
        <v>1905</v>
      </c>
      <c r="H85" s="7" t="str">
        <f t="shared" si="22"/>
        <v>N/A</v>
      </c>
      <c r="I85" s="8">
        <v>118.1</v>
      </c>
      <c r="J85" s="8">
        <v>-71.5</v>
      </c>
      <c r="K85" s="25" t="s">
        <v>734</v>
      </c>
      <c r="L85" s="85" t="str">
        <f t="shared" si="19"/>
        <v>No</v>
      </c>
    </row>
    <row r="86" spans="1:12" x14ac:dyDescent="0.25">
      <c r="A86" s="108" t="s">
        <v>724</v>
      </c>
      <c r="B86" s="21" t="s">
        <v>213</v>
      </c>
      <c r="C86" s="22">
        <v>11</v>
      </c>
      <c r="D86" s="7" t="str">
        <f t="shared" si="20"/>
        <v>N/A</v>
      </c>
      <c r="E86" s="22">
        <v>12</v>
      </c>
      <c r="F86" s="7" t="str">
        <f t="shared" si="21"/>
        <v>N/A</v>
      </c>
      <c r="G86" s="22">
        <v>11</v>
      </c>
      <c r="H86" s="7" t="str">
        <f t="shared" si="22"/>
        <v>N/A</v>
      </c>
      <c r="I86" s="8">
        <v>33.33</v>
      </c>
      <c r="J86" s="8">
        <v>-41.7</v>
      </c>
      <c r="K86" s="25" t="s">
        <v>734</v>
      </c>
      <c r="L86" s="85" t="str">
        <f t="shared" si="19"/>
        <v>No</v>
      </c>
    </row>
    <row r="87" spans="1:12" ht="25" x14ac:dyDescent="0.25">
      <c r="A87" s="108" t="s">
        <v>1155</v>
      </c>
      <c r="B87" s="21" t="s">
        <v>213</v>
      </c>
      <c r="C87" s="26">
        <v>340</v>
      </c>
      <c r="D87" s="7" t="str">
        <f t="shared" si="20"/>
        <v>N/A</v>
      </c>
      <c r="E87" s="26">
        <v>556.25</v>
      </c>
      <c r="F87" s="7" t="str">
        <f t="shared" si="21"/>
        <v>N/A</v>
      </c>
      <c r="G87" s="26">
        <v>272.14285713999999</v>
      </c>
      <c r="H87" s="7" t="str">
        <f t="shared" si="22"/>
        <v>N/A</v>
      </c>
      <c r="I87" s="8">
        <v>63.6</v>
      </c>
      <c r="J87" s="8">
        <v>-51.1</v>
      </c>
      <c r="K87" s="25" t="s">
        <v>734</v>
      </c>
      <c r="L87" s="85" t="str">
        <f t="shared" si="19"/>
        <v>No</v>
      </c>
    </row>
    <row r="88" spans="1:12" ht="25" x14ac:dyDescent="0.25">
      <c r="A88" s="108" t="s">
        <v>1156</v>
      </c>
      <c r="B88" s="21" t="s">
        <v>213</v>
      </c>
      <c r="C88" s="26">
        <v>497126294</v>
      </c>
      <c r="D88" s="7" t="str">
        <f t="shared" si="20"/>
        <v>N/A</v>
      </c>
      <c r="E88" s="26">
        <v>475400681</v>
      </c>
      <c r="F88" s="7" t="str">
        <f t="shared" si="21"/>
        <v>N/A</v>
      </c>
      <c r="G88" s="26">
        <v>413286097</v>
      </c>
      <c r="H88" s="7" t="str">
        <f t="shared" si="22"/>
        <v>N/A</v>
      </c>
      <c r="I88" s="8">
        <v>-4.37</v>
      </c>
      <c r="J88" s="8">
        <v>-13.1</v>
      </c>
      <c r="K88" s="25" t="s">
        <v>734</v>
      </c>
      <c r="L88" s="85" t="str">
        <f t="shared" si="19"/>
        <v>Yes</v>
      </c>
    </row>
    <row r="89" spans="1:12" x14ac:dyDescent="0.25">
      <c r="A89" s="108" t="s">
        <v>725</v>
      </c>
      <c r="B89" s="21" t="s">
        <v>213</v>
      </c>
      <c r="C89" s="22">
        <v>17571</v>
      </c>
      <c r="D89" s="7" t="str">
        <f t="shared" si="20"/>
        <v>N/A</v>
      </c>
      <c r="E89" s="22">
        <v>17120</v>
      </c>
      <c r="F89" s="7" t="str">
        <f t="shared" si="21"/>
        <v>N/A</v>
      </c>
      <c r="G89" s="22">
        <v>16236</v>
      </c>
      <c r="H89" s="7" t="str">
        <f t="shared" si="22"/>
        <v>N/A</v>
      </c>
      <c r="I89" s="8">
        <v>-2.57</v>
      </c>
      <c r="J89" s="8">
        <v>-5.16</v>
      </c>
      <c r="K89" s="25" t="s">
        <v>734</v>
      </c>
      <c r="L89" s="85" t="str">
        <f t="shared" si="19"/>
        <v>Yes</v>
      </c>
    </row>
    <row r="90" spans="1:12" ht="25" x14ac:dyDescent="0.25">
      <c r="A90" s="108" t="s">
        <v>1157</v>
      </c>
      <c r="B90" s="21" t="s">
        <v>213</v>
      </c>
      <c r="C90" s="26">
        <v>28292.430368000001</v>
      </c>
      <c r="D90" s="7" t="str">
        <f t="shared" si="20"/>
        <v>N/A</v>
      </c>
      <c r="E90" s="26">
        <v>27768.731367</v>
      </c>
      <c r="F90" s="7" t="str">
        <f t="shared" si="21"/>
        <v>N/A</v>
      </c>
      <c r="G90" s="26">
        <v>25454.920977999998</v>
      </c>
      <c r="H90" s="7" t="str">
        <f t="shared" si="22"/>
        <v>N/A</v>
      </c>
      <c r="I90" s="8">
        <v>-1.85</v>
      </c>
      <c r="J90" s="8">
        <v>-8.33</v>
      </c>
      <c r="K90" s="25" t="s">
        <v>734</v>
      </c>
      <c r="L90" s="85" t="str">
        <f t="shared" si="19"/>
        <v>Yes</v>
      </c>
    </row>
    <row r="91" spans="1:12" ht="25" x14ac:dyDescent="0.25">
      <c r="A91" s="108" t="s">
        <v>1158</v>
      </c>
      <c r="B91" s="21" t="s">
        <v>213</v>
      </c>
      <c r="C91" s="26">
        <v>0</v>
      </c>
      <c r="D91" s="7" t="str">
        <f t="shared" si="20"/>
        <v>N/A</v>
      </c>
      <c r="E91" s="26">
        <v>0</v>
      </c>
      <c r="F91" s="7" t="str">
        <f t="shared" si="21"/>
        <v>N/A</v>
      </c>
      <c r="G91" s="26">
        <v>0</v>
      </c>
      <c r="H91" s="7" t="str">
        <f t="shared" si="22"/>
        <v>N/A</v>
      </c>
      <c r="I91" s="8" t="s">
        <v>1747</v>
      </c>
      <c r="J91" s="8" t="s">
        <v>1747</v>
      </c>
      <c r="K91" s="25" t="s">
        <v>734</v>
      </c>
      <c r="L91" s="85" t="str">
        <f t="shared" si="19"/>
        <v>N/A</v>
      </c>
    </row>
    <row r="92" spans="1:12" x14ac:dyDescent="0.25">
      <c r="A92" s="108" t="s">
        <v>726</v>
      </c>
      <c r="B92" s="21" t="s">
        <v>213</v>
      </c>
      <c r="C92" s="22">
        <v>0</v>
      </c>
      <c r="D92" s="7" t="str">
        <f t="shared" si="20"/>
        <v>N/A</v>
      </c>
      <c r="E92" s="22">
        <v>0</v>
      </c>
      <c r="F92" s="7" t="str">
        <f t="shared" si="21"/>
        <v>N/A</v>
      </c>
      <c r="G92" s="22">
        <v>0</v>
      </c>
      <c r="H92" s="7" t="str">
        <f t="shared" si="22"/>
        <v>N/A</v>
      </c>
      <c r="I92" s="8" t="s">
        <v>1747</v>
      </c>
      <c r="J92" s="8" t="s">
        <v>1747</v>
      </c>
      <c r="K92" s="25" t="s">
        <v>734</v>
      </c>
      <c r="L92" s="85" t="str">
        <f t="shared" si="19"/>
        <v>N/A</v>
      </c>
    </row>
    <row r="93" spans="1:12" ht="25" x14ac:dyDescent="0.25">
      <c r="A93" s="108" t="s">
        <v>1159</v>
      </c>
      <c r="B93" s="21" t="s">
        <v>213</v>
      </c>
      <c r="C93" s="26" t="s">
        <v>1747</v>
      </c>
      <c r="D93" s="7" t="str">
        <f t="shared" si="20"/>
        <v>N/A</v>
      </c>
      <c r="E93" s="26" t="s">
        <v>1747</v>
      </c>
      <c r="F93" s="7" t="str">
        <f t="shared" si="21"/>
        <v>N/A</v>
      </c>
      <c r="G93" s="26" t="s">
        <v>1747</v>
      </c>
      <c r="H93" s="7" t="str">
        <f t="shared" si="22"/>
        <v>N/A</v>
      </c>
      <c r="I93" s="8" t="s">
        <v>1747</v>
      </c>
      <c r="J93" s="8" t="s">
        <v>1747</v>
      </c>
      <c r="K93" s="25" t="s">
        <v>734</v>
      </c>
      <c r="L93" s="85" t="str">
        <f t="shared" si="19"/>
        <v>N/A</v>
      </c>
    </row>
    <row r="94" spans="1:12" x14ac:dyDescent="0.25">
      <c r="A94" s="108" t="s">
        <v>1160</v>
      </c>
      <c r="B94" s="21" t="s">
        <v>213</v>
      </c>
      <c r="C94" s="26">
        <v>1276982</v>
      </c>
      <c r="D94" s="7" t="str">
        <f t="shared" si="20"/>
        <v>N/A</v>
      </c>
      <c r="E94" s="26">
        <v>1289016</v>
      </c>
      <c r="F94" s="7" t="str">
        <f t="shared" si="21"/>
        <v>N/A</v>
      </c>
      <c r="G94" s="26">
        <v>1182649</v>
      </c>
      <c r="H94" s="7" t="str">
        <f t="shared" si="22"/>
        <v>N/A</v>
      </c>
      <c r="I94" s="8">
        <v>0.94240000000000002</v>
      </c>
      <c r="J94" s="8">
        <v>-8.25</v>
      </c>
      <c r="K94" s="25" t="s">
        <v>734</v>
      </c>
      <c r="L94" s="85" t="str">
        <f t="shared" si="19"/>
        <v>Yes</v>
      </c>
    </row>
    <row r="95" spans="1:12" x14ac:dyDescent="0.25">
      <c r="A95" s="108" t="s">
        <v>727</v>
      </c>
      <c r="B95" s="21" t="s">
        <v>213</v>
      </c>
      <c r="C95" s="22">
        <v>7725</v>
      </c>
      <c r="D95" s="7" t="str">
        <f t="shared" si="20"/>
        <v>N/A</v>
      </c>
      <c r="E95" s="22">
        <v>7068</v>
      </c>
      <c r="F95" s="7" t="str">
        <f t="shared" si="21"/>
        <v>N/A</v>
      </c>
      <c r="G95" s="22">
        <v>5736</v>
      </c>
      <c r="H95" s="7" t="str">
        <f t="shared" si="22"/>
        <v>N/A</v>
      </c>
      <c r="I95" s="8">
        <v>-8.5</v>
      </c>
      <c r="J95" s="8">
        <v>-18.8</v>
      </c>
      <c r="K95" s="25" t="s">
        <v>734</v>
      </c>
      <c r="L95" s="85" t="str">
        <f t="shared" si="19"/>
        <v>Yes</v>
      </c>
    </row>
    <row r="96" spans="1:12" x14ac:dyDescent="0.25">
      <c r="A96" s="108" t="s">
        <v>1161</v>
      </c>
      <c r="B96" s="21" t="s">
        <v>213</v>
      </c>
      <c r="C96" s="26">
        <v>165.30511326999999</v>
      </c>
      <c r="D96" s="7" t="str">
        <f t="shared" si="20"/>
        <v>N/A</v>
      </c>
      <c r="E96" s="26">
        <v>182.37351443</v>
      </c>
      <c r="F96" s="7" t="str">
        <f t="shared" si="21"/>
        <v>N/A</v>
      </c>
      <c r="G96" s="26">
        <v>206.18009065999999</v>
      </c>
      <c r="H96" s="7" t="str">
        <f t="shared" si="22"/>
        <v>N/A</v>
      </c>
      <c r="I96" s="8">
        <v>10.33</v>
      </c>
      <c r="J96" s="8">
        <v>13.05</v>
      </c>
      <c r="K96" s="25" t="s">
        <v>734</v>
      </c>
      <c r="L96" s="85" t="str">
        <f t="shared" si="19"/>
        <v>Yes</v>
      </c>
    </row>
    <row r="97" spans="1:12" x14ac:dyDescent="0.25">
      <c r="A97" s="108" t="s">
        <v>1162</v>
      </c>
      <c r="B97" s="21" t="s">
        <v>213</v>
      </c>
      <c r="C97" s="26">
        <v>4342175</v>
      </c>
      <c r="D97" s="7" t="str">
        <f t="shared" si="20"/>
        <v>N/A</v>
      </c>
      <c r="E97" s="26">
        <v>4125527</v>
      </c>
      <c r="F97" s="7" t="str">
        <f t="shared" si="21"/>
        <v>N/A</v>
      </c>
      <c r="G97" s="26">
        <v>4335502</v>
      </c>
      <c r="H97" s="7" t="str">
        <f t="shared" si="22"/>
        <v>N/A</v>
      </c>
      <c r="I97" s="8">
        <v>-4.99</v>
      </c>
      <c r="J97" s="8">
        <v>5.09</v>
      </c>
      <c r="K97" s="25" t="s">
        <v>734</v>
      </c>
      <c r="L97" s="85" t="str">
        <f t="shared" si="19"/>
        <v>Yes</v>
      </c>
    </row>
    <row r="98" spans="1:12" x14ac:dyDescent="0.25">
      <c r="A98" s="108" t="s">
        <v>517</v>
      </c>
      <c r="B98" s="21" t="s">
        <v>213</v>
      </c>
      <c r="C98" s="22">
        <v>7212</v>
      </c>
      <c r="D98" s="7" t="str">
        <f t="shared" si="20"/>
        <v>N/A</v>
      </c>
      <c r="E98" s="22">
        <v>7400</v>
      </c>
      <c r="F98" s="7" t="str">
        <f t="shared" si="21"/>
        <v>N/A</v>
      </c>
      <c r="G98" s="22">
        <v>7174</v>
      </c>
      <c r="H98" s="7" t="str">
        <f t="shared" si="22"/>
        <v>N/A</v>
      </c>
      <c r="I98" s="8">
        <v>2.6070000000000002</v>
      </c>
      <c r="J98" s="8">
        <v>-3.05</v>
      </c>
      <c r="K98" s="25" t="s">
        <v>734</v>
      </c>
      <c r="L98" s="85" t="str">
        <f t="shared" si="19"/>
        <v>Yes</v>
      </c>
    </row>
    <row r="99" spans="1:12" x14ac:dyDescent="0.25">
      <c r="A99" s="108" t="s">
        <v>1163</v>
      </c>
      <c r="B99" s="21" t="s">
        <v>213</v>
      </c>
      <c r="C99" s="26">
        <v>602.07640044000004</v>
      </c>
      <c r="D99" s="7" t="str">
        <f t="shared" si="20"/>
        <v>N/A</v>
      </c>
      <c r="E99" s="26">
        <v>557.50364864999995</v>
      </c>
      <c r="F99" s="7" t="str">
        <f t="shared" si="21"/>
        <v>N/A</v>
      </c>
      <c r="G99" s="26">
        <v>604.33537775000002</v>
      </c>
      <c r="H99" s="7" t="str">
        <f t="shared" si="22"/>
        <v>N/A</v>
      </c>
      <c r="I99" s="8">
        <v>-7.4</v>
      </c>
      <c r="J99" s="8">
        <v>8.4</v>
      </c>
      <c r="K99" s="25" t="s">
        <v>734</v>
      </c>
      <c r="L99" s="85" t="str">
        <f t="shared" si="19"/>
        <v>Yes</v>
      </c>
    </row>
    <row r="100" spans="1:12" ht="25" x14ac:dyDescent="0.25">
      <c r="A100" s="108" t="s">
        <v>1164</v>
      </c>
      <c r="B100" s="21" t="s">
        <v>213</v>
      </c>
      <c r="C100" s="26">
        <v>541434</v>
      </c>
      <c r="D100" s="7" t="str">
        <f t="shared" si="20"/>
        <v>N/A</v>
      </c>
      <c r="E100" s="26">
        <v>539862</v>
      </c>
      <c r="F100" s="7" t="str">
        <f t="shared" si="21"/>
        <v>N/A</v>
      </c>
      <c r="G100" s="26">
        <v>509669</v>
      </c>
      <c r="H100" s="7" t="str">
        <f t="shared" si="22"/>
        <v>N/A</v>
      </c>
      <c r="I100" s="8">
        <v>-0.28999999999999998</v>
      </c>
      <c r="J100" s="8">
        <v>-5.59</v>
      </c>
      <c r="K100" s="25" t="s">
        <v>734</v>
      </c>
      <c r="L100" s="85" t="str">
        <f t="shared" si="19"/>
        <v>Yes</v>
      </c>
    </row>
    <row r="101" spans="1:12" x14ac:dyDescent="0.25">
      <c r="A101" s="108" t="s">
        <v>518</v>
      </c>
      <c r="B101" s="21" t="s">
        <v>213</v>
      </c>
      <c r="C101" s="22">
        <v>588</v>
      </c>
      <c r="D101" s="7" t="str">
        <f t="shared" si="20"/>
        <v>N/A</v>
      </c>
      <c r="E101" s="22">
        <v>626</v>
      </c>
      <c r="F101" s="7" t="str">
        <f t="shared" si="21"/>
        <v>N/A</v>
      </c>
      <c r="G101" s="22">
        <v>694</v>
      </c>
      <c r="H101" s="7" t="str">
        <f t="shared" si="22"/>
        <v>N/A</v>
      </c>
      <c r="I101" s="8">
        <v>6.4630000000000001</v>
      </c>
      <c r="J101" s="8">
        <v>10.86</v>
      </c>
      <c r="K101" s="25" t="s">
        <v>734</v>
      </c>
      <c r="L101" s="85" t="str">
        <f t="shared" si="19"/>
        <v>Yes</v>
      </c>
    </row>
    <row r="102" spans="1:12" ht="25" x14ac:dyDescent="0.25">
      <c r="A102" s="108" t="s">
        <v>1165</v>
      </c>
      <c r="B102" s="21" t="s">
        <v>213</v>
      </c>
      <c r="C102" s="26">
        <v>920.80612244999998</v>
      </c>
      <c r="D102" s="7" t="str">
        <f t="shared" si="20"/>
        <v>N/A</v>
      </c>
      <c r="E102" s="26">
        <v>862.39936102000001</v>
      </c>
      <c r="F102" s="7" t="str">
        <f t="shared" si="21"/>
        <v>N/A</v>
      </c>
      <c r="G102" s="26">
        <v>734.39337176000004</v>
      </c>
      <c r="H102" s="7" t="str">
        <f t="shared" si="22"/>
        <v>N/A</v>
      </c>
      <c r="I102" s="8">
        <v>-6.34</v>
      </c>
      <c r="J102" s="8">
        <v>-14.8</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455272771</v>
      </c>
      <c r="D106" s="7" t="str">
        <f t="shared" si="20"/>
        <v>N/A</v>
      </c>
      <c r="E106" s="26">
        <v>470035763</v>
      </c>
      <c r="F106" s="7" t="str">
        <f t="shared" si="21"/>
        <v>N/A</v>
      </c>
      <c r="G106" s="26">
        <v>421905578</v>
      </c>
      <c r="H106" s="7" t="str">
        <f t="shared" si="22"/>
        <v>N/A</v>
      </c>
      <c r="I106" s="8">
        <v>3.2429999999999999</v>
      </c>
      <c r="J106" s="8">
        <v>-10.199999999999999</v>
      </c>
      <c r="K106" s="25" t="s">
        <v>734</v>
      </c>
      <c r="L106" s="85" t="str">
        <f t="shared" si="19"/>
        <v>Yes</v>
      </c>
    </row>
    <row r="107" spans="1:12" x14ac:dyDescent="0.25">
      <c r="A107" s="108" t="s">
        <v>520</v>
      </c>
      <c r="B107" s="21" t="s">
        <v>213</v>
      </c>
      <c r="C107" s="22">
        <v>31375</v>
      </c>
      <c r="D107" s="7" t="str">
        <f t="shared" si="20"/>
        <v>N/A</v>
      </c>
      <c r="E107" s="22">
        <v>32950</v>
      </c>
      <c r="F107" s="7" t="str">
        <f t="shared" si="21"/>
        <v>N/A</v>
      </c>
      <c r="G107" s="22">
        <v>32006</v>
      </c>
      <c r="H107" s="7" t="str">
        <f t="shared" si="22"/>
        <v>N/A</v>
      </c>
      <c r="I107" s="8">
        <v>5.0199999999999996</v>
      </c>
      <c r="J107" s="8">
        <v>-2.86</v>
      </c>
      <c r="K107" s="25" t="s">
        <v>734</v>
      </c>
      <c r="L107" s="85" t="str">
        <f t="shared" si="19"/>
        <v>Yes</v>
      </c>
    </row>
    <row r="108" spans="1:12" ht="25" x14ac:dyDescent="0.25">
      <c r="A108" s="108" t="s">
        <v>1169</v>
      </c>
      <c r="B108" s="21" t="s">
        <v>213</v>
      </c>
      <c r="C108" s="26">
        <v>14510.685928000001</v>
      </c>
      <c r="D108" s="7" t="str">
        <f t="shared" si="20"/>
        <v>N/A</v>
      </c>
      <c r="E108" s="26">
        <v>14265.121791</v>
      </c>
      <c r="F108" s="7" t="str">
        <f t="shared" si="21"/>
        <v>N/A</v>
      </c>
      <c r="G108" s="26">
        <v>13182.077673</v>
      </c>
      <c r="H108" s="7" t="str">
        <f t="shared" si="22"/>
        <v>N/A</v>
      </c>
      <c r="I108" s="8">
        <v>-1.69</v>
      </c>
      <c r="J108" s="8">
        <v>-7.59</v>
      </c>
      <c r="K108" s="25" t="s">
        <v>734</v>
      </c>
      <c r="L108" s="85" t="str">
        <f t="shared" si="19"/>
        <v>Yes</v>
      </c>
    </row>
    <row r="109" spans="1:12" ht="25" x14ac:dyDescent="0.25">
      <c r="A109" s="108" t="s">
        <v>1170</v>
      </c>
      <c r="B109" s="21" t="s">
        <v>213</v>
      </c>
      <c r="C109" s="26">
        <v>14149848</v>
      </c>
      <c r="D109" s="7" t="str">
        <f t="shared" si="20"/>
        <v>N/A</v>
      </c>
      <c r="E109" s="26">
        <v>13902171</v>
      </c>
      <c r="F109" s="7" t="str">
        <f t="shared" si="21"/>
        <v>N/A</v>
      </c>
      <c r="G109" s="26">
        <v>12785851</v>
      </c>
      <c r="H109" s="7" t="str">
        <f t="shared" si="22"/>
        <v>N/A</v>
      </c>
      <c r="I109" s="8">
        <v>-1.75</v>
      </c>
      <c r="J109" s="8">
        <v>-8.0299999999999994</v>
      </c>
      <c r="K109" s="25" t="s">
        <v>734</v>
      </c>
      <c r="L109" s="85" t="str">
        <f t="shared" si="19"/>
        <v>Yes</v>
      </c>
    </row>
    <row r="110" spans="1:12" x14ac:dyDescent="0.25">
      <c r="A110" s="108" t="s">
        <v>521</v>
      </c>
      <c r="B110" s="21" t="s">
        <v>213</v>
      </c>
      <c r="C110" s="22">
        <v>4228</v>
      </c>
      <c r="D110" s="7" t="str">
        <f t="shared" si="20"/>
        <v>N/A</v>
      </c>
      <c r="E110" s="22">
        <v>3878</v>
      </c>
      <c r="F110" s="7" t="str">
        <f t="shared" si="21"/>
        <v>N/A</v>
      </c>
      <c r="G110" s="22">
        <v>3838</v>
      </c>
      <c r="H110" s="7" t="str">
        <f t="shared" si="22"/>
        <v>N/A</v>
      </c>
      <c r="I110" s="8">
        <v>-8.2799999999999994</v>
      </c>
      <c r="J110" s="8">
        <v>-1.03</v>
      </c>
      <c r="K110" s="25" t="s">
        <v>734</v>
      </c>
      <c r="L110" s="85" t="str">
        <f t="shared" si="19"/>
        <v>Yes</v>
      </c>
    </row>
    <row r="111" spans="1:12" ht="25" x14ac:dyDescent="0.25">
      <c r="A111" s="108" t="s">
        <v>1171</v>
      </c>
      <c r="B111" s="21" t="s">
        <v>213</v>
      </c>
      <c r="C111" s="26">
        <v>3346.7000945999998</v>
      </c>
      <c r="D111" s="7" t="str">
        <f t="shared" si="20"/>
        <v>N/A</v>
      </c>
      <c r="E111" s="26">
        <v>3584.8816400000001</v>
      </c>
      <c r="F111" s="7" t="str">
        <f t="shared" si="21"/>
        <v>N/A</v>
      </c>
      <c r="G111" s="26">
        <v>3331.3837936</v>
      </c>
      <c r="H111" s="7" t="str">
        <f t="shared" si="22"/>
        <v>N/A</v>
      </c>
      <c r="I111" s="8">
        <v>7.117</v>
      </c>
      <c r="J111" s="8">
        <v>-7.07</v>
      </c>
      <c r="K111" s="25" t="s">
        <v>734</v>
      </c>
      <c r="L111" s="85" t="str">
        <f t="shared" si="19"/>
        <v>Yes</v>
      </c>
    </row>
    <row r="112" spans="1:12" ht="25" x14ac:dyDescent="0.25">
      <c r="A112" s="108" t="s">
        <v>1172</v>
      </c>
      <c r="B112" s="21" t="s">
        <v>213</v>
      </c>
      <c r="C112" s="26">
        <v>17088254</v>
      </c>
      <c r="D112" s="7" t="str">
        <f t="shared" si="20"/>
        <v>N/A</v>
      </c>
      <c r="E112" s="26">
        <v>14642903</v>
      </c>
      <c r="F112" s="7" t="str">
        <f t="shared" si="21"/>
        <v>N/A</v>
      </c>
      <c r="G112" s="26">
        <v>12061388</v>
      </c>
      <c r="H112" s="7" t="str">
        <f t="shared" si="22"/>
        <v>N/A</v>
      </c>
      <c r="I112" s="8">
        <v>-14.3</v>
      </c>
      <c r="J112" s="8">
        <v>-17.600000000000001</v>
      </c>
      <c r="K112" s="25" t="s">
        <v>734</v>
      </c>
      <c r="L112" s="85" t="str">
        <f t="shared" si="19"/>
        <v>Yes</v>
      </c>
    </row>
    <row r="113" spans="1:12" x14ac:dyDescent="0.25">
      <c r="A113" s="108" t="s">
        <v>522</v>
      </c>
      <c r="B113" s="21" t="s">
        <v>213</v>
      </c>
      <c r="C113" s="22">
        <v>2058</v>
      </c>
      <c r="D113" s="7" t="str">
        <f t="shared" si="20"/>
        <v>N/A</v>
      </c>
      <c r="E113" s="22">
        <v>1948</v>
      </c>
      <c r="F113" s="7" t="str">
        <f t="shared" si="21"/>
        <v>N/A</v>
      </c>
      <c r="G113" s="22">
        <v>1910</v>
      </c>
      <c r="H113" s="7" t="str">
        <f t="shared" si="22"/>
        <v>N/A</v>
      </c>
      <c r="I113" s="8">
        <v>-5.34</v>
      </c>
      <c r="J113" s="8">
        <v>-1.95</v>
      </c>
      <c r="K113" s="25" t="s">
        <v>734</v>
      </c>
      <c r="L113" s="85" t="str">
        <f t="shared" si="19"/>
        <v>Yes</v>
      </c>
    </row>
    <row r="114" spans="1:12" ht="25" x14ac:dyDescent="0.25">
      <c r="A114" s="108" t="s">
        <v>1173</v>
      </c>
      <c r="B114" s="21" t="s">
        <v>213</v>
      </c>
      <c r="C114" s="26">
        <v>8303.3304179000006</v>
      </c>
      <c r="D114" s="7" t="str">
        <f t="shared" si="20"/>
        <v>N/A</v>
      </c>
      <c r="E114" s="26">
        <v>7516.8906570999998</v>
      </c>
      <c r="F114" s="7" t="str">
        <f t="shared" si="21"/>
        <v>N/A</v>
      </c>
      <c r="G114" s="26">
        <v>6314.8628271999996</v>
      </c>
      <c r="H114" s="7" t="str">
        <f t="shared" si="22"/>
        <v>N/A</v>
      </c>
      <c r="I114" s="8">
        <v>-9.4700000000000006</v>
      </c>
      <c r="J114" s="8">
        <v>-16</v>
      </c>
      <c r="K114" s="25" t="s">
        <v>734</v>
      </c>
      <c r="L114" s="85" t="str">
        <f t="shared" si="19"/>
        <v>Yes</v>
      </c>
    </row>
    <row r="115" spans="1:12" ht="25" x14ac:dyDescent="0.25">
      <c r="A115" s="108" t="s">
        <v>1174</v>
      </c>
      <c r="B115" s="21" t="s">
        <v>213</v>
      </c>
      <c r="C115" s="26">
        <v>65753</v>
      </c>
      <c r="D115" s="7" t="str">
        <f t="shared" ref="D115:D146" si="23">IF($B115="N/A","N/A",IF(C115&gt;10,"No",IF(C115&lt;-10,"No","Yes")))</f>
        <v>N/A</v>
      </c>
      <c r="E115" s="26">
        <v>38566</v>
      </c>
      <c r="F115" s="7" t="str">
        <f t="shared" ref="F115:F146" si="24">IF($B115="N/A","N/A",IF(E115&gt;10,"No",IF(E115&lt;-10,"No","Yes")))</f>
        <v>N/A</v>
      </c>
      <c r="G115" s="26">
        <v>32056</v>
      </c>
      <c r="H115" s="7" t="str">
        <f t="shared" ref="H115:H146" si="25">IF($B115="N/A","N/A",IF(G115&gt;10,"No",IF(G115&lt;-10,"No","Yes")))</f>
        <v>N/A</v>
      </c>
      <c r="I115" s="8">
        <v>-41.3</v>
      </c>
      <c r="J115" s="8">
        <v>-16.899999999999999</v>
      </c>
      <c r="K115" s="25" t="s">
        <v>734</v>
      </c>
      <c r="L115" s="85" t="str">
        <f t="shared" si="19"/>
        <v>Yes</v>
      </c>
    </row>
    <row r="116" spans="1:12" ht="25" x14ac:dyDescent="0.25">
      <c r="A116" s="108" t="s">
        <v>523</v>
      </c>
      <c r="B116" s="21" t="s">
        <v>213</v>
      </c>
      <c r="C116" s="22">
        <v>53</v>
      </c>
      <c r="D116" s="7" t="str">
        <f t="shared" si="23"/>
        <v>N/A</v>
      </c>
      <c r="E116" s="22">
        <v>44</v>
      </c>
      <c r="F116" s="7" t="str">
        <f t="shared" si="24"/>
        <v>N/A</v>
      </c>
      <c r="G116" s="22">
        <v>36</v>
      </c>
      <c r="H116" s="7" t="str">
        <f t="shared" si="25"/>
        <v>N/A</v>
      </c>
      <c r="I116" s="8">
        <v>-17</v>
      </c>
      <c r="J116" s="8">
        <v>-18.2</v>
      </c>
      <c r="K116" s="25" t="s">
        <v>734</v>
      </c>
      <c r="L116" s="85" t="str">
        <f t="shared" si="19"/>
        <v>Yes</v>
      </c>
    </row>
    <row r="117" spans="1:12" ht="25" x14ac:dyDescent="0.25">
      <c r="A117" s="108" t="s">
        <v>1175</v>
      </c>
      <c r="B117" s="21" t="s">
        <v>213</v>
      </c>
      <c r="C117" s="26">
        <v>1240.6226415000001</v>
      </c>
      <c r="D117" s="7" t="str">
        <f t="shared" si="23"/>
        <v>N/A</v>
      </c>
      <c r="E117" s="26">
        <v>876.5</v>
      </c>
      <c r="F117" s="7" t="str">
        <f t="shared" si="24"/>
        <v>N/A</v>
      </c>
      <c r="G117" s="26">
        <v>890.44444443999998</v>
      </c>
      <c r="H117" s="7" t="str">
        <f t="shared" si="25"/>
        <v>N/A</v>
      </c>
      <c r="I117" s="8">
        <v>-29.3</v>
      </c>
      <c r="J117" s="8">
        <v>1.591</v>
      </c>
      <c r="K117" s="25" t="s">
        <v>734</v>
      </c>
      <c r="L117" s="85" t="str">
        <f t="shared" si="19"/>
        <v>Yes</v>
      </c>
    </row>
    <row r="118" spans="1:12" ht="25" x14ac:dyDescent="0.25">
      <c r="A118" s="108" t="s">
        <v>1176</v>
      </c>
      <c r="B118" s="21" t="s">
        <v>213</v>
      </c>
      <c r="C118" s="26">
        <v>82364</v>
      </c>
      <c r="D118" s="7" t="str">
        <f t="shared" si="23"/>
        <v>N/A</v>
      </c>
      <c r="E118" s="26">
        <v>130166</v>
      </c>
      <c r="F118" s="7" t="str">
        <f t="shared" si="24"/>
        <v>N/A</v>
      </c>
      <c r="G118" s="26">
        <v>71595</v>
      </c>
      <c r="H118" s="7" t="str">
        <f t="shared" si="25"/>
        <v>N/A</v>
      </c>
      <c r="I118" s="8">
        <v>58.04</v>
      </c>
      <c r="J118" s="8">
        <v>-45</v>
      </c>
      <c r="K118" s="25" t="s">
        <v>734</v>
      </c>
      <c r="L118" s="85" t="str">
        <f t="shared" si="19"/>
        <v>No</v>
      </c>
    </row>
    <row r="119" spans="1:12" ht="25" x14ac:dyDescent="0.25">
      <c r="A119" s="108" t="s">
        <v>524</v>
      </c>
      <c r="B119" s="21" t="s">
        <v>213</v>
      </c>
      <c r="C119" s="22">
        <v>111</v>
      </c>
      <c r="D119" s="7" t="str">
        <f t="shared" si="23"/>
        <v>N/A</v>
      </c>
      <c r="E119" s="22">
        <v>141</v>
      </c>
      <c r="F119" s="7" t="str">
        <f t="shared" si="24"/>
        <v>N/A</v>
      </c>
      <c r="G119" s="22">
        <v>86</v>
      </c>
      <c r="H119" s="7" t="str">
        <f t="shared" si="25"/>
        <v>N/A</v>
      </c>
      <c r="I119" s="8">
        <v>27.03</v>
      </c>
      <c r="J119" s="8">
        <v>-39</v>
      </c>
      <c r="K119" s="25" t="s">
        <v>734</v>
      </c>
      <c r="L119" s="85" t="str">
        <f t="shared" si="19"/>
        <v>No</v>
      </c>
    </row>
    <row r="120" spans="1:12" ht="25" x14ac:dyDescent="0.25">
      <c r="A120" s="108" t="s">
        <v>1177</v>
      </c>
      <c r="B120" s="21" t="s">
        <v>213</v>
      </c>
      <c r="C120" s="26">
        <v>742.01801802</v>
      </c>
      <c r="D120" s="7" t="str">
        <f t="shared" si="23"/>
        <v>N/A</v>
      </c>
      <c r="E120" s="26">
        <v>923.16312057000005</v>
      </c>
      <c r="F120" s="7" t="str">
        <f t="shared" si="24"/>
        <v>N/A</v>
      </c>
      <c r="G120" s="26">
        <v>832.5</v>
      </c>
      <c r="H120" s="7" t="str">
        <f t="shared" si="25"/>
        <v>N/A</v>
      </c>
      <c r="I120" s="8">
        <v>24.41</v>
      </c>
      <c r="J120" s="8">
        <v>-9.82</v>
      </c>
      <c r="K120" s="25" t="s">
        <v>734</v>
      </c>
      <c r="L120" s="85" t="str">
        <f t="shared" si="19"/>
        <v>Yes</v>
      </c>
    </row>
    <row r="121" spans="1:12" ht="25" x14ac:dyDescent="0.25">
      <c r="A121" s="108" t="s">
        <v>1178</v>
      </c>
      <c r="B121" s="21" t="s">
        <v>213</v>
      </c>
      <c r="C121" s="26">
        <v>899739</v>
      </c>
      <c r="D121" s="7" t="str">
        <f t="shared" si="23"/>
        <v>N/A</v>
      </c>
      <c r="E121" s="26">
        <v>856511</v>
      </c>
      <c r="F121" s="7" t="str">
        <f t="shared" si="24"/>
        <v>N/A</v>
      </c>
      <c r="G121" s="26">
        <v>726818</v>
      </c>
      <c r="H121" s="7" t="str">
        <f t="shared" si="25"/>
        <v>N/A</v>
      </c>
      <c r="I121" s="8">
        <v>-4.8</v>
      </c>
      <c r="J121" s="8">
        <v>-15.1</v>
      </c>
      <c r="K121" s="25" t="s">
        <v>734</v>
      </c>
      <c r="L121" s="85" t="str">
        <f t="shared" si="19"/>
        <v>Yes</v>
      </c>
    </row>
    <row r="122" spans="1:12" x14ac:dyDescent="0.25">
      <c r="A122" s="108" t="s">
        <v>525</v>
      </c>
      <c r="B122" s="21" t="s">
        <v>213</v>
      </c>
      <c r="C122" s="22">
        <v>929</v>
      </c>
      <c r="D122" s="7" t="str">
        <f t="shared" si="23"/>
        <v>N/A</v>
      </c>
      <c r="E122" s="22">
        <v>937</v>
      </c>
      <c r="F122" s="7" t="str">
        <f t="shared" si="24"/>
        <v>N/A</v>
      </c>
      <c r="G122" s="22">
        <v>915</v>
      </c>
      <c r="H122" s="7" t="str">
        <f t="shared" si="25"/>
        <v>N/A</v>
      </c>
      <c r="I122" s="8">
        <v>0.86109999999999998</v>
      </c>
      <c r="J122" s="8">
        <v>-2.35</v>
      </c>
      <c r="K122" s="25" t="s">
        <v>734</v>
      </c>
      <c r="L122" s="85" t="str">
        <f t="shared" si="19"/>
        <v>Yes</v>
      </c>
    </row>
    <row r="123" spans="1:12" ht="25" x14ac:dyDescent="0.25">
      <c r="A123" s="108" t="s">
        <v>1179</v>
      </c>
      <c r="B123" s="21" t="s">
        <v>213</v>
      </c>
      <c r="C123" s="26">
        <v>968.50269106999997</v>
      </c>
      <c r="D123" s="7" t="str">
        <f t="shared" si="23"/>
        <v>N/A</v>
      </c>
      <c r="E123" s="26">
        <v>914.09925293000003</v>
      </c>
      <c r="F123" s="7" t="str">
        <f t="shared" si="24"/>
        <v>N/A</v>
      </c>
      <c r="G123" s="26">
        <v>794.33661201999996</v>
      </c>
      <c r="H123" s="7" t="str">
        <f t="shared" si="25"/>
        <v>N/A</v>
      </c>
      <c r="I123" s="8">
        <v>-5.62</v>
      </c>
      <c r="J123" s="8">
        <v>-13.1</v>
      </c>
      <c r="K123" s="25" t="s">
        <v>734</v>
      </c>
      <c r="L123" s="85" t="str">
        <f t="shared" si="19"/>
        <v>Yes</v>
      </c>
    </row>
    <row r="124" spans="1:12" ht="25" x14ac:dyDescent="0.25">
      <c r="A124" s="108" t="s">
        <v>1180</v>
      </c>
      <c r="B124" s="21" t="s">
        <v>213</v>
      </c>
      <c r="C124" s="26">
        <v>8305693</v>
      </c>
      <c r="D124" s="7" t="str">
        <f t="shared" si="23"/>
        <v>N/A</v>
      </c>
      <c r="E124" s="26">
        <v>8121151</v>
      </c>
      <c r="F124" s="7" t="str">
        <f t="shared" si="24"/>
        <v>N/A</v>
      </c>
      <c r="G124" s="26">
        <v>7378436</v>
      </c>
      <c r="H124" s="7" t="str">
        <f t="shared" si="25"/>
        <v>N/A</v>
      </c>
      <c r="I124" s="8">
        <v>-2.2200000000000002</v>
      </c>
      <c r="J124" s="8">
        <v>-9.15</v>
      </c>
      <c r="K124" s="25" t="s">
        <v>734</v>
      </c>
      <c r="L124" s="85" t="str">
        <f t="shared" si="19"/>
        <v>Yes</v>
      </c>
    </row>
    <row r="125" spans="1:12" ht="25" x14ac:dyDescent="0.25">
      <c r="A125" s="108" t="s">
        <v>526</v>
      </c>
      <c r="B125" s="21" t="s">
        <v>213</v>
      </c>
      <c r="C125" s="22">
        <v>14635</v>
      </c>
      <c r="D125" s="7" t="str">
        <f t="shared" si="23"/>
        <v>N/A</v>
      </c>
      <c r="E125" s="22">
        <v>14831</v>
      </c>
      <c r="F125" s="7" t="str">
        <f t="shared" si="24"/>
        <v>N/A</v>
      </c>
      <c r="G125" s="22">
        <v>14301</v>
      </c>
      <c r="H125" s="7" t="str">
        <f t="shared" si="25"/>
        <v>N/A</v>
      </c>
      <c r="I125" s="8">
        <v>1.339</v>
      </c>
      <c r="J125" s="8">
        <v>-3.57</v>
      </c>
      <c r="K125" s="25" t="s">
        <v>734</v>
      </c>
      <c r="L125" s="85" t="str">
        <f t="shared" si="19"/>
        <v>Yes</v>
      </c>
    </row>
    <row r="126" spans="1:12" ht="25" x14ac:dyDescent="0.25">
      <c r="A126" s="108" t="s">
        <v>1181</v>
      </c>
      <c r="B126" s="21" t="s">
        <v>213</v>
      </c>
      <c r="C126" s="26">
        <v>567.52258285000005</v>
      </c>
      <c r="D126" s="7" t="str">
        <f t="shared" si="23"/>
        <v>N/A</v>
      </c>
      <c r="E126" s="26">
        <v>547.57946193999999</v>
      </c>
      <c r="F126" s="7" t="str">
        <f t="shared" si="24"/>
        <v>N/A</v>
      </c>
      <c r="G126" s="26">
        <v>515.93846584000005</v>
      </c>
      <c r="H126" s="7" t="str">
        <f t="shared" si="25"/>
        <v>N/A</v>
      </c>
      <c r="I126" s="8">
        <v>-3.51</v>
      </c>
      <c r="J126" s="8">
        <v>-5.78</v>
      </c>
      <c r="K126" s="25" t="s">
        <v>734</v>
      </c>
      <c r="L126" s="85" t="str">
        <f t="shared" si="19"/>
        <v>Yes</v>
      </c>
    </row>
    <row r="127" spans="1:12" ht="25" x14ac:dyDescent="0.25">
      <c r="A127" s="108" t="s">
        <v>1182</v>
      </c>
      <c r="B127" s="21" t="s">
        <v>213</v>
      </c>
      <c r="C127" s="26">
        <v>5048239</v>
      </c>
      <c r="D127" s="7" t="str">
        <f t="shared" si="23"/>
        <v>N/A</v>
      </c>
      <c r="E127" s="26">
        <v>5053154</v>
      </c>
      <c r="F127" s="7" t="str">
        <f t="shared" si="24"/>
        <v>N/A</v>
      </c>
      <c r="G127" s="26">
        <v>4483432</v>
      </c>
      <c r="H127" s="7" t="str">
        <f t="shared" si="25"/>
        <v>N/A</v>
      </c>
      <c r="I127" s="8">
        <v>9.74E-2</v>
      </c>
      <c r="J127" s="8">
        <v>-11.3</v>
      </c>
      <c r="K127" s="25" t="s">
        <v>734</v>
      </c>
      <c r="L127" s="85" t="str">
        <f t="shared" si="19"/>
        <v>Yes</v>
      </c>
    </row>
    <row r="128" spans="1:12" x14ac:dyDescent="0.25">
      <c r="A128" s="108" t="s">
        <v>527</v>
      </c>
      <c r="B128" s="21" t="s">
        <v>213</v>
      </c>
      <c r="C128" s="22">
        <v>17024</v>
      </c>
      <c r="D128" s="7" t="str">
        <f t="shared" si="23"/>
        <v>N/A</v>
      </c>
      <c r="E128" s="22">
        <v>18058</v>
      </c>
      <c r="F128" s="7" t="str">
        <f t="shared" si="24"/>
        <v>N/A</v>
      </c>
      <c r="G128" s="22">
        <v>17754</v>
      </c>
      <c r="H128" s="7" t="str">
        <f t="shared" si="25"/>
        <v>N/A</v>
      </c>
      <c r="I128" s="8">
        <v>6.0739999999999998</v>
      </c>
      <c r="J128" s="8">
        <v>-1.68</v>
      </c>
      <c r="K128" s="25" t="s">
        <v>734</v>
      </c>
      <c r="L128" s="85" t="str">
        <f t="shared" si="19"/>
        <v>Yes</v>
      </c>
    </row>
    <row r="129" spans="1:12" ht="25" x14ac:dyDescent="0.25">
      <c r="A129" s="108" t="s">
        <v>1183</v>
      </c>
      <c r="B129" s="21" t="s">
        <v>213</v>
      </c>
      <c r="C129" s="26">
        <v>296.53659539</v>
      </c>
      <c r="D129" s="7" t="str">
        <f t="shared" si="23"/>
        <v>N/A</v>
      </c>
      <c r="E129" s="26">
        <v>279.82910621000002</v>
      </c>
      <c r="F129" s="7" t="str">
        <f t="shared" si="24"/>
        <v>N/A</v>
      </c>
      <c r="G129" s="26">
        <v>252.53080996</v>
      </c>
      <c r="H129" s="7" t="str">
        <f t="shared" si="25"/>
        <v>N/A</v>
      </c>
      <c r="I129" s="8">
        <v>-5.63</v>
      </c>
      <c r="J129" s="8">
        <v>-9.76</v>
      </c>
      <c r="K129" s="25" t="s">
        <v>734</v>
      </c>
      <c r="L129" s="85" t="str">
        <f t="shared" si="19"/>
        <v>Yes</v>
      </c>
    </row>
    <row r="130" spans="1:12" ht="25" x14ac:dyDescent="0.25">
      <c r="A130" s="108" t="s">
        <v>1184</v>
      </c>
      <c r="B130" s="21" t="s">
        <v>213</v>
      </c>
      <c r="C130" s="26">
        <v>273181</v>
      </c>
      <c r="D130" s="7" t="str">
        <f t="shared" si="23"/>
        <v>N/A</v>
      </c>
      <c r="E130" s="26">
        <v>197814</v>
      </c>
      <c r="F130" s="7" t="str">
        <f t="shared" si="24"/>
        <v>N/A</v>
      </c>
      <c r="G130" s="26">
        <v>161682</v>
      </c>
      <c r="H130" s="7" t="str">
        <f t="shared" si="25"/>
        <v>N/A</v>
      </c>
      <c r="I130" s="8">
        <v>-27.6</v>
      </c>
      <c r="J130" s="8">
        <v>-18.3</v>
      </c>
      <c r="K130" s="25" t="s">
        <v>734</v>
      </c>
      <c r="L130" s="85" t="str">
        <f t="shared" si="19"/>
        <v>Yes</v>
      </c>
    </row>
    <row r="131" spans="1:12" x14ac:dyDescent="0.25">
      <c r="A131" s="108" t="s">
        <v>528</v>
      </c>
      <c r="B131" s="21" t="s">
        <v>213</v>
      </c>
      <c r="C131" s="22">
        <v>583</v>
      </c>
      <c r="D131" s="7" t="str">
        <f t="shared" si="23"/>
        <v>N/A</v>
      </c>
      <c r="E131" s="22">
        <v>470</v>
      </c>
      <c r="F131" s="7" t="str">
        <f t="shared" si="24"/>
        <v>N/A</v>
      </c>
      <c r="G131" s="22">
        <v>314</v>
      </c>
      <c r="H131" s="7" t="str">
        <f t="shared" si="25"/>
        <v>N/A</v>
      </c>
      <c r="I131" s="8">
        <v>-19.399999999999999</v>
      </c>
      <c r="J131" s="8">
        <v>-33.200000000000003</v>
      </c>
      <c r="K131" s="25" t="s">
        <v>734</v>
      </c>
      <c r="L131" s="85" t="str">
        <f t="shared" si="19"/>
        <v>No</v>
      </c>
    </row>
    <row r="132" spans="1:12" ht="25" x14ac:dyDescent="0.25">
      <c r="A132" s="108" t="s">
        <v>1185</v>
      </c>
      <c r="B132" s="21" t="s">
        <v>213</v>
      </c>
      <c r="C132" s="26">
        <v>468.5780446</v>
      </c>
      <c r="D132" s="7" t="str">
        <f t="shared" si="23"/>
        <v>N/A</v>
      </c>
      <c r="E132" s="26">
        <v>420.88085106</v>
      </c>
      <c r="F132" s="7" t="str">
        <f t="shared" si="24"/>
        <v>N/A</v>
      </c>
      <c r="G132" s="26">
        <v>514.91082802999995</v>
      </c>
      <c r="H132" s="7" t="str">
        <f t="shared" si="25"/>
        <v>N/A</v>
      </c>
      <c r="I132" s="8">
        <v>-10.199999999999999</v>
      </c>
      <c r="J132" s="8">
        <v>22.34</v>
      </c>
      <c r="K132" s="25" t="s">
        <v>734</v>
      </c>
      <c r="L132" s="85" t="str">
        <f t="shared" si="19"/>
        <v>Yes</v>
      </c>
    </row>
    <row r="133" spans="1:12" x14ac:dyDescent="0.25">
      <c r="A133" s="108" t="s">
        <v>1186</v>
      </c>
      <c r="B133" s="21" t="s">
        <v>213</v>
      </c>
      <c r="C133" s="26">
        <v>852</v>
      </c>
      <c r="D133" s="7" t="str">
        <f t="shared" si="23"/>
        <v>N/A</v>
      </c>
      <c r="E133" s="26">
        <v>0</v>
      </c>
      <c r="F133" s="7" t="str">
        <f t="shared" si="24"/>
        <v>N/A</v>
      </c>
      <c r="G133" s="26">
        <v>0</v>
      </c>
      <c r="H133" s="7" t="str">
        <f t="shared" si="25"/>
        <v>N/A</v>
      </c>
      <c r="I133" s="8">
        <v>-100</v>
      </c>
      <c r="J133" s="8" t="s">
        <v>1747</v>
      </c>
      <c r="K133" s="25" t="s">
        <v>734</v>
      </c>
      <c r="L133" s="85" t="str">
        <f t="shared" si="19"/>
        <v>N/A</v>
      </c>
    </row>
    <row r="134" spans="1:12" x14ac:dyDescent="0.25">
      <c r="A134" s="108" t="s">
        <v>529</v>
      </c>
      <c r="B134" s="21" t="s">
        <v>213</v>
      </c>
      <c r="C134" s="22">
        <v>11</v>
      </c>
      <c r="D134" s="7" t="str">
        <f t="shared" si="23"/>
        <v>N/A</v>
      </c>
      <c r="E134" s="22">
        <v>0</v>
      </c>
      <c r="F134" s="7" t="str">
        <f t="shared" si="24"/>
        <v>N/A</v>
      </c>
      <c r="G134" s="22">
        <v>0</v>
      </c>
      <c r="H134" s="7" t="str">
        <f t="shared" si="25"/>
        <v>N/A</v>
      </c>
      <c r="I134" s="8">
        <v>-100</v>
      </c>
      <c r="J134" s="8" t="s">
        <v>1747</v>
      </c>
      <c r="K134" s="25" t="s">
        <v>734</v>
      </c>
      <c r="L134" s="85" t="str">
        <f t="shared" si="19"/>
        <v>N/A</v>
      </c>
    </row>
    <row r="135" spans="1:12" x14ac:dyDescent="0.25">
      <c r="A135" s="108" t="s">
        <v>1187</v>
      </c>
      <c r="B135" s="21" t="s">
        <v>213</v>
      </c>
      <c r="C135" s="26">
        <v>852</v>
      </c>
      <c r="D135" s="7" t="str">
        <f t="shared" si="23"/>
        <v>N/A</v>
      </c>
      <c r="E135" s="26" t="s">
        <v>1747</v>
      </c>
      <c r="F135" s="7" t="str">
        <f t="shared" si="24"/>
        <v>N/A</v>
      </c>
      <c r="G135" s="26" t="s">
        <v>1747</v>
      </c>
      <c r="H135" s="7" t="str">
        <f t="shared" si="25"/>
        <v>N/A</v>
      </c>
      <c r="I135" s="8" t="s">
        <v>1747</v>
      </c>
      <c r="J135" s="8" t="s">
        <v>1747</v>
      </c>
      <c r="K135" s="25" t="s">
        <v>734</v>
      </c>
      <c r="L135" s="85" t="str">
        <f t="shared" si="19"/>
        <v>N/A</v>
      </c>
    </row>
    <row r="136" spans="1:12" x14ac:dyDescent="0.25">
      <c r="A136" s="108" t="s">
        <v>1188</v>
      </c>
      <c r="B136" s="21" t="s">
        <v>213</v>
      </c>
      <c r="C136" s="26">
        <v>32288245</v>
      </c>
      <c r="D136" s="7" t="str">
        <f t="shared" si="23"/>
        <v>N/A</v>
      </c>
      <c r="E136" s="26">
        <v>31688663</v>
      </c>
      <c r="F136" s="7" t="str">
        <f t="shared" si="24"/>
        <v>N/A</v>
      </c>
      <c r="G136" s="26">
        <v>30036313</v>
      </c>
      <c r="H136" s="7" t="str">
        <f t="shared" si="25"/>
        <v>N/A</v>
      </c>
      <c r="I136" s="8">
        <v>-1.86</v>
      </c>
      <c r="J136" s="8">
        <v>-5.21</v>
      </c>
      <c r="K136" s="25" t="s">
        <v>734</v>
      </c>
      <c r="L136" s="85" t="str">
        <f t="shared" si="19"/>
        <v>Yes</v>
      </c>
    </row>
    <row r="137" spans="1:12" x14ac:dyDescent="0.25">
      <c r="A137" s="108" t="s">
        <v>530</v>
      </c>
      <c r="B137" s="21" t="s">
        <v>213</v>
      </c>
      <c r="C137" s="22">
        <v>7135</v>
      </c>
      <c r="D137" s="7" t="str">
        <f t="shared" si="23"/>
        <v>N/A</v>
      </c>
      <c r="E137" s="22">
        <v>7174</v>
      </c>
      <c r="F137" s="7" t="str">
        <f t="shared" si="24"/>
        <v>N/A</v>
      </c>
      <c r="G137" s="22">
        <v>7651</v>
      </c>
      <c r="H137" s="7" t="str">
        <f t="shared" si="25"/>
        <v>N/A</v>
      </c>
      <c r="I137" s="8">
        <v>0.54659999999999997</v>
      </c>
      <c r="J137" s="8">
        <v>6.649</v>
      </c>
      <c r="K137" s="25" t="s">
        <v>734</v>
      </c>
      <c r="L137" s="85" t="str">
        <f t="shared" si="19"/>
        <v>Yes</v>
      </c>
    </row>
    <row r="138" spans="1:12" x14ac:dyDescent="0.25">
      <c r="A138" s="108" t="s">
        <v>1189</v>
      </c>
      <c r="B138" s="21" t="s">
        <v>213</v>
      </c>
      <c r="C138" s="26">
        <v>4525.3321654000001</v>
      </c>
      <c r="D138" s="7" t="str">
        <f t="shared" si="23"/>
        <v>N/A</v>
      </c>
      <c r="E138" s="26">
        <v>4417.1540284000002</v>
      </c>
      <c r="F138" s="7" t="str">
        <f t="shared" si="24"/>
        <v>N/A</v>
      </c>
      <c r="G138" s="26">
        <v>3925.8022480999998</v>
      </c>
      <c r="H138" s="7" t="str">
        <f t="shared" si="25"/>
        <v>N/A</v>
      </c>
      <c r="I138" s="8">
        <v>-2.39</v>
      </c>
      <c r="J138" s="8">
        <v>-11.1</v>
      </c>
      <c r="K138" s="25" t="s">
        <v>734</v>
      </c>
      <c r="L138" s="85" t="str">
        <f t="shared" si="19"/>
        <v>Yes</v>
      </c>
    </row>
    <row r="139" spans="1:12" x14ac:dyDescent="0.25">
      <c r="A139" s="134" t="s">
        <v>404</v>
      </c>
      <c r="B139" s="10" t="s">
        <v>213</v>
      </c>
      <c r="C139" s="10">
        <v>5587423181</v>
      </c>
      <c r="D139" s="7" t="str">
        <f t="shared" si="23"/>
        <v>N/A</v>
      </c>
      <c r="E139" s="10">
        <v>5525669148</v>
      </c>
      <c r="F139" s="7" t="str">
        <f t="shared" si="24"/>
        <v>N/A</v>
      </c>
      <c r="G139" s="10">
        <v>8034888884</v>
      </c>
      <c r="H139" s="7" t="str">
        <f t="shared" si="25"/>
        <v>N/A</v>
      </c>
      <c r="I139" s="8">
        <v>-1.1100000000000001</v>
      </c>
      <c r="J139" s="8">
        <v>45.41</v>
      </c>
      <c r="K139" s="10" t="s">
        <v>213</v>
      </c>
      <c r="L139" s="85" t="str">
        <f t="shared" ref="L139:L158" si="26">IF(J139="Div by 0", "N/A", IF(K139="N/A","N/A", IF(J139&gt;VALUE(MID(K139,1,2)), "No", IF(J139&lt;-1*VALUE(MID(K139,1,2)), "No", "Yes"))))</f>
        <v>N/A</v>
      </c>
    </row>
    <row r="140" spans="1:12" x14ac:dyDescent="0.25">
      <c r="A140" s="134" t="s">
        <v>1190</v>
      </c>
      <c r="B140" s="10" t="s">
        <v>213</v>
      </c>
      <c r="C140" s="10">
        <v>4418.0389575999998</v>
      </c>
      <c r="D140" s="7" t="str">
        <f t="shared" si="23"/>
        <v>N/A</v>
      </c>
      <c r="E140" s="10">
        <v>4328.0805920000003</v>
      </c>
      <c r="F140" s="7" t="str">
        <f t="shared" si="24"/>
        <v>N/A</v>
      </c>
      <c r="G140" s="10">
        <v>4422.9346696000002</v>
      </c>
      <c r="H140" s="7" t="str">
        <f t="shared" si="25"/>
        <v>N/A</v>
      </c>
      <c r="I140" s="8">
        <v>-2.04</v>
      </c>
      <c r="J140" s="8">
        <v>2.1920000000000002</v>
      </c>
      <c r="K140" s="10" t="s">
        <v>213</v>
      </c>
      <c r="L140" s="85" t="str">
        <f t="shared" si="26"/>
        <v>N/A</v>
      </c>
    </row>
    <row r="141" spans="1:12" x14ac:dyDescent="0.25">
      <c r="A141" s="134" t="s">
        <v>405</v>
      </c>
      <c r="B141" s="10" t="s">
        <v>213</v>
      </c>
      <c r="C141" s="10">
        <v>38021883</v>
      </c>
      <c r="D141" s="7" t="str">
        <f t="shared" si="23"/>
        <v>N/A</v>
      </c>
      <c r="E141" s="10">
        <v>37622666</v>
      </c>
      <c r="F141" s="7" t="str">
        <f t="shared" si="24"/>
        <v>N/A</v>
      </c>
      <c r="G141" s="10">
        <v>46828803</v>
      </c>
      <c r="H141" s="7" t="str">
        <f t="shared" si="25"/>
        <v>N/A</v>
      </c>
      <c r="I141" s="8">
        <v>-1.05</v>
      </c>
      <c r="J141" s="8">
        <v>24.47</v>
      </c>
      <c r="K141" s="10" t="s">
        <v>213</v>
      </c>
      <c r="L141" s="85" t="str">
        <f t="shared" si="26"/>
        <v>N/A</v>
      </c>
    </row>
    <row r="142" spans="1:12" x14ac:dyDescent="0.25">
      <c r="A142" s="134" t="s">
        <v>1191</v>
      </c>
      <c r="B142" s="10" t="s">
        <v>213</v>
      </c>
      <c r="C142" s="10">
        <v>27413.037490999999</v>
      </c>
      <c r="D142" s="7" t="str">
        <f t="shared" si="23"/>
        <v>N/A</v>
      </c>
      <c r="E142" s="10">
        <v>26569.679379000001</v>
      </c>
      <c r="F142" s="7" t="str">
        <f t="shared" si="24"/>
        <v>N/A</v>
      </c>
      <c r="G142" s="10">
        <v>21208.697011</v>
      </c>
      <c r="H142" s="7" t="str">
        <f t="shared" si="25"/>
        <v>N/A</v>
      </c>
      <c r="I142" s="8">
        <v>-3.08</v>
      </c>
      <c r="J142" s="8">
        <v>-20.2</v>
      </c>
      <c r="K142" s="10" t="s">
        <v>213</v>
      </c>
      <c r="L142" s="85" t="str">
        <f t="shared" si="26"/>
        <v>N/A</v>
      </c>
    </row>
    <row r="143" spans="1:12" x14ac:dyDescent="0.25">
      <c r="A143" s="134" t="s">
        <v>406</v>
      </c>
      <c r="B143" s="10" t="s">
        <v>213</v>
      </c>
      <c r="C143" s="10">
        <v>4697456</v>
      </c>
      <c r="D143" s="7" t="str">
        <f t="shared" si="23"/>
        <v>N/A</v>
      </c>
      <c r="E143" s="10">
        <v>5466338</v>
      </c>
      <c r="F143" s="7" t="str">
        <f t="shared" si="24"/>
        <v>N/A</v>
      </c>
      <c r="G143" s="10">
        <v>5661569</v>
      </c>
      <c r="H143" s="7" t="str">
        <f t="shared" si="25"/>
        <v>N/A</v>
      </c>
      <c r="I143" s="8">
        <v>16.37</v>
      </c>
      <c r="J143" s="8">
        <v>3.5720000000000001</v>
      </c>
      <c r="K143" s="10" t="s">
        <v>213</v>
      </c>
      <c r="L143" s="85" t="str">
        <f t="shared" si="26"/>
        <v>N/A</v>
      </c>
    </row>
    <row r="144" spans="1:12" x14ac:dyDescent="0.25">
      <c r="A144" s="134" t="s">
        <v>1192</v>
      </c>
      <c r="B144" s="10" t="s">
        <v>213</v>
      </c>
      <c r="C144" s="10">
        <v>101.22300515000001</v>
      </c>
      <c r="D144" s="7" t="str">
        <f t="shared" si="23"/>
        <v>N/A</v>
      </c>
      <c r="E144" s="10">
        <v>107.92801295</v>
      </c>
      <c r="F144" s="7" t="str">
        <f t="shared" si="24"/>
        <v>N/A</v>
      </c>
      <c r="G144" s="10">
        <v>104.76045001</v>
      </c>
      <c r="H144" s="7" t="str">
        <f t="shared" si="25"/>
        <v>N/A</v>
      </c>
      <c r="I144" s="8">
        <v>6.6239999999999997</v>
      </c>
      <c r="J144" s="8">
        <v>-2.93</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85" t="str">
        <f t="shared" si="26"/>
        <v>N/A</v>
      </c>
    </row>
    <row r="146" spans="1:13" x14ac:dyDescent="0.25">
      <c r="A146" s="134" t="s">
        <v>1193</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85" t="str">
        <f t="shared" si="26"/>
        <v>N/A</v>
      </c>
    </row>
    <row r="147" spans="1:13" x14ac:dyDescent="0.25">
      <c r="A147" s="134" t="s">
        <v>408</v>
      </c>
      <c r="B147" s="10" t="s">
        <v>213</v>
      </c>
      <c r="C147" s="10">
        <v>211817059</v>
      </c>
      <c r="D147" s="7" t="str">
        <f t="shared" ref="D147:D160" si="27">IF($B147="N/A","N/A",IF(C147&gt;10,"No",IF(C147&lt;-10,"No","Yes")))</f>
        <v>N/A</v>
      </c>
      <c r="E147" s="10">
        <v>191077461</v>
      </c>
      <c r="F147" s="7" t="str">
        <f t="shared" ref="F147:F160" si="28">IF($B147="N/A","N/A",IF(E147&gt;10,"No",IF(E147&lt;-10,"No","Yes")))</f>
        <v>N/A</v>
      </c>
      <c r="G147" s="10">
        <v>91430586</v>
      </c>
      <c r="H147" s="7" t="str">
        <f t="shared" ref="H147:H160" si="29">IF($B147="N/A","N/A",IF(G147&gt;10,"No",IF(G147&lt;-10,"No","Yes")))</f>
        <v>N/A</v>
      </c>
      <c r="I147" s="8">
        <v>-9.7899999999999991</v>
      </c>
      <c r="J147" s="8">
        <v>-52.1</v>
      </c>
      <c r="K147" s="10" t="s">
        <v>213</v>
      </c>
      <c r="L147" s="85" t="str">
        <f t="shared" si="26"/>
        <v>N/A</v>
      </c>
    </row>
    <row r="148" spans="1:13" x14ac:dyDescent="0.25">
      <c r="A148" s="134" t="s">
        <v>1194</v>
      </c>
      <c r="B148" s="10" t="s">
        <v>213</v>
      </c>
      <c r="C148" s="10">
        <v>8521.0821063999992</v>
      </c>
      <c r="D148" s="7" t="str">
        <f t="shared" si="27"/>
        <v>N/A</v>
      </c>
      <c r="E148" s="10">
        <v>8321.8266189999995</v>
      </c>
      <c r="F148" s="7" t="str">
        <f t="shared" si="28"/>
        <v>N/A</v>
      </c>
      <c r="G148" s="10">
        <v>5971.9520574999997</v>
      </c>
      <c r="H148" s="7" t="str">
        <f t="shared" si="29"/>
        <v>N/A</v>
      </c>
      <c r="I148" s="8">
        <v>-2.34</v>
      </c>
      <c r="J148" s="8">
        <v>-28.2</v>
      </c>
      <c r="K148" s="10" t="s">
        <v>213</v>
      </c>
      <c r="L148" s="85" t="str">
        <f t="shared" si="26"/>
        <v>N/A</v>
      </c>
    </row>
    <row r="149" spans="1:13" x14ac:dyDescent="0.25">
      <c r="A149" s="134" t="s">
        <v>409</v>
      </c>
      <c r="B149" s="10" t="s">
        <v>213</v>
      </c>
      <c r="C149" s="10">
        <v>14820571</v>
      </c>
      <c r="D149" s="7" t="str">
        <f t="shared" si="27"/>
        <v>N/A</v>
      </c>
      <c r="E149" s="10">
        <v>18237361</v>
      </c>
      <c r="F149" s="7" t="str">
        <f t="shared" si="28"/>
        <v>N/A</v>
      </c>
      <c r="G149" s="10">
        <v>4111193</v>
      </c>
      <c r="H149" s="7" t="str">
        <f t="shared" si="29"/>
        <v>N/A</v>
      </c>
      <c r="I149" s="8">
        <v>23.05</v>
      </c>
      <c r="J149" s="8">
        <v>-77.5</v>
      </c>
      <c r="K149" s="10" t="s">
        <v>213</v>
      </c>
      <c r="L149" s="85" t="str">
        <f t="shared" si="26"/>
        <v>N/A</v>
      </c>
    </row>
    <row r="150" spans="1:13" x14ac:dyDescent="0.25">
      <c r="A150" s="134" t="s">
        <v>1195</v>
      </c>
      <c r="B150" s="10" t="s">
        <v>213</v>
      </c>
      <c r="C150" s="10">
        <v>180.52952067999999</v>
      </c>
      <c r="D150" s="7" t="str">
        <f t="shared" si="27"/>
        <v>N/A</v>
      </c>
      <c r="E150" s="10">
        <v>215.51814561</v>
      </c>
      <c r="F150" s="7" t="str">
        <f t="shared" si="28"/>
        <v>N/A</v>
      </c>
      <c r="G150" s="10">
        <v>104.76245445000001</v>
      </c>
      <c r="H150" s="7" t="str">
        <f t="shared" si="29"/>
        <v>N/A</v>
      </c>
      <c r="I150" s="8">
        <v>19.38</v>
      </c>
      <c r="J150" s="8">
        <v>-51.4</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37479757</v>
      </c>
      <c r="D153" s="7" t="str">
        <f t="shared" si="27"/>
        <v>N/A</v>
      </c>
      <c r="E153" s="10">
        <v>34147210</v>
      </c>
      <c r="F153" s="7" t="str">
        <f t="shared" si="28"/>
        <v>N/A</v>
      </c>
      <c r="G153" s="10">
        <v>37001760</v>
      </c>
      <c r="H153" s="7" t="str">
        <f t="shared" si="29"/>
        <v>N/A</v>
      </c>
      <c r="I153" s="8">
        <v>-8.89</v>
      </c>
      <c r="J153" s="8">
        <v>8.36</v>
      </c>
      <c r="K153" s="10" t="s">
        <v>213</v>
      </c>
      <c r="L153" s="85" t="str">
        <f t="shared" si="26"/>
        <v>N/A</v>
      </c>
      <c r="M153" s="31"/>
    </row>
    <row r="154" spans="1:13" x14ac:dyDescent="0.25">
      <c r="A154" s="134" t="s">
        <v>1197</v>
      </c>
      <c r="B154" s="10" t="s">
        <v>213</v>
      </c>
      <c r="C154" s="10">
        <v>26562.549255999998</v>
      </c>
      <c r="D154" s="7" t="str">
        <f t="shared" si="27"/>
        <v>N/A</v>
      </c>
      <c r="E154" s="10">
        <v>24047.330986000001</v>
      </c>
      <c r="F154" s="7" t="str">
        <f t="shared" si="28"/>
        <v>N/A</v>
      </c>
      <c r="G154" s="10">
        <v>20648.303571</v>
      </c>
      <c r="H154" s="7" t="str">
        <f t="shared" si="29"/>
        <v>N/A</v>
      </c>
      <c r="I154" s="8">
        <v>-9.4700000000000006</v>
      </c>
      <c r="J154" s="8">
        <v>-14.1</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t="s">
        <v>1747</v>
      </c>
      <c r="D164" s="72" t="str">
        <f t="shared" ref="D164" si="31">IF($B164="N/A","N/A",IF(C164&gt;10,"No",IF(C164&lt;-10,"No","Yes")))</f>
        <v>N/A</v>
      </c>
      <c r="E164" s="71" t="s">
        <v>1747</v>
      </c>
      <c r="F164" s="72" t="str">
        <f t="shared" ref="F164" si="32">IF($B164="N/A","N/A",IF(E164&gt;10,"No",IF(E164&lt;-10,"No","Yes")))</f>
        <v>N/A</v>
      </c>
      <c r="G164" s="71" t="s">
        <v>1747</v>
      </c>
      <c r="H164" s="72" t="str">
        <f t="shared" ref="H164" si="33">IF($B164="N/A","N/A",IF(G164&gt;10,"No",IF(G164&lt;-10,"No","Yes")))</f>
        <v>N/A</v>
      </c>
      <c r="I164" s="73" t="s">
        <v>1747</v>
      </c>
      <c r="J164" s="73" t="s">
        <v>1747</v>
      </c>
      <c r="K164" s="74" t="s">
        <v>734</v>
      </c>
      <c r="L164" s="87" t="str">
        <f>IF(J164="Div by 0", "N/A", IF(OR(J164="N/A",K164="N/A"),"N/A", IF(J164&gt;VALUE(MID(K164,1,2)), "No", IF(J164&lt;-1*VALUE(MID(K164,1,2)), "No", "Yes"))))</f>
        <v>N/A</v>
      </c>
      <c r="N164" s="32"/>
    </row>
    <row r="165" spans="1:16" x14ac:dyDescent="0.25">
      <c r="A165" s="134" t="s">
        <v>1202</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734</v>
      </c>
      <c r="L165" s="85" t="str">
        <f>IF(J165="Div by 0", "N/A", IF(OR(J165="N/A",K165="N/A"),"N/A", IF(J165&gt;VALUE(MID(K165,1,2)), "No", IF(J165&lt;-1*VALUE(MID(K165,1,2)), "No", "Yes"))))</f>
        <v>N/A</v>
      </c>
      <c r="N165" s="32"/>
    </row>
    <row r="166" spans="1:16" x14ac:dyDescent="0.25">
      <c r="A166" s="134" t="s">
        <v>1203</v>
      </c>
      <c r="B166" s="10" t="s">
        <v>213</v>
      </c>
      <c r="C166" s="10" t="s">
        <v>1747</v>
      </c>
      <c r="D166" s="7" t="str">
        <f t="shared" si="34"/>
        <v>N/A</v>
      </c>
      <c r="E166" s="10" t="s">
        <v>1747</v>
      </c>
      <c r="F166" s="7" t="str">
        <f t="shared" si="35"/>
        <v>N/A</v>
      </c>
      <c r="G166" s="10" t="s">
        <v>1747</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1283231</v>
      </c>
      <c r="D6" s="7" t="str">
        <f t="shared" ref="D6:D11" si="0">IF($B6="N/A","N/A",IF(C6&gt;10,"No",IF(C6&lt;-10,"No","Yes")))</f>
        <v>N/A</v>
      </c>
      <c r="E6" s="1">
        <v>1294130</v>
      </c>
      <c r="F6" s="7" t="str">
        <f t="shared" ref="F6:F11" si="1">IF($B6="N/A","N/A",IF(E6&gt;10,"No",IF(E6&lt;-10,"No","Yes")))</f>
        <v>N/A</v>
      </c>
      <c r="G6" s="1">
        <v>1828166</v>
      </c>
      <c r="H6" s="7" t="str">
        <f t="shared" ref="H6:H11" si="2">IF($B6="N/A","N/A",IF(G6&gt;10,"No",IF(G6&lt;-10,"No","Yes")))</f>
        <v>N/A</v>
      </c>
      <c r="I6" s="8">
        <v>0.84930000000000005</v>
      </c>
      <c r="J6" s="8">
        <v>41.27</v>
      </c>
      <c r="K6" s="1" t="s">
        <v>734</v>
      </c>
      <c r="L6" s="85" t="str">
        <f t="shared" ref="L6:L14" si="3">IF(J6="Div by 0", "N/A", IF(K6="N/A","N/A", IF(J6&gt;VALUE(MID(K6,1,2)), "No", IF(J6&lt;-1*VALUE(MID(K6,1,2)), "No", "Yes"))))</f>
        <v>No</v>
      </c>
    </row>
    <row r="7" spans="1:12" x14ac:dyDescent="0.25">
      <c r="A7" s="117" t="s">
        <v>100</v>
      </c>
      <c r="B7" s="25" t="s">
        <v>213</v>
      </c>
      <c r="C7" s="1">
        <v>82478</v>
      </c>
      <c r="D7" s="7" t="str">
        <f t="shared" si="0"/>
        <v>N/A</v>
      </c>
      <c r="E7" s="1">
        <v>84402</v>
      </c>
      <c r="F7" s="7" t="str">
        <f t="shared" si="1"/>
        <v>N/A</v>
      </c>
      <c r="G7" s="1">
        <v>86498</v>
      </c>
      <c r="H7" s="7" t="str">
        <f t="shared" si="2"/>
        <v>N/A</v>
      </c>
      <c r="I7" s="8">
        <v>2.3330000000000002</v>
      </c>
      <c r="J7" s="8">
        <v>2.4830000000000001</v>
      </c>
      <c r="K7" s="25" t="s">
        <v>734</v>
      </c>
      <c r="L7" s="85" t="str">
        <f t="shared" si="3"/>
        <v>Yes</v>
      </c>
    </row>
    <row r="8" spans="1:12" x14ac:dyDescent="0.25">
      <c r="A8" s="117" t="s">
        <v>101</v>
      </c>
      <c r="B8" s="25" t="s">
        <v>213</v>
      </c>
      <c r="C8" s="1">
        <v>201217</v>
      </c>
      <c r="D8" s="7" t="str">
        <f t="shared" si="0"/>
        <v>N/A</v>
      </c>
      <c r="E8" s="1">
        <v>206445</v>
      </c>
      <c r="F8" s="7" t="str">
        <f t="shared" si="1"/>
        <v>N/A</v>
      </c>
      <c r="G8" s="1">
        <v>167390</v>
      </c>
      <c r="H8" s="7" t="str">
        <f t="shared" si="2"/>
        <v>N/A</v>
      </c>
      <c r="I8" s="8">
        <v>2.5979999999999999</v>
      </c>
      <c r="J8" s="8">
        <v>-18.899999999999999</v>
      </c>
      <c r="K8" s="25" t="s">
        <v>734</v>
      </c>
      <c r="L8" s="85" t="str">
        <f t="shared" si="3"/>
        <v>Yes</v>
      </c>
    </row>
    <row r="9" spans="1:12" x14ac:dyDescent="0.25">
      <c r="A9" s="117" t="s">
        <v>104</v>
      </c>
      <c r="B9" s="25" t="s">
        <v>213</v>
      </c>
      <c r="C9" s="1">
        <v>796287</v>
      </c>
      <c r="D9" s="7" t="str">
        <f t="shared" si="0"/>
        <v>N/A</v>
      </c>
      <c r="E9" s="1">
        <v>800146</v>
      </c>
      <c r="F9" s="7" t="str">
        <f t="shared" si="1"/>
        <v>N/A</v>
      </c>
      <c r="G9" s="1">
        <v>827954</v>
      </c>
      <c r="H9" s="7" t="str">
        <f t="shared" si="2"/>
        <v>N/A</v>
      </c>
      <c r="I9" s="8">
        <v>0.48459999999999998</v>
      </c>
      <c r="J9" s="8">
        <v>3.4750000000000001</v>
      </c>
      <c r="K9" s="25" t="s">
        <v>734</v>
      </c>
      <c r="L9" s="85" t="str">
        <f t="shared" si="3"/>
        <v>Yes</v>
      </c>
    </row>
    <row r="10" spans="1:12" x14ac:dyDescent="0.25">
      <c r="A10" s="117" t="s">
        <v>105</v>
      </c>
      <c r="B10" s="25" t="s">
        <v>213</v>
      </c>
      <c r="C10" s="1">
        <v>203249</v>
      </c>
      <c r="D10" s="7" t="str">
        <f t="shared" si="0"/>
        <v>N/A</v>
      </c>
      <c r="E10" s="1">
        <v>203137</v>
      </c>
      <c r="F10" s="7" t="str">
        <f t="shared" si="1"/>
        <v>N/A</v>
      </c>
      <c r="G10" s="1">
        <v>746324</v>
      </c>
      <c r="H10" s="7" t="str">
        <f t="shared" si="2"/>
        <v>N/A</v>
      </c>
      <c r="I10" s="8">
        <v>-5.5E-2</v>
      </c>
      <c r="J10" s="8">
        <v>267.39999999999998</v>
      </c>
      <c r="K10" s="25" t="s">
        <v>734</v>
      </c>
      <c r="L10" s="85" t="str">
        <f t="shared" si="3"/>
        <v>No</v>
      </c>
    </row>
    <row r="11" spans="1:12" x14ac:dyDescent="0.25">
      <c r="A11" s="117" t="s">
        <v>77</v>
      </c>
      <c r="B11" s="1" t="s">
        <v>213</v>
      </c>
      <c r="C11" s="1">
        <v>1071002.81</v>
      </c>
      <c r="D11" s="7" t="str">
        <f t="shared" si="0"/>
        <v>N/A</v>
      </c>
      <c r="E11" s="1">
        <v>1078854.01</v>
      </c>
      <c r="F11" s="7" t="str">
        <f t="shared" si="1"/>
        <v>N/A</v>
      </c>
      <c r="G11" s="1">
        <v>1507285.56</v>
      </c>
      <c r="H11" s="7" t="str">
        <f t="shared" si="2"/>
        <v>N/A</v>
      </c>
      <c r="I11" s="8">
        <v>0.73309999999999997</v>
      </c>
      <c r="J11" s="8">
        <v>39.71</v>
      </c>
      <c r="K11" s="1" t="s">
        <v>735</v>
      </c>
      <c r="L11" s="85" t="str">
        <f t="shared" si="3"/>
        <v>No</v>
      </c>
    </row>
    <row r="12" spans="1:12" x14ac:dyDescent="0.25">
      <c r="A12" s="117" t="s">
        <v>115</v>
      </c>
      <c r="B12" s="1" t="s">
        <v>213</v>
      </c>
      <c r="C12" s="1">
        <v>143400</v>
      </c>
      <c r="D12" s="1" t="s">
        <v>213</v>
      </c>
      <c r="E12" s="1">
        <v>145721</v>
      </c>
      <c r="F12" s="1" t="s">
        <v>213</v>
      </c>
      <c r="G12" s="1">
        <v>152091</v>
      </c>
      <c r="H12" s="1" t="s">
        <v>213</v>
      </c>
      <c r="I12" s="8">
        <v>1.619</v>
      </c>
      <c r="J12" s="8">
        <v>4.3710000000000004</v>
      </c>
      <c r="K12" s="1" t="s">
        <v>735</v>
      </c>
      <c r="L12" s="85" t="str">
        <f t="shared" si="3"/>
        <v>Yes</v>
      </c>
    </row>
    <row r="13" spans="1:12" x14ac:dyDescent="0.25">
      <c r="A13" s="117" t="s">
        <v>446</v>
      </c>
      <c r="B13" s="1" t="s">
        <v>213</v>
      </c>
      <c r="C13" s="1">
        <v>79981</v>
      </c>
      <c r="D13" s="1" t="s">
        <v>213</v>
      </c>
      <c r="E13" s="1">
        <v>81807</v>
      </c>
      <c r="F13" s="1" t="s">
        <v>213</v>
      </c>
      <c r="G13" s="1">
        <v>83998</v>
      </c>
      <c r="H13" s="1" t="s">
        <v>213</v>
      </c>
      <c r="I13" s="8">
        <v>2.2829999999999999</v>
      </c>
      <c r="J13" s="8">
        <v>2.6779999999999999</v>
      </c>
      <c r="K13" s="1" t="s">
        <v>735</v>
      </c>
      <c r="L13" s="85" t="str">
        <f t="shared" si="3"/>
        <v>Yes</v>
      </c>
    </row>
    <row r="14" spans="1:12" x14ac:dyDescent="0.25">
      <c r="A14" s="117" t="s">
        <v>447</v>
      </c>
      <c r="B14" s="1" t="s">
        <v>213</v>
      </c>
      <c r="C14" s="1">
        <v>62431</v>
      </c>
      <c r="D14" s="1" t="s">
        <v>213</v>
      </c>
      <c r="E14" s="1">
        <v>62836</v>
      </c>
      <c r="F14" s="1" t="s">
        <v>213</v>
      </c>
      <c r="G14" s="1">
        <v>61430</v>
      </c>
      <c r="H14" s="1" t="s">
        <v>213</v>
      </c>
      <c r="I14" s="8">
        <v>0.64870000000000005</v>
      </c>
      <c r="J14" s="8">
        <v>-2.2400000000000002</v>
      </c>
      <c r="K14" s="1" t="s">
        <v>735</v>
      </c>
      <c r="L14" s="85" t="str">
        <f t="shared" si="3"/>
        <v>Yes</v>
      </c>
    </row>
    <row r="15" spans="1:12" x14ac:dyDescent="0.25">
      <c r="A15" s="116" t="s">
        <v>58</v>
      </c>
      <c r="B15" s="25" t="s">
        <v>213</v>
      </c>
      <c r="C15" s="10">
        <v>5704949595</v>
      </c>
      <c r="D15" s="7" t="str">
        <f t="shared" ref="D15:D20" si="4">IF($B15="N/A","N/A",IF(C15&gt;10,"No",IF(C15&lt;-10,"No","Yes")))</f>
        <v>N/A</v>
      </c>
      <c r="E15" s="10">
        <v>5641491565</v>
      </c>
      <c r="F15" s="7" t="str">
        <f t="shared" ref="F15:F20" si="5">IF($B15="N/A","N/A",IF(E15&gt;10,"No",IF(E15&lt;-10,"No","Yes")))</f>
        <v>N/A</v>
      </c>
      <c r="G15" s="10">
        <v>8095001384</v>
      </c>
      <c r="H15" s="7" t="str">
        <f t="shared" ref="H15:H20" si="6">IF($B15="N/A","N/A",IF(G15&gt;10,"No",IF(G15&lt;-10,"No","Yes")))</f>
        <v>N/A</v>
      </c>
      <c r="I15" s="8">
        <v>-1.1100000000000001</v>
      </c>
      <c r="J15" s="8">
        <v>43.49</v>
      </c>
      <c r="K15" s="25" t="s">
        <v>734</v>
      </c>
      <c r="L15" s="85" t="str">
        <f t="shared" ref="L15:L20" si="7">IF(J15="Div by 0", "N/A", IF(K15="N/A","N/A", IF(J15&gt;VALUE(MID(K15,1,2)), "No", IF(J15&lt;-1*VALUE(MID(K15,1,2)), "No", "Yes"))))</f>
        <v>No</v>
      </c>
    </row>
    <row r="16" spans="1:12" x14ac:dyDescent="0.25">
      <c r="A16" s="116" t="s">
        <v>1106</v>
      </c>
      <c r="B16" s="25" t="s">
        <v>213</v>
      </c>
      <c r="C16" s="10">
        <v>4445.7697756999996</v>
      </c>
      <c r="D16" s="7" t="str">
        <f t="shared" si="4"/>
        <v>N/A</v>
      </c>
      <c r="E16" s="10">
        <v>4359.2927797000002</v>
      </c>
      <c r="F16" s="7" t="str">
        <f t="shared" si="5"/>
        <v>N/A</v>
      </c>
      <c r="G16" s="10">
        <v>4427.9356381999996</v>
      </c>
      <c r="H16" s="7" t="str">
        <f t="shared" si="6"/>
        <v>N/A</v>
      </c>
      <c r="I16" s="8">
        <v>-1.95</v>
      </c>
      <c r="J16" s="8">
        <v>1.575</v>
      </c>
      <c r="K16" s="25" t="s">
        <v>734</v>
      </c>
      <c r="L16" s="85" t="str">
        <f t="shared" si="7"/>
        <v>Yes</v>
      </c>
    </row>
    <row r="17" spans="1:12" x14ac:dyDescent="0.25">
      <c r="A17" s="116" t="s">
        <v>1206</v>
      </c>
      <c r="B17" s="25" t="s">
        <v>213</v>
      </c>
      <c r="C17" s="10">
        <v>12670.828778999999</v>
      </c>
      <c r="D17" s="7" t="str">
        <f t="shared" si="4"/>
        <v>N/A</v>
      </c>
      <c r="E17" s="10">
        <v>12289.101455</v>
      </c>
      <c r="F17" s="7" t="str">
        <f t="shared" si="5"/>
        <v>N/A</v>
      </c>
      <c r="G17" s="10">
        <v>11724.899316000001</v>
      </c>
      <c r="H17" s="7" t="str">
        <f t="shared" si="6"/>
        <v>N/A</v>
      </c>
      <c r="I17" s="8">
        <v>-3.01</v>
      </c>
      <c r="J17" s="8">
        <v>-4.59</v>
      </c>
      <c r="K17" s="25" t="s">
        <v>734</v>
      </c>
      <c r="L17" s="85" t="str">
        <f t="shared" si="7"/>
        <v>Yes</v>
      </c>
    </row>
    <row r="18" spans="1:12" x14ac:dyDescent="0.25">
      <c r="A18" s="116" t="s">
        <v>1207</v>
      </c>
      <c r="B18" s="25" t="s">
        <v>213</v>
      </c>
      <c r="C18" s="10">
        <v>13060.104509000001</v>
      </c>
      <c r="D18" s="7" t="str">
        <f t="shared" si="4"/>
        <v>N/A</v>
      </c>
      <c r="E18" s="10">
        <v>12531.646119000001</v>
      </c>
      <c r="F18" s="7" t="str">
        <f t="shared" si="5"/>
        <v>N/A</v>
      </c>
      <c r="G18" s="10">
        <v>11733.020891</v>
      </c>
      <c r="H18" s="7" t="str">
        <f t="shared" si="6"/>
        <v>N/A</v>
      </c>
      <c r="I18" s="8">
        <v>-4.05</v>
      </c>
      <c r="J18" s="8">
        <v>-6.37</v>
      </c>
      <c r="K18" s="25" t="s">
        <v>734</v>
      </c>
      <c r="L18" s="85" t="str">
        <f t="shared" si="7"/>
        <v>Yes</v>
      </c>
    </row>
    <row r="19" spans="1:12" x14ac:dyDescent="0.25">
      <c r="A19" s="116" t="s">
        <v>1208</v>
      </c>
      <c r="B19" s="25" t="s">
        <v>213</v>
      </c>
      <c r="C19" s="10">
        <v>1617.8898927</v>
      </c>
      <c r="D19" s="7" t="str">
        <f t="shared" si="4"/>
        <v>N/A</v>
      </c>
      <c r="E19" s="10">
        <v>1600.1635438999999</v>
      </c>
      <c r="F19" s="7" t="str">
        <f t="shared" si="5"/>
        <v>N/A</v>
      </c>
      <c r="G19" s="10">
        <v>1509.6401346</v>
      </c>
      <c r="H19" s="7" t="str">
        <f t="shared" si="6"/>
        <v>N/A</v>
      </c>
      <c r="I19" s="8">
        <v>-1.1000000000000001</v>
      </c>
      <c r="J19" s="8">
        <v>-5.66</v>
      </c>
      <c r="K19" s="25" t="s">
        <v>734</v>
      </c>
      <c r="L19" s="85" t="str">
        <f t="shared" si="7"/>
        <v>Yes</v>
      </c>
    </row>
    <row r="20" spans="1:12" x14ac:dyDescent="0.25">
      <c r="A20" s="116" t="s">
        <v>1209</v>
      </c>
      <c r="B20" s="25" t="s">
        <v>213</v>
      </c>
      <c r="C20" s="10">
        <v>3658.8875763000001</v>
      </c>
      <c r="D20" s="7" t="str">
        <f t="shared" si="4"/>
        <v>N/A</v>
      </c>
      <c r="E20" s="10">
        <v>3627.1416926000002</v>
      </c>
      <c r="F20" s="7" t="str">
        <f t="shared" si="5"/>
        <v>N/A</v>
      </c>
      <c r="G20" s="10">
        <v>5181.2859938000001</v>
      </c>
      <c r="H20" s="7" t="str">
        <f t="shared" si="6"/>
        <v>N/A</v>
      </c>
      <c r="I20" s="8">
        <v>-0.86799999999999999</v>
      </c>
      <c r="J20" s="8">
        <v>42.85</v>
      </c>
      <c r="K20" s="25" t="s">
        <v>734</v>
      </c>
      <c r="L20" s="85" t="str">
        <f t="shared" si="7"/>
        <v>No</v>
      </c>
    </row>
    <row r="21" spans="1:12" x14ac:dyDescent="0.25">
      <c r="A21" s="108" t="s">
        <v>1110</v>
      </c>
      <c r="B21" s="25" t="s">
        <v>213</v>
      </c>
      <c r="C21" s="10">
        <v>4750.4681927000001</v>
      </c>
      <c r="D21" s="7" t="str">
        <f t="shared" ref="D21:D22" si="8">IF($B21="N/A","N/A",IF(C21&gt;10,"No",IF(C21&lt;-10,"No","Yes")))</f>
        <v>N/A</v>
      </c>
      <c r="E21" s="10">
        <v>4633.8363959999997</v>
      </c>
      <c r="F21" s="7" t="str">
        <f t="shared" ref="F21:F22" si="9">IF($B21="N/A","N/A",IF(E21&gt;10,"No",IF(E21&lt;-10,"No","Yes")))</f>
        <v>N/A</v>
      </c>
      <c r="G21" s="10">
        <v>4796.5066487000004</v>
      </c>
      <c r="H21" s="7" t="str">
        <f t="shared" ref="H21:H22" si="10">IF($B21="N/A","N/A",IF(G21&gt;10,"No",IF(G21&lt;-10,"No","Yes")))</f>
        <v>N/A</v>
      </c>
      <c r="I21" s="8">
        <v>-2.46</v>
      </c>
      <c r="J21" s="8">
        <v>3.51</v>
      </c>
      <c r="K21" s="25" t="s">
        <v>734</v>
      </c>
      <c r="L21" s="85" t="str">
        <f>IF(J21="Div by 0", "N/A", IF(OR(J21="N/A",K21="N/A"),"N/A", IF(J21&gt;VALUE(MID(K21,1,2)), "No", IF(J21&lt;-1*VALUE(MID(K21,1,2)), "No", "Yes"))))</f>
        <v>Yes</v>
      </c>
    </row>
    <row r="22" spans="1:12" x14ac:dyDescent="0.25">
      <c r="A22" s="108" t="s">
        <v>1111</v>
      </c>
      <c r="B22" s="25" t="s">
        <v>213</v>
      </c>
      <c r="C22" s="10">
        <v>4071.3033571000001</v>
      </c>
      <c r="D22" s="7" t="str">
        <f t="shared" si="8"/>
        <v>N/A</v>
      </c>
      <c r="E22" s="10">
        <v>4023.1676292000002</v>
      </c>
      <c r="F22" s="7" t="str">
        <f t="shared" si="9"/>
        <v>N/A</v>
      </c>
      <c r="G22" s="10">
        <v>4000.3580498000001</v>
      </c>
      <c r="H22" s="7" t="str">
        <f t="shared" si="10"/>
        <v>N/A</v>
      </c>
      <c r="I22" s="8">
        <v>-1.18</v>
      </c>
      <c r="J22" s="8">
        <v>-0.56699999999999995</v>
      </c>
      <c r="K22" s="25" t="s">
        <v>734</v>
      </c>
      <c r="L22" s="85" t="str">
        <f>IF(J22="Div by 0", "N/A", IF(OR(J22="N/A",K22="N/A"),"N/A", IF(J22&gt;VALUE(MID(K22,1,2)), "No", IF(J22&lt;-1*VALUE(MID(K22,1,2)), "No", "Yes"))))</f>
        <v>Yes</v>
      </c>
    </row>
    <row r="23" spans="1:12" x14ac:dyDescent="0.25">
      <c r="A23" s="116" t="s">
        <v>1210</v>
      </c>
      <c r="B23" s="25" t="s">
        <v>213</v>
      </c>
      <c r="C23" s="10">
        <v>11789.927992000001</v>
      </c>
      <c r="D23" s="7" t="str">
        <f>IF($B23="N/A","N/A",IF(C23&gt;10,"No",IF(C23&lt;-10,"No","Yes")))</f>
        <v>N/A</v>
      </c>
      <c r="E23" s="10">
        <v>11308.341377999999</v>
      </c>
      <c r="F23" s="7" t="str">
        <f>IF($B23="N/A","N/A",IF(E23&gt;10,"No",IF(E23&lt;-10,"No","Yes")))</f>
        <v>N/A</v>
      </c>
      <c r="G23" s="10">
        <v>10492.656994999999</v>
      </c>
      <c r="H23" s="7" t="str">
        <f>IF($B23="N/A","N/A",IF(G23&gt;10,"No",IF(G23&lt;-10,"No","Yes")))</f>
        <v>N/A</v>
      </c>
      <c r="I23" s="8">
        <v>-4.08</v>
      </c>
      <c r="J23" s="8">
        <v>-7.21</v>
      </c>
      <c r="K23" s="25" t="s">
        <v>734</v>
      </c>
      <c r="L23" s="85" t="str">
        <f>IF(J23="Div by 0", "N/A", IF(K23="N/A","N/A", IF(J23&gt;VALUE(MID(K23,1,2)), "No", IF(J23&lt;-1*VALUE(MID(K23,1,2)), "No", "Yes"))))</f>
        <v>Yes</v>
      </c>
    </row>
    <row r="24" spans="1:12" x14ac:dyDescent="0.25">
      <c r="A24" s="116" t="s">
        <v>1211</v>
      </c>
      <c r="B24" s="25" t="s">
        <v>213</v>
      </c>
      <c r="C24" s="10">
        <v>12806.050675</v>
      </c>
      <c r="D24" s="7" t="str">
        <f>IF($B24="N/A","N/A",IF(C24&gt;10,"No",IF(C24&lt;-10,"No","Yes")))</f>
        <v>N/A</v>
      </c>
      <c r="E24" s="10">
        <v>12409.680565000001</v>
      </c>
      <c r="F24" s="7" t="str">
        <f>IF($B24="N/A","N/A",IF(E24&gt;10,"No",IF(E24&lt;-10,"No","Yes")))</f>
        <v>N/A</v>
      </c>
      <c r="G24" s="10">
        <v>11846.607276000001</v>
      </c>
      <c r="H24" s="7" t="str">
        <f>IF($B24="N/A","N/A",IF(G24&gt;10,"No",IF(G24&lt;-10,"No","Yes")))</f>
        <v>N/A</v>
      </c>
      <c r="I24" s="8">
        <v>-3.1</v>
      </c>
      <c r="J24" s="8">
        <v>-4.54</v>
      </c>
      <c r="K24" s="25" t="s">
        <v>734</v>
      </c>
      <c r="L24" s="85" t="str">
        <f>IF(J24="Div by 0", "N/A", IF(K24="N/A","N/A", IF(J24&gt;VALUE(MID(K24,1,2)), "No", IF(J24&lt;-1*VALUE(MID(K24,1,2)), "No", "Yes"))))</f>
        <v>Yes</v>
      </c>
    </row>
    <row r="25" spans="1:12" x14ac:dyDescent="0.25">
      <c r="A25" s="116" t="s">
        <v>1212</v>
      </c>
      <c r="B25" s="25" t="s">
        <v>213</v>
      </c>
      <c r="C25" s="10">
        <v>10615.363329</v>
      </c>
      <c r="D25" s="7" t="str">
        <f>IF($B25="N/A","N/A",IF(C25&gt;10,"No",IF(C25&lt;-10,"No","Yes")))</f>
        <v>N/A</v>
      </c>
      <c r="E25" s="10">
        <v>10008.182522999999</v>
      </c>
      <c r="F25" s="7" t="str">
        <f>IF($B25="N/A","N/A",IF(E25&gt;10,"No",IF(E25&lt;-10,"No","Yes")))</f>
        <v>N/A</v>
      </c>
      <c r="G25" s="10">
        <v>9285.6998698000007</v>
      </c>
      <c r="H25" s="7" t="str">
        <f>IF($B25="N/A","N/A",IF(G25&gt;10,"No",IF(G25&lt;-10,"No","Yes")))</f>
        <v>N/A</v>
      </c>
      <c r="I25" s="8">
        <v>-5.72</v>
      </c>
      <c r="J25" s="8">
        <v>-7.22</v>
      </c>
      <c r="K25" s="25" t="s">
        <v>734</v>
      </c>
      <c r="L25" s="85" t="str">
        <f>IF(J25="Div by 0", "N/A", IF(K25="N/A","N/A", IF(J25&gt;VALUE(MID(K25,1,2)), "No", IF(J25&lt;-1*VALUE(MID(K25,1,2)), "No", "Yes"))))</f>
        <v>Yes</v>
      </c>
    </row>
    <row r="26" spans="1:12" x14ac:dyDescent="0.25">
      <c r="A26" s="116" t="s">
        <v>1213</v>
      </c>
      <c r="B26" s="25" t="s">
        <v>213</v>
      </c>
      <c r="C26" s="10">
        <v>12217.724171</v>
      </c>
      <c r="D26" s="7" t="str">
        <f t="shared" ref="D26:D27" si="11">IF($B26="N/A","N/A",IF(C26&gt;10,"No",IF(C26&lt;-10,"No","Yes")))</f>
        <v>N/A</v>
      </c>
      <c r="E26" s="10">
        <v>11723.976169</v>
      </c>
      <c r="F26" s="7" t="str">
        <f t="shared" ref="F26:F30" si="12">IF($B26="N/A","N/A",IF(E26&gt;10,"No",IF(E26&lt;-10,"No","Yes")))</f>
        <v>N/A</v>
      </c>
      <c r="G26" s="10">
        <v>10918.151352000001</v>
      </c>
      <c r="H26" s="7" t="str">
        <f t="shared" ref="H26:H27" si="13">IF($B26="N/A","N/A",IF(G26&gt;10,"No",IF(G26&lt;-10,"No","Yes")))</f>
        <v>N/A</v>
      </c>
      <c r="I26" s="8">
        <v>-4.04</v>
      </c>
      <c r="J26" s="8">
        <v>-6.87</v>
      </c>
      <c r="K26" s="25" t="s">
        <v>734</v>
      </c>
      <c r="L26" s="85" t="str">
        <f>IF(J26="Div by 0", "N/A", IF(OR(J26="N/A",K26="N/A"),"N/A", IF(J26&gt;VALUE(MID(K26,1,2)), "No", IF(J26&lt;-1*VALUE(MID(K26,1,2)), "No", "Yes"))))</f>
        <v>Yes</v>
      </c>
    </row>
    <row r="27" spans="1:12" x14ac:dyDescent="0.25">
      <c r="A27" s="116" t="s">
        <v>1214</v>
      </c>
      <c r="B27" s="25" t="s">
        <v>213</v>
      </c>
      <c r="C27" s="10">
        <v>11141.724448999999</v>
      </c>
      <c r="D27" s="7" t="str">
        <f t="shared" si="11"/>
        <v>N/A</v>
      </c>
      <c r="E27" s="10">
        <v>10677.087149999999</v>
      </c>
      <c r="F27" s="7" t="str">
        <f t="shared" si="12"/>
        <v>N/A</v>
      </c>
      <c r="G27" s="10">
        <v>9857.1292137</v>
      </c>
      <c r="H27" s="7" t="str">
        <f t="shared" si="13"/>
        <v>N/A</v>
      </c>
      <c r="I27" s="8">
        <v>-4.17</v>
      </c>
      <c r="J27" s="8">
        <v>-7.68</v>
      </c>
      <c r="K27" s="25" t="s">
        <v>734</v>
      </c>
      <c r="L27" s="85" t="str">
        <f>IF(J27="Div by 0", "N/A", IF(OR(J27="N/A",K27="N/A"),"N/A", IF(J27&gt;VALUE(MID(K27,1,2)), "No", IF(J27&lt;-1*VALUE(MID(K27,1,2)), "No", "Yes"))))</f>
        <v>Yes</v>
      </c>
    </row>
    <row r="28" spans="1:12" x14ac:dyDescent="0.25">
      <c r="A28" s="134" t="s">
        <v>1215</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734</v>
      </c>
      <c r="L28" s="85" t="str">
        <f>IF(J28="Div by 0", "N/A", IF(OR(J28="N/A",K28="N/A"),"N/A", IF(J28&gt;VALUE(MID(K28,1,2)), "No", IF(J28&lt;-1*VALUE(MID(K28,1,2)), "No", "Yes"))))</f>
        <v>N/A</v>
      </c>
    </row>
    <row r="29" spans="1:12" x14ac:dyDescent="0.25">
      <c r="A29" s="134" t="s">
        <v>1216</v>
      </c>
      <c r="B29" s="10" t="s">
        <v>213</v>
      </c>
      <c r="C29" s="10" t="s">
        <v>1747</v>
      </c>
      <c r="D29" s="7" t="str">
        <f t="shared" si="14"/>
        <v>N/A</v>
      </c>
      <c r="E29" s="10" t="s">
        <v>1747</v>
      </c>
      <c r="F29" s="7" t="str">
        <f t="shared" si="12"/>
        <v>N/A</v>
      </c>
      <c r="G29" s="10" t="s">
        <v>1747</v>
      </c>
      <c r="H29" s="7" t="str">
        <f t="shared" si="15"/>
        <v>N/A</v>
      </c>
      <c r="I29" s="8" t="s">
        <v>1747</v>
      </c>
      <c r="J29" s="8" t="s">
        <v>1747</v>
      </c>
      <c r="K29" s="25" t="s">
        <v>734</v>
      </c>
      <c r="L29" s="85" t="str">
        <f t="shared" ref="L29:L30" si="16">IF(J29="Div by 0", "N/A", IF(OR(J29="N/A",K29="N/A"),"N/A", IF(J29&gt;VALUE(MID(K29,1,2)), "No", IF(J29&lt;-1*VALUE(MID(K29,1,2)), "No", "Yes"))))</f>
        <v>N/A</v>
      </c>
    </row>
    <row r="30" spans="1:12" x14ac:dyDescent="0.25">
      <c r="A30" s="134" t="s">
        <v>1217</v>
      </c>
      <c r="B30" s="10" t="s">
        <v>213</v>
      </c>
      <c r="C30" s="10" t="s">
        <v>1747</v>
      </c>
      <c r="D30" s="7" t="str">
        <f t="shared" si="14"/>
        <v>N/A</v>
      </c>
      <c r="E30" s="10" t="s">
        <v>1747</v>
      </c>
      <c r="F30" s="7" t="str">
        <f t="shared" si="12"/>
        <v>N/A</v>
      </c>
      <c r="G30" s="10" t="s">
        <v>1747</v>
      </c>
      <c r="H30" s="7" t="str">
        <f t="shared" si="15"/>
        <v>N/A</v>
      </c>
      <c r="I30" s="8" t="s">
        <v>1747</v>
      </c>
      <c r="J30" s="8" t="s">
        <v>1747</v>
      </c>
      <c r="K30" s="25" t="s">
        <v>734</v>
      </c>
      <c r="L30" s="85" t="str">
        <f t="shared" si="16"/>
        <v>N/A</v>
      </c>
    </row>
    <row r="31" spans="1:12" x14ac:dyDescent="0.25">
      <c r="A31" s="142" t="s">
        <v>2</v>
      </c>
      <c r="B31" s="21" t="s">
        <v>213</v>
      </c>
      <c r="C31" s="9">
        <v>99.919110433</v>
      </c>
      <c r="D31" s="7" t="str">
        <f t="shared" ref="D31:D69" si="17">IF($B31="N/A","N/A",IF(C31&gt;10,"No",IF(C31&lt;-10,"No","Yes")))</f>
        <v>N/A</v>
      </c>
      <c r="E31" s="9">
        <v>99.921028027000006</v>
      </c>
      <c r="F31" s="7" t="str">
        <f t="shared" ref="F31:F69" si="18">IF($B31="N/A","N/A",IF(E31&gt;10,"No",IF(E31&lt;-10,"No","Yes")))</f>
        <v>N/A</v>
      </c>
      <c r="G31" s="9">
        <v>99.964171743999998</v>
      </c>
      <c r="H31" s="7" t="str">
        <f t="shared" ref="H31:H69" si="19">IF($B31="N/A","N/A",IF(G31&gt;10,"No",IF(G31&lt;-10,"No","Yes")))</f>
        <v>N/A</v>
      </c>
      <c r="I31" s="8">
        <v>1.9E-3</v>
      </c>
      <c r="J31" s="8">
        <v>4.3200000000000002E-2</v>
      </c>
      <c r="K31" s="25" t="s">
        <v>734</v>
      </c>
      <c r="L31" s="85" t="str">
        <f t="shared" ref="L31:L99" si="20">IF(J31="Div by 0", "N/A", IF(K31="N/A","N/A", IF(J31&gt;VALUE(MID(K31,1,2)), "No", IF(J31&lt;-1*VALUE(MID(K31,1,2)), "No", "Yes"))))</f>
        <v>Yes</v>
      </c>
    </row>
    <row r="32" spans="1:12" x14ac:dyDescent="0.25">
      <c r="A32" s="142" t="s">
        <v>22</v>
      </c>
      <c r="B32" s="21" t="s">
        <v>213</v>
      </c>
      <c r="C32" s="1">
        <v>1282193</v>
      </c>
      <c r="D32" s="7" t="str">
        <f t="shared" si="17"/>
        <v>N/A</v>
      </c>
      <c r="E32" s="1">
        <v>1293108</v>
      </c>
      <c r="F32" s="7" t="str">
        <f t="shared" si="18"/>
        <v>N/A</v>
      </c>
      <c r="G32" s="1">
        <v>1827511</v>
      </c>
      <c r="H32" s="7" t="str">
        <f t="shared" si="19"/>
        <v>N/A</v>
      </c>
      <c r="I32" s="8">
        <v>0.85129999999999995</v>
      </c>
      <c r="J32" s="8">
        <v>41.33</v>
      </c>
      <c r="K32" s="25" t="s">
        <v>734</v>
      </c>
      <c r="L32" s="85" t="str">
        <f t="shared" si="20"/>
        <v>No</v>
      </c>
    </row>
    <row r="33" spans="1:12" x14ac:dyDescent="0.25">
      <c r="A33" s="142" t="s">
        <v>448</v>
      </c>
      <c r="B33" s="25" t="s">
        <v>213</v>
      </c>
      <c r="C33" s="1">
        <v>82193</v>
      </c>
      <c r="D33" s="1" t="str">
        <f t="shared" si="17"/>
        <v>N/A</v>
      </c>
      <c r="E33" s="1">
        <v>84113</v>
      </c>
      <c r="F33" s="1" t="str">
        <f t="shared" si="18"/>
        <v>N/A</v>
      </c>
      <c r="G33" s="1">
        <v>86371</v>
      </c>
      <c r="H33" s="7" t="str">
        <f t="shared" si="19"/>
        <v>N/A</v>
      </c>
      <c r="I33" s="8">
        <v>2.3359999999999999</v>
      </c>
      <c r="J33" s="8">
        <v>2.6840000000000002</v>
      </c>
      <c r="K33" s="25" t="s">
        <v>734</v>
      </c>
      <c r="L33" s="85" t="str">
        <f t="shared" si="20"/>
        <v>Yes</v>
      </c>
    </row>
    <row r="34" spans="1:12" x14ac:dyDescent="0.25">
      <c r="A34" s="142" t="s">
        <v>1218</v>
      </c>
      <c r="B34" s="3" t="s">
        <v>213</v>
      </c>
      <c r="C34" s="1">
        <v>40086</v>
      </c>
      <c r="D34" s="5" t="str">
        <f t="shared" ref="D34:D38" si="21">IF($B34="N/A","N/A",IF(C34&lt;0,"No","Yes"))</f>
        <v>N/A</v>
      </c>
      <c r="E34" s="1">
        <v>41518</v>
      </c>
      <c r="F34" s="5" t="str">
        <f t="shared" ref="F34:F38" si="22">IF($B34="N/A","N/A",IF(E34&lt;0,"No","Yes"))</f>
        <v>N/A</v>
      </c>
      <c r="G34" s="1">
        <v>45605</v>
      </c>
      <c r="H34" s="5" t="str">
        <f t="shared" ref="H34:H38" si="23">IF($B34="N/A","N/A",IF(G34&lt;0,"No","Yes"))</f>
        <v>N/A</v>
      </c>
      <c r="I34" s="8">
        <v>3.5720000000000001</v>
      </c>
      <c r="J34" s="8">
        <v>9.8439999999999994</v>
      </c>
      <c r="K34" s="1" t="s">
        <v>734</v>
      </c>
      <c r="L34" s="85" t="str">
        <f t="shared" si="20"/>
        <v>Yes</v>
      </c>
    </row>
    <row r="35" spans="1:12" x14ac:dyDescent="0.25">
      <c r="A35" s="142" t="s">
        <v>1219</v>
      </c>
      <c r="B35" s="3" t="s">
        <v>213</v>
      </c>
      <c r="C35" s="1">
        <v>5399</v>
      </c>
      <c r="D35" s="5" t="str">
        <f t="shared" si="21"/>
        <v>N/A</v>
      </c>
      <c r="E35" s="1">
        <v>5166</v>
      </c>
      <c r="F35" s="5" t="str">
        <f t="shared" si="22"/>
        <v>N/A</v>
      </c>
      <c r="G35" s="1">
        <v>5093</v>
      </c>
      <c r="H35" s="5" t="str">
        <f t="shared" si="23"/>
        <v>N/A</v>
      </c>
      <c r="I35" s="8">
        <v>-4.32</v>
      </c>
      <c r="J35" s="8">
        <v>-1.41</v>
      </c>
      <c r="K35" s="1" t="s">
        <v>734</v>
      </c>
      <c r="L35" s="85" t="str">
        <f t="shared" si="20"/>
        <v>Yes</v>
      </c>
    </row>
    <row r="36" spans="1:12" x14ac:dyDescent="0.25">
      <c r="A36" s="142" t="s">
        <v>1220</v>
      </c>
      <c r="B36" s="3" t="s">
        <v>213</v>
      </c>
      <c r="C36" s="1">
        <v>2490</v>
      </c>
      <c r="D36" s="5" t="str">
        <f t="shared" si="21"/>
        <v>N/A</v>
      </c>
      <c r="E36" s="1">
        <v>2552</v>
      </c>
      <c r="F36" s="5" t="str">
        <f t="shared" si="22"/>
        <v>N/A</v>
      </c>
      <c r="G36" s="1">
        <v>3277</v>
      </c>
      <c r="H36" s="5" t="str">
        <f t="shared" si="23"/>
        <v>N/A</v>
      </c>
      <c r="I36" s="8">
        <v>2.4900000000000002</v>
      </c>
      <c r="J36" s="8">
        <v>28.41</v>
      </c>
      <c r="K36" s="1" t="s">
        <v>734</v>
      </c>
      <c r="L36" s="85" t="str">
        <f t="shared" si="20"/>
        <v>Yes</v>
      </c>
    </row>
    <row r="37" spans="1:12" x14ac:dyDescent="0.25">
      <c r="A37" s="142" t="s">
        <v>1221</v>
      </c>
      <c r="B37" s="3" t="s">
        <v>213</v>
      </c>
      <c r="C37" s="1">
        <v>34218</v>
      </c>
      <c r="D37" s="5" t="str">
        <f t="shared" si="21"/>
        <v>N/A</v>
      </c>
      <c r="E37" s="1">
        <v>34877</v>
      </c>
      <c r="F37" s="5" t="str">
        <f t="shared" si="22"/>
        <v>N/A</v>
      </c>
      <c r="G37" s="1">
        <v>32396</v>
      </c>
      <c r="H37" s="5" t="str">
        <f t="shared" si="23"/>
        <v>N/A</v>
      </c>
      <c r="I37" s="8">
        <v>1.9259999999999999</v>
      </c>
      <c r="J37" s="8">
        <v>-7.11</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200790</v>
      </c>
      <c r="D39" s="1" t="str">
        <f t="shared" si="17"/>
        <v>N/A</v>
      </c>
      <c r="E39" s="1">
        <v>206091</v>
      </c>
      <c r="F39" s="1" t="str">
        <f t="shared" si="18"/>
        <v>N/A</v>
      </c>
      <c r="G39" s="1">
        <v>167258</v>
      </c>
      <c r="H39" s="7" t="str">
        <f t="shared" si="19"/>
        <v>N/A</v>
      </c>
      <c r="I39" s="8">
        <v>2.64</v>
      </c>
      <c r="J39" s="8">
        <v>-18.8</v>
      </c>
      <c r="K39" s="25" t="s">
        <v>734</v>
      </c>
      <c r="L39" s="85" t="str">
        <f t="shared" si="20"/>
        <v>Yes</v>
      </c>
    </row>
    <row r="40" spans="1:12" x14ac:dyDescent="0.25">
      <c r="A40" s="142" t="s">
        <v>1223</v>
      </c>
      <c r="B40" s="3" t="s">
        <v>213</v>
      </c>
      <c r="C40" s="1">
        <v>158785</v>
      </c>
      <c r="D40" s="5" t="str">
        <f t="shared" ref="D40:D45" si="24">IF($B40="N/A","N/A",IF(C40&lt;0,"No","Yes"))</f>
        <v>N/A</v>
      </c>
      <c r="E40" s="1">
        <v>164359</v>
      </c>
      <c r="F40" s="5" t="str">
        <f t="shared" ref="F40:F45" si="25">IF($B40="N/A","N/A",IF(E40&lt;0,"No","Yes"))</f>
        <v>N/A</v>
      </c>
      <c r="G40" s="1">
        <v>132740</v>
      </c>
      <c r="H40" s="5" t="str">
        <f t="shared" ref="H40:H45" si="26">IF($B40="N/A","N/A",IF(G40&lt;0,"No","Yes"))</f>
        <v>N/A</v>
      </c>
      <c r="I40" s="8">
        <v>3.51</v>
      </c>
      <c r="J40" s="8">
        <v>-19.2</v>
      </c>
      <c r="K40" s="1" t="s">
        <v>734</v>
      </c>
      <c r="L40" s="85" t="str">
        <f t="shared" si="20"/>
        <v>Yes</v>
      </c>
    </row>
    <row r="41" spans="1:12" x14ac:dyDescent="0.25">
      <c r="A41" s="142" t="s">
        <v>1224</v>
      </c>
      <c r="B41" s="3" t="s">
        <v>213</v>
      </c>
      <c r="C41" s="1">
        <v>10939</v>
      </c>
      <c r="D41" s="5" t="str">
        <f t="shared" si="24"/>
        <v>N/A</v>
      </c>
      <c r="E41" s="1">
        <v>10026</v>
      </c>
      <c r="F41" s="5" t="str">
        <f t="shared" si="25"/>
        <v>N/A</v>
      </c>
      <c r="G41" s="1">
        <v>4675</v>
      </c>
      <c r="H41" s="5" t="str">
        <f t="shared" si="26"/>
        <v>N/A</v>
      </c>
      <c r="I41" s="8">
        <v>-8.35</v>
      </c>
      <c r="J41" s="8">
        <v>-53.4</v>
      </c>
      <c r="K41" s="1" t="s">
        <v>734</v>
      </c>
      <c r="L41" s="85" t="str">
        <f t="shared" si="20"/>
        <v>No</v>
      </c>
    </row>
    <row r="42" spans="1:12" x14ac:dyDescent="0.25">
      <c r="A42" s="142" t="s">
        <v>1225</v>
      </c>
      <c r="B42" s="3" t="s">
        <v>213</v>
      </c>
      <c r="C42" s="1">
        <v>5069</v>
      </c>
      <c r="D42" s="5" t="str">
        <f t="shared" si="24"/>
        <v>N/A</v>
      </c>
      <c r="E42" s="1">
        <v>4948</v>
      </c>
      <c r="F42" s="5" t="str">
        <f t="shared" si="25"/>
        <v>N/A</v>
      </c>
      <c r="G42" s="1">
        <v>5303</v>
      </c>
      <c r="H42" s="5" t="str">
        <f t="shared" si="26"/>
        <v>N/A</v>
      </c>
      <c r="I42" s="8">
        <v>-2.39</v>
      </c>
      <c r="J42" s="8">
        <v>7.1749999999999998</v>
      </c>
      <c r="K42" s="1" t="s">
        <v>734</v>
      </c>
      <c r="L42" s="85" t="str">
        <f t="shared" si="20"/>
        <v>Yes</v>
      </c>
    </row>
    <row r="43" spans="1:12" x14ac:dyDescent="0.25">
      <c r="A43" s="142" t="s">
        <v>1226</v>
      </c>
      <c r="B43" s="3" t="s">
        <v>213</v>
      </c>
      <c r="C43" s="1">
        <v>1196</v>
      </c>
      <c r="D43" s="5" t="str">
        <f t="shared" si="24"/>
        <v>N/A</v>
      </c>
      <c r="E43" s="1">
        <v>1213</v>
      </c>
      <c r="F43" s="5" t="str">
        <f t="shared" si="25"/>
        <v>N/A</v>
      </c>
      <c r="G43" s="1">
        <v>374</v>
      </c>
      <c r="H43" s="5" t="str">
        <f t="shared" si="26"/>
        <v>N/A</v>
      </c>
      <c r="I43" s="8">
        <v>1.421</v>
      </c>
      <c r="J43" s="8">
        <v>-69.2</v>
      </c>
      <c r="K43" s="1" t="s">
        <v>734</v>
      </c>
      <c r="L43" s="85" t="str">
        <f t="shared" si="20"/>
        <v>No</v>
      </c>
    </row>
    <row r="44" spans="1:12" x14ac:dyDescent="0.25">
      <c r="A44" s="142" t="s">
        <v>1227</v>
      </c>
      <c r="B44" s="3" t="s">
        <v>213</v>
      </c>
      <c r="C44" s="1">
        <v>24801</v>
      </c>
      <c r="D44" s="5" t="str">
        <f t="shared" si="24"/>
        <v>N/A</v>
      </c>
      <c r="E44" s="1">
        <v>25545</v>
      </c>
      <c r="F44" s="5" t="str">
        <f t="shared" si="25"/>
        <v>N/A</v>
      </c>
      <c r="G44" s="1">
        <v>24166</v>
      </c>
      <c r="H44" s="5" t="str">
        <f t="shared" si="26"/>
        <v>N/A</v>
      </c>
      <c r="I44" s="8">
        <v>3</v>
      </c>
      <c r="J44" s="8">
        <v>-5.4</v>
      </c>
      <c r="K44" s="1" t="s">
        <v>734</v>
      </c>
      <c r="L44" s="85" t="str">
        <f t="shared" si="20"/>
        <v>Yes</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796051</v>
      </c>
      <c r="D46" s="1" t="str">
        <f t="shared" si="17"/>
        <v>N/A</v>
      </c>
      <c r="E46" s="1">
        <v>799866</v>
      </c>
      <c r="F46" s="1" t="str">
        <f t="shared" si="18"/>
        <v>N/A</v>
      </c>
      <c r="G46" s="1">
        <v>827736</v>
      </c>
      <c r="H46" s="7" t="str">
        <f t="shared" si="19"/>
        <v>N/A</v>
      </c>
      <c r="I46" s="8">
        <v>0.47920000000000001</v>
      </c>
      <c r="J46" s="8">
        <v>3.484</v>
      </c>
      <c r="K46" s="25" t="s">
        <v>734</v>
      </c>
      <c r="L46" s="85" t="str">
        <f t="shared" si="20"/>
        <v>Yes</v>
      </c>
    </row>
    <row r="47" spans="1:12" x14ac:dyDescent="0.25">
      <c r="A47" s="142" t="s">
        <v>1229</v>
      </c>
      <c r="B47" s="3" t="s">
        <v>213</v>
      </c>
      <c r="C47" s="1">
        <v>85718</v>
      </c>
      <c r="D47" s="5" t="str">
        <f t="shared" ref="D47:D53" si="27">IF($B47="N/A","N/A",IF(C47&lt;0,"No","Yes"))</f>
        <v>N/A</v>
      </c>
      <c r="E47" s="1">
        <v>6119</v>
      </c>
      <c r="F47" s="5" t="str">
        <f t="shared" ref="F47:F53" si="28">IF($B47="N/A","N/A",IF(E47&lt;0,"No","Yes"))</f>
        <v>N/A</v>
      </c>
      <c r="G47" s="1">
        <v>4265</v>
      </c>
      <c r="H47" s="5" t="str">
        <f t="shared" ref="H47:H53" si="29">IF($B47="N/A","N/A",IF(G47&lt;0,"No","Yes"))</f>
        <v>N/A</v>
      </c>
      <c r="I47" s="8">
        <v>-92.9</v>
      </c>
      <c r="J47" s="8">
        <v>-30.3</v>
      </c>
      <c r="K47" s="1" t="s">
        <v>734</v>
      </c>
      <c r="L47" s="85" t="str">
        <f t="shared" si="20"/>
        <v>No</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466</v>
      </c>
      <c r="D49" s="5" t="str">
        <f t="shared" si="27"/>
        <v>N/A</v>
      </c>
      <c r="E49" s="1">
        <v>433</v>
      </c>
      <c r="F49" s="5" t="str">
        <f t="shared" si="28"/>
        <v>N/A</v>
      </c>
      <c r="G49" s="1">
        <v>50</v>
      </c>
      <c r="H49" s="5" t="str">
        <f t="shared" si="29"/>
        <v>N/A</v>
      </c>
      <c r="I49" s="8">
        <v>-7.08</v>
      </c>
      <c r="J49" s="8">
        <v>-88.5</v>
      </c>
      <c r="K49" s="1" t="s">
        <v>734</v>
      </c>
      <c r="L49" s="85" t="str">
        <f t="shared" si="20"/>
        <v>No</v>
      </c>
    </row>
    <row r="50" spans="1:12" x14ac:dyDescent="0.25">
      <c r="A50" s="142" t="s">
        <v>1232</v>
      </c>
      <c r="B50" s="3" t="s">
        <v>213</v>
      </c>
      <c r="C50" s="1">
        <v>543367</v>
      </c>
      <c r="D50" s="5" t="str">
        <f t="shared" si="27"/>
        <v>N/A</v>
      </c>
      <c r="E50" s="1">
        <v>562417</v>
      </c>
      <c r="F50" s="5" t="str">
        <f t="shared" si="28"/>
        <v>N/A</v>
      </c>
      <c r="G50" s="1">
        <v>728249</v>
      </c>
      <c r="H50" s="5" t="str">
        <f t="shared" si="29"/>
        <v>N/A</v>
      </c>
      <c r="I50" s="8">
        <v>3.5059999999999998</v>
      </c>
      <c r="J50" s="8">
        <v>29.49</v>
      </c>
      <c r="K50" s="1" t="s">
        <v>734</v>
      </c>
      <c r="L50" s="85" t="str">
        <f t="shared" si="20"/>
        <v>Yes</v>
      </c>
    </row>
    <row r="51" spans="1:12" x14ac:dyDescent="0.25">
      <c r="A51" s="142" t="s">
        <v>1233</v>
      </c>
      <c r="B51" s="3" t="s">
        <v>213</v>
      </c>
      <c r="C51" s="1">
        <v>141532</v>
      </c>
      <c r="D51" s="5" t="str">
        <f t="shared" si="27"/>
        <v>N/A</v>
      </c>
      <c r="E51" s="1">
        <v>201446</v>
      </c>
      <c r="F51" s="5" t="str">
        <f t="shared" si="28"/>
        <v>N/A</v>
      </c>
      <c r="G51" s="1">
        <v>64831</v>
      </c>
      <c r="H51" s="5" t="str">
        <f t="shared" si="29"/>
        <v>N/A</v>
      </c>
      <c r="I51" s="8">
        <v>42.33</v>
      </c>
      <c r="J51" s="8">
        <v>-67.8</v>
      </c>
      <c r="K51" s="1" t="s">
        <v>734</v>
      </c>
      <c r="L51" s="85" t="str">
        <f t="shared" si="20"/>
        <v>No</v>
      </c>
    </row>
    <row r="52" spans="1:12" x14ac:dyDescent="0.25">
      <c r="A52" s="142" t="s">
        <v>1234</v>
      </c>
      <c r="B52" s="3" t="s">
        <v>213</v>
      </c>
      <c r="C52" s="1">
        <v>24968</v>
      </c>
      <c r="D52" s="5" t="str">
        <f t="shared" si="27"/>
        <v>N/A</v>
      </c>
      <c r="E52" s="1">
        <v>26331</v>
      </c>
      <c r="F52" s="5" t="str">
        <f t="shared" si="28"/>
        <v>N/A</v>
      </c>
      <c r="G52" s="1">
        <v>29777</v>
      </c>
      <c r="H52" s="5" t="str">
        <f t="shared" si="29"/>
        <v>N/A</v>
      </c>
      <c r="I52" s="8">
        <v>5.4589999999999996</v>
      </c>
      <c r="J52" s="8">
        <v>13.09</v>
      </c>
      <c r="K52" s="1" t="s">
        <v>734</v>
      </c>
      <c r="L52" s="85" t="str">
        <f t="shared" si="20"/>
        <v>Yes</v>
      </c>
    </row>
    <row r="53" spans="1:12" x14ac:dyDescent="0.25">
      <c r="A53" s="142" t="s">
        <v>1235</v>
      </c>
      <c r="B53" s="3" t="s">
        <v>213</v>
      </c>
      <c r="C53" s="1">
        <v>0</v>
      </c>
      <c r="D53" s="5" t="str">
        <f t="shared" si="27"/>
        <v>N/A</v>
      </c>
      <c r="E53" s="1">
        <v>3120</v>
      </c>
      <c r="F53" s="5" t="str">
        <f t="shared" si="28"/>
        <v>N/A</v>
      </c>
      <c r="G53" s="1">
        <v>564</v>
      </c>
      <c r="H53" s="5" t="str">
        <f t="shared" si="29"/>
        <v>N/A</v>
      </c>
      <c r="I53" s="8" t="s">
        <v>1747</v>
      </c>
      <c r="J53" s="8">
        <v>-81.900000000000006</v>
      </c>
      <c r="K53" s="1" t="s">
        <v>734</v>
      </c>
      <c r="L53" s="85" t="str">
        <f t="shared" si="20"/>
        <v>No</v>
      </c>
    </row>
    <row r="54" spans="1:12" x14ac:dyDescent="0.25">
      <c r="A54" s="142" t="s">
        <v>451</v>
      </c>
      <c r="B54" s="25" t="s">
        <v>213</v>
      </c>
      <c r="C54" s="1">
        <v>203159</v>
      </c>
      <c r="D54" s="1" t="str">
        <f t="shared" si="17"/>
        <v>N/A</v>
      </c>
      <c r="E54" s="1">
        <v>203038</v>
      </c>
      <c r="F54" s="1" t="str">
        <f t="shared" si="18"/>
        <v>N/A</v>
      </c>
      <c r="G54" s="1">
        <v>746146</v>
      </c>
      <c r="H54" s="7" t="str">
        <f t="shared" si="19"/>
        <v>N/A</v>
      </c>
      <c r="I54" s="8">
        <v>-0.06</v>
      </c>
      <c r="J54" s="8">
        <v>267.5</v>
      </c>
      <c r="K54" s="25" t="s">
        <v>734</v>
      </c>
      <c r="L54" s="85" t="str">
        <f t="shared" si="20"/>
        <v>No</v>
      </c>
    </row>
    <row r="55" spans="1:12" x14ac:dyDescent="0.25">
      <c r="A55" s="142" t="s">
        <v>1236</v>
      </c>
      <c r="B55" s="3" t="s">
        <v>213</v>
      </c>
      <c r="C55" s="1">
        <v>38201</v>
      </c>
      <c r="D55" s="5" t="str">
        <f t="shared" ref="D55:D60" si="30">IF($B55="N/A","N/A",IF(C55&lt;0,"No","Yes"))</f>
        <v>N/A</v>
      </c>
      <c r="E55" s="1">
        <v>24730</v>
      </c>
      <c r="F55" s="5" t="str">
        <f t="shared" ref="F55:F60" si="31">IF($B55="N/A","N/A",IF(E55&lt;0,"No","Yes"))</f>
        <v>N/A</v>
      </c>
      <c r="G55" s="1">
        <v>674717</v>
      </c>
      <c r="H55" s="5" t="str">
        <f t="shared" ref="H55:H60" si="32">IF($B55="N/A","N/A",IF(G55&lt;0,"No","Yes"))</f>
        <v>N/A</v>
      </c>
      <c r="I55" s="8">
        <v>-35.299999999999997</v>
      </c>
      <c r="J55" s="8">
        <v>2628</v>
      </c>
      <c r="K55" s="1" t="s">
        <v>734</v>
      </c>
      <c r="L55" s="85" t="str">
        <f t="shared" si="20"/>
        <v>No</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173</v>
      </c>
      <c r="D57" s="5" t="str">
        <f t="shared" si="30"/>
        <v>N/A</v>
      </c>
      <c r="E57" s="1">
        <v>156</v>
      </c>
      <c r="F57" s="5" t="str">
        <f t="shared" si="31"/>
        <v>N/A</v>
      </c>
      <c r="G57" s="1">
        <v>46</v>
      </c>
      <c r="H57" s="5" t="str">
        <f t="shared" si="32"/>
        <v>N/A</v>
      </c>
      <c r="I57" s="8">
        <v>-9.83</v>
      </c>
      <c r="J57" s="8">
        <v>-70.5</v>
      </c>
      <c r="K57" s="1" t="s">
        <v>734</v>
      </c>
      <c r="L57" s="85" t="str">
        <f t="shared" si="20"/>
        <v>No</v>
      </c>
    </row>
    <row r="58" spans="1:12" x14ac:dyDescent="0.25">
      <c r="A58" s="142" t="s">
        <v>1239</v>
      </c>
      <c r="B58" s="3" t="s">
        <v>213</v>
      </c>
      <c r="C58" s="1">
        <v>24502</v>
      </c>
      <c r="D58" s="5" t="str">
        <f t="shared" si="30"/>
        <v>N/A</v>
      </c>
      <c r="E58" s="1">
        <v>24941</v>
      </c>
      <c r="F58" s="5" t="str">
        <f t="shared" si="31"/>
        <v>N/A</v>
      </c>
      <c r="G58" s="1">
        <v>17667</v>
      </c>
      <c r="H58" s="5" t="str">
        <f t="shared" si="32"/>
        <v>N/A</v>
      </c>
      <c r="I58" s="8">
        <v>1.792</v>
      </c>
      <c r="J58" s="8">
        <v>-29.2</v>
      </c>
      <c r="K58" s="1" t="s">
        <v>734</v>
      </c>
      <c r="L58" s="85" t="str">
        <f t="shared" si="20"/>
        <v>Yes</v>
      </c>
    </row>
    <row r="59" spans="1:12" x14ac:dyDescent="0.25">
      <c r="A59" s="142" t="s">
        <v>1240</v>
      </c>
      <c r="B59" s="3" t="s">
        <v>213</v>
      </c>
      <c r="C59" s="1">
        <v>116552</v>
      </c>
      <c r="D59" s="5" t="str">
        <f t="shared" si="30"/>
        <v>N/A</v>
      </c>
      <c r="E59" s="1">
        <v>131738</v>
      </c>
      <c r="F59" s="5" t="str">
        <f t="shared" si="31"/>
        <v>N/A</v>
      </c>
      <c r="G59" s="1">
        <v>47684</v>
      </c>
      <c r="H59" s="5" t="str">
        <f t="shared" si="32"/>
        <v>N/A</v>
      </c>
      <c r="I59" s="8">
        <v>13.03</v>
      </c>
      <c r="J59" s="8">
        <v>-63.8</v>
      </c>
      <c r="K59" s="1" t="s">
        <v>734</v>
      </c>
      <c r="L59" s="85" t="str">
        <f t="shared" si="20"/>
        <v>No</v>
      </c>
    </row>
    <row r="60" spans="1:12" x14ac:dyDescent="0.25">
      <c r="A60" s="142" t="s">
        <v>1241</v>
      </c>
      <c r="B60" s="3" t="s">
        <v>213</v>
      </c>
      <c r="C60" s="1">
        <v>23731</v>
      </c>
      <c r="D60" s="5" t="str">
        <f t="shared" si="30"/>
        <v>N/A</v>
      </c>
      <c r="E60" s="1">
        <v>21473</v>
      </c>
      <c r="F60" s="5" t="str">
        <f t="shared" si="31"/>
        <v>N/A</v>
      </c>
      <c r="G60" s="1">
        <v>6032</v>
      </c>
      <c r="H60" s="5" t="str">
        <f t="shared" si="32"/>
        <v>N/A</v>
      </c>
      <c r="I60" s="8">
        <v>-9.51</v>
      </c>
      <c r="J60" s="8">
        <v>-71.900000000000006</v>
      </c>
      <c r="K60" s="1" t="s">
        <v>734</v>
      </c>
      <c r="L60" s="85" t="str">
        <f t="shared" si="20"/>
        <v>No</v>
      </c>
    </row>
    <row r="61" spans="1:12" x14ac:dyDescent="0.25">
      <c r="A61" s="84" t="s">
        <v>186</v>
      </c>
      <c r="B61" s="21" t="s">
        <v>213</v>
      </c>
      <c r="C61" s="1">
        <v>974376</v>
      </c>
      <c r="D61" s="1" t="str">
        <f t="shared" si="17"/>
        <v>N/A</v>
      </c>
      <c r="E61" s="1">
        <v>992160</v>
      </c>
      <c r="F61" s="1" t="str">
        <f t="shared" si="18"/>
        <v>N/A</v>
      </c>
      <c r="G61" s="1">
        <v>1485896</v>
      </c>
      <c r="H61" s="7" t="str">
        <f t="shared" si="19"/>
        <v>N/A</v>
      </c>
      <c r="I61" s="8">
        <v>1.825</v>
      </c>
      <c r="J61" s="8">
        <v>49.76</v>
      </c>
      <c r="K61" s="25" t="s">
        <v>734</v>
      </c>
      <c r="L61" s="85" t="str">
        <f>IF(J61="Div by 0", "N/A", IF(OR(J61="N/A",K61="N/A"),"N/A", IF(J61&gt;VALUE(MID(K61,1,2)), "No", IF(J61&lt;-1*VALUE(MID(K61,1,2)), "No", "Yes"))))</f>
        <v>No</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1282176</v>
      </c>
      <c r="D63" s="1" t="str">
        <f t="shared" si="17"/>
        <v>N/A</v>
      </c>
      <c r="E63" s="1">
        <v>1293105</v>
      </c>
      <c r="F63" s="1" t="str">
        <f t="shared" si="18"/>
        <v>N/A</v>
      </c>
      <c r="G63" s="1">
        <v>1827502</v>
      </c>
      <c r="H63" s="7" t="str">
        <f t="shared" si="19"/>
        <v>N/A</v>
      </c>
      <c r="I63" s="8">
        <v>0.85240000000000005</v>
      </c>
      <c r="J63" s="8">
        <v>41.33</v>
      </c>
      <c r="K63" s="25" t="s">
        <v>734</v>
      </c>
      <c r="L63" s="85" t="str">
        <f t="shared" si="33"/>
        <v>No</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529</v>
      </c>
      <c r="D66" s="1" t="str">
        <f t="shared" si="17"/>
        <v>N/A</v>
      </c>
      <c r="E66" s="1">
        <v>583</v>
      </c>
      <c r="F66" s="1" t="str">
        <f t="shared" si="18"/>
        <v>N/A</v>
      </c>
      <c r="G66" s="1">
        <v>636</v>
      </c>
      <c r="H66" s="7" t="str">
        <f t="shared" si="19"/>
        <v>N/A</v>
      </c>
      <c r="I66" s="8">
        <v>10.210000000000001</v>
      </c>
      <c r="J66" s="8">
        <v>9.0909999999999993</v>
      </c>
      <c r="K66" s="25" t="s">
        <v>734</v>
      </c>
      <c r="L66" s="85" t="str">
        <f t="shared" si="33"/>
        <v>Yes</v>
      </c>
    </row>
    <row r="67" spans="1:12" x14ac:dyDescent="0.25">
      <c r="A67" s="84" t="s">
        <v>192</v>
      </c>
      <c r="B67" s="21" t="s">
        <v>213</v>
      </c>
      <c r="C67" s="1">
        <v>11890</v>
      </c>
      <c r="D67" s="1" t="str">
        <f t="shared" si="17"/>
        <v>N/A</v>
      </c>
      <c r="E67" s="1">
        <v>14739</v>
      </c>
      <c r="F67" s="1" t="str">
        <f t="shared" si="18"/>
        <v>N/A</v>
      </c>
      <c r="G67" s="1">
        <v>31216</v>
      </c>
      <c r="H67" s="7" t="str">
        <f t="shared" si="19"/>
        <v>N/A</v>
      </c>
      <c r="I67" s="8">
        <v>23.96</v>
      </c>
      <c r="J67" s="8">
        <v>111.8</v>
      </c>
      <c r="K67" s="25" t="s">
        <v>734</v>
      </c>
      <c r="L67" s="85" t="str">
        <f t="shared" si="33"/>
        <v>No</v>
      </c>
    </row>
    <row r="68" spans="1:12" x14ac:dyDescent="0.25">
      <c r="A68" s="108" t="s">
        <v>193</v>
      </c>
      <c r="B68" s="25" t="s">
        <v>213</v>
      </c>
      <c r="C68" s="1">
        <v>0</v>
      </c>
      <c r="D68" s="1" t="str">
        <f t="shared" si="17"/>
        <v>N/A</v>
      </c>
      <c r="E68" s="1">
        <v>0</v>
      </c>
      <c r="F68" s="1" t="str">
        <f t="shared" si="18"/>
        <v>N/A</v>
      </c>
      <c r="G68" s="1">
        <v>0</v>
      </c>
      <c r="H68" s="7" t="str">
        <f t="shared" si="19"/>
        <v>N/A</v>
      </c>
      <c r="I68" s="8" t="s">
        <v>1747</v>
      </c>
      <c r="J68" s="8" t="s">
        <v>1747</v>
      </c>
      <c r="K68" s="25" t="s">
        <v>734</v>
      </c>
      <c r="L68" s="85" t="str">
        <f t="shared" si="33"/>
        <v>N/A</v>
      </c>
    </row>
    <row r="69" spans="1:12" x14ac:dyDescent="0.25">
      <c r="A69" s="108" t="s">
        <v>194</v>
      </c>
      <c r="B69" s="25" t="s">
        <v>213</v>
      </c>
      <c r="C69" s="1">
        <v>1282176</v>
      </c>
      <c r="D69" s="1" t="str">
        <f t="shared" si="17"/>
        <v>N/A</v>
      </c>
      <c r="E69" s="1">
        <v>1293105</v>
      </c>
      <c r="F69" s="1" t="str">
        <f t="shared" si="18"/>
        <v>N/A</v>
      </c>
      <c r="G69" s="1">
        <v>1827502</v>
      </c>
      <c r="H69" s="7" t="str">
        <f t="shared" si="19"/>
        <v>N/A</v>
      </c>
      <c r="I69" s="8">
        <v>0.85240000000000005</v>
      </c>
      <c r="J69" s="8">
        <v>41.33</v>
      </c>
      <c r="K69" s="25" t="s">
        <v>734</v>
      </c>
      <c r="L69" s="85" t="str">
        <f t="shared" si="33"/>
        <v>No</v>
      </c>
    </row>
    <row r="70" spans="1:12" x14ac:dyDescent="0.25">
      <c r="A70" s="142" t="s">
        <v>78</v>
      </c>
      <c r="B70" s="25" t="s">
        <v>294</v>
      </c>
      <c r="C70" s="9">
        <v>3.2677824268000002</v>
      </c>
      <c r="D70" s="7" t="str">
        <f>IF($B70="N/A","N/A",IF(C70&gt;=20,"No",IF(C70&lt;0,"No","Yes")))</f>
        <v>Yes</v>
      </c>
      <c r="E70" s="9">
        <v>5.2950501299999999</v>
      </c>
      <c r="F70" s="7" t="str">
        <f>IF($B70="N/A","N/A",IF(E70&gt;=20,"No",IF(E70&lt;0,"No","Yes")))</f>
        <v>Yes</v>
      </c>
      <c r="G70" s="9">
        <v>8.5238442774000003</v>
      </c>
      <c r="H70" s="7" t="str">
        <f>IF($B70="N/A","N/A",IF(G70&gt;=20,"No",IF(G70&lt;0,"No","Yes")))</f>
        <v>Yes</v>
      </c>
      <c r="I70" s="8">
        <v>62.04</v>
      </c>
      <c r="J70" s="8">
        <v>60.98</v>
      </c>
      <c r="K70" s="25" t="s">
        <v>734</v>
      </c>
      <c r="L70" s="85" t="str">
        <f t="shared" si="20"/>
        <v>No</v>
      </c>
    </row>
    <row r="71" spans="1:12" x14ac:dyDescent="0.25">
      <c r="A71" s="142" t="s">
        <v>79</v>
      </c>
      <c r="B71" s="21" t="s">
        <v>213</v>
      </c>
      <c r="C71" s="9">
        <v>96.306136680999998</v>
      </c>
      <c r="D71" s="7" t="str">
        <f>IF($B71="N/A","N/A",IF(C71&gt;10,"No",IF(C71&lt;-10,"No","Yes")))</f>
        <v>N/A</v>
      </c>
      <c r="E71" s="9">
        <v>94.343299868000003</v>
      </c>
      <c r="F71" s="7" t="str">
        <f>IF($B71="N/A","N/A",IF(E71&gt;10,"No",IF(E71&lt;-10,"No","Yes")))</f>
        <v>N/A</v>
      </c>
      <c r="G71" s="9">
        <v>91.323615466999996</v>
      </c>
      <c r="H71" s="7" t="str">
        <f>IF($B71="N/A","N/A",IF(G71&gt;10,"No",IF(G71&lt;-10,"No","Yes")))</f>
        <v>N/A</v>
      </c>
      <c r="I71" s="8">
        <v>-2.04</v>
      </c>
      <c r="J71" s="8">
        <v>-3.2</v>
      </c>
      <c r="K71" s="25" t="s">
        <v>734</v>
      </c>
      <c r="L71" s="85" t="str">
        <f t="shared" si="20"/>
        <v>Yes</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t="s">
        <v>1747</v>
      </c>
      <c r="D73" s="7" t="str">
        <f>IF($B73="N/A","N/A",IF(C73&gt;10,"No",IF(C73&lt;-10,"No","Yes")))</f>
        <v>N/A</v>
      </c>
      <c r="E73" s="9" t="s">
        <v>1747</v>
      </c>
      <c r="F73" s="7" t="str">
        <f>IF($B73="N/A","N/A",IF(E73&gt;10,"No",IF(E73&lt;-10,"No","Yes")))</f>
        <v>N/A</v>
      </c>
      <c r="G73" s="9" t="s">
        <v>1747</v>
      </c>
      <c r="H73" s="7" t="str">
        <f>IF($B73="N/A","N/A",IF(G73&gt;10,"No",IF(G73&lt;-10,"No","Yes")))</f>
        <v>N/A</v>
      </c>
      <c r="I73" s="8" t="s">
        <v>1747</v>
      </c>
      <c r="J73" s="8" t="s">
        <v>1747</v>
      </c>
      <c r="K73" s="25" t="s">
        <v>734</v>
      </c>
      <c r="L73" s="85" t="str">
        <f t="shared" si="20"/>
        <v>N/A</v>
      </c>
    </row>
    <row r="74" spans="1:12" x14ac:dyDescent="0.25">
      <c r="A74" s="142" t="s">
        <v>121</v>
      </c>
      <c r="B74" s="21" t="s">
        <v>213</v>
      </c>
      <c r="C74" s="9" t="s">
        <v>1747</v>
      </c>
      <c r="D74" s="7" t="str">
        <f>IF($B74="N/A","N/A",IF(C74&gt;10,"No",IF(C74&lt;-10,"No","Yes")))</f>
        <v>N/A</v>
      </c>
      <c r="E74" s="9" t="s">
        <v>1747</v>
      </c>
      <c r="F74" s="7" t="str">
        <f>IF($B74="N/A","N/A",IF(E74&gt;10,"No",IF(E74&lt;-10,"No","Yes")))</f>
        <v>N/A</v>
      </c>
      <c r="G74" s="9" t="s">
        <v>1747</v>
      </c>
      <c r="H74" s="7" t="str">
        <f>IF($B74="N/A","N/A",IF(G74&gt;10,"No",IF(G74&lt;-10,"No","Yes")))</f>
        <v>N/A</v>
      </c>
      <c r="I74" s="8" t="s">
        <v>1747</v>
      </c>
      <c r="J74" s="8" t="s">
        <v>1747</v>
      </c>
      <c r="K74" s="25" t="s">
        <v>734</v>
      </c>
      <c r="L74" s="85" t="str">
        <f t="shared" si="20"/>
        <v>N/A</v>
      </c>
    </row>
    <row r="75" spans="1:12" x14ac:dyDescent="0.25">
      <c r="A75" s="142" t="s">
        <v>82</v>
      </c>
      <c r="B75" s="21" t="s">
        <v>213</v>
      </c>
      <c r="C75" s="9" t="s">
        <v>1747</v>
      </c>
      <c r="D75" s="7" t="str">
        <f>IF($B75="N/A","N/A",IF(C75&gt;10,"No",IF(C75&lt;-10,"No","Yes")))</f>
        <v>N/A</v>
      </c>
      <c r="E75" s="9" t="s">
        <v>1747</v>
      </c>
      <c r="F75" s="7" t="str">
        <f>IF($B75="N/A","N/A",IF(E75&gt;10,"No",IF(E75&lt;-10,"No","Yes")))</f>
        <v>N/A</v>
      </c>
      <c r="G75" s="9" t="s">
        <v>1747</v>
      </c>
      <c r="H75" s="7" t="str">
        <f>IF($B75="N/A","N/A",IF(G75&gt;10,"No",IF(G75&lt;-10,"No","Yes")))</f>
        <v>N/A</v>
      </c>
      <c r="I75" s="8" t="s">
        <v>1747</v>
      </c>
      <c r="J75" s="8" t="s">
        <v>1747</v>
      </c>
      <c r="K75" s="25" t="s">
        <v>734</v>
      </c>
      <c r="L75" s="85" t="str">
        <f t="shared" si="20"/>
        <v>N/A</v>
      </c>
    </row>
    <row r="76" spans="1:12" x14ac:dyDescent="0.25">
      <c r="A76" s="142"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t="s">
        <v>1747</v>
      </c>
      <c r="D77" s="7" t="str">
        <f t="shared" si="34"/>
        <v>N/A</v>
      </c>
      <c r="E77" s="9" t="s">
        <v>1747</v>
      </c>
      <c r="F77" s="7" t="str">
        <f t="shared" si="35"/>
        <v>N/A</v>
      </c>
      <c r="G77" s="9" t="s">
        <v>1747</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t="s">
        <v>1747</v>
      </c>
      <c r="D78" s="7" t="str">
        <f t="shared" si="34"/>
        <v>N/A</v>
      </c>
      <c r="E78" s="9" t="s">
        <v>1747</v>
      </c>
      <c r="F78" s="7" t="str">
        <f t="shared" si="35"/>
        <v>N/A</v>
      </c>
      <c r="G78" s="9" t="s">
        <v>1747</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t="s">
        <v>1747</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t="s">
        <v>1747</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t="s">
        <v>1747</v>
      </c>
      <c r="H81" s="7" t="str">
        <f t="shared" si="36"/>
        <v>N/A</v>
      </c>
      <c r="I81" s="8" t="s">
        <v>1747</v>
      </c>
      <c r="J81" s="8" t="s">
        <v>1747</v>
      </c>
      <c r="K81" s="25" t="s">
        <v>734</v>
      </c>
      <c r="L81" s="85" t="str">
        <f t="shared" si="37"/>
        <v>N/A</v>
      </c>
    </row>
    <row r="82" spans="1:12" x14ac:dyDescent="0.25">
      <c r="A82" s="142" t="s">
        <v>73</v>
      </c>
      <c r="B82" s="21" t="s">
        <v>213</v>
      </c>
      <c r="C82" s="22">
        <v>1066769</v>
      </c>
      <c r="D82" s="7" t="str">
        <f t="shared" si="34"/>
        <v>N/A</v>
      </c>
      <c r="E82" s="22">
        <v>1075022</v>
      </c>
      <c r="F82" s="7" t="str">
        <f t="shared" si="35"/>
        <v>N/A</v>
      </c>
      <c r="G82" s="22">
        <v>1513559</v>
      </c>
      <c r="H82" s="7" t="str">
        <f t="shared" si="36"/>
        <v>N/A</v>
      </c>
      <c r="I82" s="8">
        <v>0.77359999999999995</v>
      </c>
      <c r="J82" s="8">
        <v>40.79</v>
      </c>
      <c r="K82" s="25" t="s">
        <v>734</v>
      </c>
      <c r="L82" s="85" t="str">
        <f t="shared" si="20"/>
        <v>No</v>
      </c>
    </row>
    <row r="83" spans="1:12" x14ac:dyDescent="0.25">
      <c r="A83" s="142" t="s">
        <v>1242</v>
      </c>
      <c r="B83" s="21" t="s">
        <v>213</v>
      </c>
      <c r="C83" s="4">
        <v>5.2494964000000003E-3</v>
      </c>
      <c r="D83" s="7" t="str">
        <f t="shared" si="34"/>
        <v>N/A</v>
      </c>
      <c r="E83" s="4">
        <v>7.9998363000000003E-3</v>
      </c>
      <c r="F83" s="7" t="str">
        <f t="shared" si="35"/>
        <v>N/A</v>
      </c>
      <c r="G83" s="4">
        <v>4.0963055000000003E-3</v>
      </c>
      <c r="H83" s="7" t="str">
        <f t="shared" si="36"/>
        <v>N/A</v>
      </c>
      <c r="I83" s="8">
        <v>52.39</v>
      </c>
      <c r="J83" s="8">
        <v>-48.8</v>
      </c>
      <c r="K83" s="25" t="s">
        <v>734</v>
      </c>
      <c r="L83" s="85" t="str">
        <f t="shared" si="20"/>
        <v>No</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35.512561763999997</v>
      </c>
      <c r="D85" s="7" t="str">
        <f t="shared" si="34"/>
        <v>N/A</v>
      </c>
      <c r="E85" s="4">
        <v>25.967747636999999</v>
      </c>
      <c r="F85" s="7" t="str">
        <f t="shared" si="35"/>
        <v>N/A</v>
      </c>
      <c r="G85" s="4">
        <v>19.845542856000002</v>
      </c>
      <c r="H85" s="7" t="str">
        <f t="shared" si="36"/>
        <v>N/A</v>
      </c>
      <c r="I85" s="8">
        <v>-26.9</v>
      </c>
      <c r="J85" s="8">
        <v>-23.6</v>
      </c>
      <c r="K85" s="25" t="s">
        <v>734</v>
      </c>
      <c r="L85" s="85" t="str">
        <f t="shared" si="20"/>
        <v>Yes</v>
      </c>
    </row>
    <row r="86" spans="1:12" x14ac:dyDescent="0.25">
      <c r="A86" s="142" t="s">
        <v>1245</v>
      </c>
      <c r="B86" s="21" t="s">
        <v>213</v>
      </c>
      <c r="C86" s="4">
        <v>9.3740999999999996E-5</v>
      </c>
      <c r="D86" s="7" t="str">
        <f t="shared" si="34"/>
        <v>N/A</v>
      </c>
      <c r="E86" s="4">
        <v>0</v>
      </c>
      <c r="F86" s="7" t="str">
        <f t="shared" si="35"/>
        <v>N/A</v>
      </c>
      <c r="G86" s="4">
        <v>3.303472E-4</v>
      </c>
      <c r="H86" s="7" t="str">
        <f t="shared" si="36"/>
        <v>N/A</v>
      </c>
      <c r="I86" s="8">
        <v>-100</v>
      </c>
      <c r="J86" s="8" t="s">
        <v>1747</v>
      </c>
      <c r="K86" s="25" t="s">
        <v>734</v>
      </c>
      <c r="L86" s="85" t="str">
        <f t="shared" si="20"/>
        <v>N/A</v>
      </c>
    </row>
    <row r="87" spans="1:12" x14ac:dyDescent="0.25">
      <c r="A87" s="142" t="s">
        <v>1246</v>
      </c>
      <c r="B87" s="21" t="s">
        <v>213</v>
      </c>
      <c r="C87" s="4">
        <v>0</v>
      </c>
      <c r="D87" s="7" t="str">
        <f t="shared" si="34"/>
        <v>N/A</v>
      </c>
      <c r="E87" s="4">
        <v>0</v>
      </c>
      <c r="F87" s="7" t="str">
        <f t="shared" si="35"/>
        <v>N/A</v>
      </c>
      <c r="G87" s="4">
        <v>0</v>
      </c>
      <c r="H87" s="7" t="str">
        <f t="shared" si="36"/>
        <v>N/A</v>
      </c>
      <c r="I87" s="8" t="s">
        <v>1747</v>
      </c>
      <c r="J87" s="8" t="s">
        <v>1747</v>
      </c>
      <c r="K87" s="25" t="s">
        <v>734</v>
      </c>
      <c r="L87" s="85" t="str">
        <f t="shared" si="20"/>
        <v>N/A</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61.838598609000002</v>
      </c>
      <c r="D89" s="7" t="str">
        <f t="shared" si="34"/>
        <v>N/A</v>
      </c>
      <c r="E89" s="4">
        <v>71.229146938</v>
      </c>
      <c r="F89" s="7" t="str">
        <f t="shared" si="35"/>
        <v>N/A</v>
      </c>
      <c r="G89" s="4">
        <v>77.972844137999999</v>
      </c>
      <c r="H89" s="7" t="str">
        <f t="shared" si="36"/>
        <v>N/A</v>
      </c>
      <c r="I89" s="8">
        <v>15.19</v>
      </c>
      <c r="J89" s="8">
        <v>9.468</v>
      </c>
      <c r="K89" s="25" t="s">
        <v>734</v>
      </c>
      <c r="L89" s="85" t="str">
        <f t="shared" si="20"/>
        <v>Yes</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0.57360122010000003</v>
      </c>
      <c r="D93" s="7" t="str">
        <f t="shared" si="34"/>
        <v>N/A</v>
      </c>
      <c r="E93" s="4">
        <v>0.73077574229999998</v>
      </c>
      <c r="F93" s="7" t="str">
        <f t="shared" si="35"/>
        <v>N/A</v>
      </c>
      <c r="G93" s="4">
        <v>1.17775389</v>
      </c>
      <c r="H93" s="7" t="str">
        <f t="shared" si="36"/>
        <v>N/A</v>
      </c>
      <c r="I93" s="8">
        <v>27.4</v>
      </c>
      <c r="J93" s="8">
        <v>61.16</v>
      </c>
      <c r="K93" s="25" t="s">
        <v>734</v>
      </c>
      <c r="L93" s="85" t="str">
        <f t="shared" si="20"/>
        <v>No</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4.0964819899999998E-2</v>
      </c>
      <c r="D97" s="7" t="str">
        <f t="shared" si="34"/>
        <v>N/A</v>
      </c>
      <c r="E97" s="4">
        <v>4.0836373600000003E-2</v>
      </c>
      <c r="F97" s="7" t="str">
        <f t="shared" si="35"/>
        <v>N/A</v>
      </c>
      <c r="G97" s="4">
        <v>3.18454715E-2</v>
      </c>
      <c r="H97" s="7" t="str">
        <f t="shared" si="36"/>
        <v>N/A</v>
      </c>
      <c r="I97" s="8">
        <v>-0.314</v>
      </c>
      <c r="J97" s="8">
        <v>-22</v>
      </c>
      <c r="K97" s="25" t="s">
        <v>734</v>
      </c>
      <c r="L97" s="85" t="str">
        <f t="shared" si="20"/>
        <v>Yes</v>
      </c>
    </row>
    <row r="98" spans="1:12" x14ac:dyDescent="0.25">
      <c r="A98" s="142" t="s">
        <v>1257</v>
      </c>
      <c r="B98" s="21" t="s">
        <v>213</v>
      </c>
      <c r="C98" s="4">
        <v>2.0289303495</v>
      </c>
      <c r="D98" s="7" t="str">
        <f t="shared" si="34"/>
        <v>N/A</v>
      </c>
      <c r="E98" s="4">
        <v>2.0234934726999998</v>
      </c>
      <c r="F98" s="7" t="str">
        <f t="shared" si="35"/>
        <v>N/A</v>
      </c>
      <c r="G98" s="4">
        <v>0.96758699199999998</v>
      </c>
      <c r="H98" s="7" t="str">
        <f t="shared" si="36"/>
        <v>N/A</v>
      </c>
      <c r="I98" s="8">
        <v>-0.26800000000000002</v>
      </c>
      <c r="J98" s="8">
        <v>-52.2</v>
      </c>
      <c r="K98" s="25" t="s">
        <v>734</v>
      </c>
      <c r="L98" s="85" t="str">
        <f t="shared" si="20"/>
        <v>No</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1586061954</v>
      </c>
      <c r="D100" s="7" t="str">
        <f>IF($B100="N/A","N/A",IF(C100&gt;10,"No",IF(C100&lt;-10,"No","Yes")))</f>
        <v>N/A</v>
      </c>
      <c r="E100" s="26">
        <v>2077197945</v>
      </c>
      <c r="F100" s="7" t="str">
        <f>IF($B100="N/A","N/A",IF(E100&gt;10,"No",IF(E100&lt;-10,"No","Yes")))</f>
        <v>N/A</v>
      </c>
      <c r="G100" s="26">
        <v>4488751337</v>
      </c>
      <c r="H100" s="7" t="str">
        <f>IF($B100="N/A","N/A",IF(G100&gt;10,"No",IF(G100&lt;-10,"No","Yes")))</f>
        <v>N/A</v>
      </c>
      <c r="I100" s="8">
        <v>30.97</v>
      </c>
      <c r="J100" s="8">
        <v>116.1</v>
      </c>
      <c r="K100" s="25" t="s">
        <v>734</v>
      </c>
      <c r="L100" s="85" t="str">
        <f t="shared" ref="L100:L111" si="38">IF(J100="Div by 0", "N/A", IF(K100="N/A","N/A", IF(J100&gt;VALUE(MID(K100,1,2)), "No", IF(J100&lt;-1*VALUE(MID(K100,1,2)), "No", "Yes"))))</f>
        <v>No</v>
      </c>
    </row>
    <row r="101" spans="1:12" x14ac:dyDescent="0.25">
      <c r="A101" s="142" t="s">
        <v>452</v>
      </c>
      <c r="B101" s="21" t="s">
        <v>213</v>
      </c>
      <c r="C101" s="26">
        <v>1585093040</v>
      </c>
      <c r="D101" s="7" t="str">
        <f>IF($B101="N/A","N/A",IF(C101&gt;10,"No",IF(C101&lt;-10,"No","Yes")))</f>
        <v>N/A</v>
      </c>
      <c r="E101" s="26">
        <v>2069765817</v>
      </c>
      <c r="F101" s="7" t="str">
        <f>IF($B101="N/A","N/A",IF(E101&gt;10,"No",IF(E101&lt;-10,"No","Yes")))</f>
        <v>N/A</v>
      </c>
      <c r="G101" s="26">
        <v>4403050402</v>
      </c>
      <c r="H101" s="7" t="str">
        <f>IF($B101="N/A","N/A",IF(G101&gt;10,"No",IF(G101&lt;-10,"No","Yes")))</f>
        <v>N/A</v>
      </c>
      <c r="I101" s="8">
        <v>30.58</v>
      </c>
      <c r="J101" s="8">
        <v>112.7</v>
      </c>
      <c r="K101" s="25" t="s">
        <v>734</v>
      </c>
      <c r="L101" s="85" t="str">
        <f t="shared" si="38"/>
        <v>No</v>
      </c>
    </row>
    <row r="102" spans="1:12" x14ac:dyDescent="0.25">
      <c r="A102" s="142" t="s">
        <v>453</v>
      </c>
      <c r="B102" s="21" t="s">
        <v>213</v>
      </c>
      <c r="C102" s="26">
        <v>0</v>
      </c>
      <c r="D102" s="7" t="str">
        <f>IF($B102="N/A","N/A",IF(C102&gt;10,"No",IF(C102&lt;-10,"No","Yes")))</f>
        <v>N/A</v>
      </c>
      <c r="E102" s="26">
        <v>7175460</v>
      </c>
      <c r="F102" s="7" t="str">
        <f>IF($B102="N/A","N/A",IF(E102&gt;10,"No",IF(E102&lt;-10,"No","Yes")))</f>
        <v>N/A</v>
      </c>
      <c r="G102" s="26">
        <v>85324663</v>
      </c>
      <c r="H102" s="7" t="str">
        <f>IF($B102="N/A","N/A",IF(G102&gt;10,"No",IF(G102&lt;-10,"No","Yes")))</f>
        <v>N/A</v>
      </c>
      <c r="I102" s="8" t="s">
        <v>1747</v>
      </c>
      <c r="J102" s="8">
        <v>1089</v>
      </c>
      <c r="K102" s="25" t="s">
        <v>734</v>
      </c>
      <c r="L102" s="85" t="str">
        <f t="shared" si="38"/>
        <v>No</v>
      </c>
    </row>
    <row r="103" spans="1:12" x14ac:dyDescent="0.25">
      <c r="A103" s="142" t="s">
        <v>454</v>
      </c>
      <c r="B103" s="21" t="s">
        <v>213</v>
      </c>
      <c r="C103" s="26">
        <v>968914</v>
      </c>
      <c r="D103" s="7" t="str">
        <f>IF($B103="N/A","N/A",IF(C103&gt;10,"No",IF(C103&lt;-10,"No","Yes")))</f>
        <v>N/A</v>
      </c>
      <c r="E103" s="26">
        <v>256668</v>
      </c>
      <c r="F103" s="7" t="str">
        <f>IF($B103="N/A","N/A",IF(E103&gt;10,"No",IF(E103&lt;-10,"No","Yes")))</f>
        <v>N/A</v>
      </c>
      <c r="G103" s="26">
        <v>376272</v>
      </c>
      <c r="H103" s="7" t="str">
        <f>IF($B103="N/A","N/A",IF(G103&gt;10,"No",IF(G103&lt;-10,"No","Yes")))</f>
        <v>N/A</v>
      </c>
      <c r="I103" s="8">
        <v>-73.5</v>
      </c>
      <c r="J103" s="8">
        <v>46.6</v>
      </c>
      <c r="K103" s="25" t="s">
        <v>734</v>
      </c>
      <c r="L103" s="85" t="str">
        <f t="shared" si="38"/>
        <v>No</v>
      </c>
    </row>
    <row r="104" spans="1:12" x14ac:dyDescent="0.25">
      <c r="A104" s="142" t="s">
        <v>108</v>
      </c>
      <c r="B104" s="30" t="s">
        <v>295</v>
      </c>
      <c r="C104" s="4">
        <v>0.76141273300000001</v>
      </c>
      <c r="D104" s="7" t="str">
        <f>IF($B104="N/A","N/A",IF(C104&gt;2,"No",IF(C104&lt;0.9,"No","Yes")))</f>
        <v>No</v>
      </c>
      <c r="E104" s="4">
        <v>0.75127198090000002</v>
      </c>
      <c r="F104" s="7" t="str">
        <f>IF($B104="N/A","N/A",IF(E104&gt;2,"No",IF(E104&lt;0.9,"No","Yes")))</f>
        <v>No</v>
      </c>
      <c r="G104" s="4">
        <v>1.467302887</v>
      </c>
      <c r="H104" s="7" t="str">
        <f>IF($B104="N/A","N/A",IF(G104&gt;2,"No",IF(G104&lt;0.9,"No","Yes")))</f>
        <v>Yes</v>
      </c>
      <c r="I104" s="8">
        <v>-1.33</v>
      </c>
      <c r="J104" s="8">
        <v>95.31</v>
      </c>
      <c r="K104" s="25" t="s">
        <v>734</v>
      </c>
      <c r="L104" s="85" t="str">
        <f t="shared" si="38"/>
        <v>No</v>
      </c>
    </row>
    <row r="105" spans="1:12" x14ac:dyDescent="0.25">
      <c r="A105" s="142" t="s">
        <v>455</v>
      </c>
      <c r="B105" s="30" t="s">
        <v>295</v>
      </c>
      <c r="C105" s="4">
        <v>1.1279708688000001</v>
      </c>
      <c r="D105" s="7" t="str">
        <f>IF($B105="N/A","N/A",IF(C105&gt;2,"No",IF(C105&lt;0.9,"No","Yes")))</f>
        <v>Yes</v>
      </c>
      <c r="E105" s="4">
        <v>0.99607211979999999</v>
      </c>
      <c r="F105" s="7" t="str">
        <f>IF($B105="N/A","N/A",IF(E105&gt;2,"No",IF(E105&lt;0.9,"No","Yes")))</f>
        <v>Yes</v>
      </c>
      <c r="G105" s="4">
        <v>1.6947653133</v>
      </c>
      <c r="H105" s="7" t="str">
        <f>IF($B105="N/A","N/A",IF(G105&gt;2,"No",IF(G105&lt;0.9,"No","Yes")))</f>
        <v>Yes</v>
      </c>
      <c r="I105" s="8">
        <v>-11.7</v>
      </c>
      <c r="J105" s="8">
        <v>70.14</v>
      </c>
      <c r="K105" s="25" t="s">
        <v>734</v>
      </c>
      <c r="L105" s="85" t="str">
        <f t="shared" si="38"/>
        <v>No</v>
      </c>
    </row>
    <row r="106" spans="1:12" x14ac:dyDescent="0.25">
      <c r="A106" s="142" t="s">
        <v>456</v>
      </c>
      <c r="B106" s="30" t="s">
        <v>295</v>
      </c>
      <c r="C106" s="4">
        <v>0</v>
      </c>
      <c r="D106" s="7" t="str">
        <f>IF($B106="N/A","N/A",IF(C106&gt;2,"No",IF(C106&lt;0.9,"No","Yes")))</f>
        <v>No</v>
      </c>
      <c r="E106" s="4">
        <v>1.8545786599999999E-2</v>
      </c>
      <c r="F106" s="7" t="str">
        <f>IF($B106="N/A","N/A",IF(E106&gt;2,"No",IF(E106&lt;0.9,"No","Yes")))</f>
        <v>No</v>
      </c>
      <c r="G106" s="4">
        <v>0.1585215163</v>
      </c>
      <c r="H106" s="7" t="str">
        <f>IF($B106="N/A","N/A",IF(G106&gt;2,"No",IF(G106&lt;0.9,"No","Yes")))</f>
        <v>No</v>
      </c>
      <c r="I106" s="8" t="s">
        <v>1747</v>
      </c>
      <c r="J106" s="8">
        <v>754.8</v>
      </c>
      <c r="K106" s="25" t="s">
        <v>734</v>
      </c>
      <c r="L106" s="85" t="str">
        <f t="shared" si="38"/>
        <v>No</v>
      </c>
    </row>
    <row r="107" spans="1:12" x14ac:dyDescent="0.25">
      <c r="A107" s="142" t="s">
        <v>457</v>
      </c>
      <c r="B107" s="30" t="s">
        <v>295</v>
      </c>
      <c r="C107" s="4">
        <v>0.91696671699999999</v>
      </c>
      <c r="D107" s="7" t="str">
        <f>IF($B107="N/A","N/A",IF(C107&gt;2,"No",IF(C107&lt;0.9,"No","Yes")))</f>
        <v>Yes</v>
      </c>
      <c r="E107" s="4">
        <v>0.85707702630000004</v>
      </c>
      <c r="F107" s="7" t="str">
        <f>IF($B107="N/A","N/A",IF(E107&gt;2,"No",IF(E107&lt;0.9,"No","Yes")))</f>
        <v>No</v>
      </c>
      <c r="G107" s="4">
        <v>0.56472622319999999</v>
      </c>
      <c r="H107" s="7" t="str">
        <f>IF($B107="N/A","N/A",IF(G107&gt;2,"No",IF(G107&lt;0.9,"No","Yes")))</f>
        <v>No</v>
      </c>
      <c r="I107" s="8">
        <v>-6.53</v>
      </c>
      <c r="J107" s="8">
        <v>-34.1</v>
      </c>
      <c r="K107" s="25" t="s">
        <v>734</v>
      </c>
      <c r="L107" s="85" t="str">
        <f t="shared" si="38"/>
        <v>No</v>
      </c>
    </row>
    <row r="108" spans="1:12" x14ac:dyDescent="0.25">
      <c r="A108" s="142" t="s">
        <v>1259</v>
      </c>
      <c r="B108" s="21" t="s">
        <v>213</v>
      </c>
      <c r="C108" s="26">
        <v>126.07338663</v>
      </c>
      <c r="D108" s="7" t="str">
        <f>IF($B108="N/A","N/A",IF(C108&gt;10,"No",IF(C108&lt;-10,"No","Yes")))</f>
        <v>N/A</v>
      </c>
      <c r="E108" s="26">
        <v>163.87243158999999</v>
      </c>
      <c r="F108" s="7" t="str">
        <f>IF($B108="N/A","N/A",IF(E108&gt;10,"No",IF(E108&lt;-10,"No","Yes")))</f>
        <v>N/A</v>
      </c>
      <c r="G108" s="26">
        <v>251.10215489999999</v>
      </c>
      <c r="H108" s="7" t="str">
        <f>IF($B108="N/A","N/A",IF(G108&gt;10,"No",IF(G108&lt;-10,"No","Yes")))</f>
        <v>N/A</v>
      </c>
      <c r="I108" s="8">
        <v>29.98</v>
      </c>
      <c r="J108" s="8">
        <v>53.23</v>
      </c>
      <c r="K108" s="25" t="s">
        <v>734</v>
      </c>
      <c r="L108" s="85" t="str">
        <f t="shared" si="38"/>
        <v>No</v>
      </c>
    </row>
    <row r="109" spans="1:12" x14ac:dyDescent="0.25">
      <c r="A109" s="142" t="s">
        <v>1260</v>
      </c>
      <c r="B109" s="21" t="s">
        <v>213</v>
      </c>
      <c r="C109" s="26">
        <v>188.04821913999999</v>
      </c>
      <c r="D109" s="7" t="str">
        <f>IF($B109="N/A","N/A",IF(C109&gt;10,"No",IF(C109&lt;-10,"No","Yes")))</f>
        <v>N/A</v>
      </c>
      <c r="E109" s="26">
        <v>224.03527743000001</v>
      </c>
      <c r="F109" s="7" t="str">
        <f>IF($B109="N/A","N/A",IF(E109&gt;10,"No",IF(E109&lt;-10,"No","Yes")))</f>
        <v>N/A</v>
      </c>
      <c r="G109" s="26">
        <v>320.66620915999999</v>
      </c>
      <c r="H109" s="7" t="str">
        <f>IF($B109="N/A","N/A",IF(G109&gt;10,"No",IF(G109&lt;-10,"No","Yes")))</f>
        <v>N/A</v>
      </c>
      <c r="I109" s="8">
        <v>19.14</v>
      </c>
      <c r="J109" s="8">
        <v>43.13</v>
      </c>
      <c r="K109" s="25" t="s">
        <v>734</v>
      </c>
      <c r="L109" s="85" t="str">
        <f t="shared" si="38"/>
        <v>No</v>
      </c>
    </row>
    <row r="110" spans="1:12" x14ac:dyDescent="0.25">
      <c r="A110" s="142" t="s">
        <v>1261</v>
      </c>
      <c r="B110" s="21" t="s">
        <v>213</v>
      </c>
      <c r="C110" s="26">
        <v>0</v>
      </c>
      <c r="D110" s="7" t="str">
        <f>IF($B110="N/A","N/A",IF(C110&gt;10,"No",IF(C110&lt;-10,"No","Yes")))</f>
        <v>N/A</v>
      </c>
      <c r="E110" s="26">
        <v>0.56613013590000005</v>
      </c>
      <c r="F110" s="7" t="str">
        <f>IF($B110="N/A","N/A",IF(E110&gt;10,"No",IF(E110&lt;-10,"No","Yes")))</f>
        <v>N/A</v>
      </c>
      <c r="G110" s="26">
        <v>4.7732950304999999</v>
      </c>
      <c r="H110" s="7" t="str">
        <f>IF($B110="N/A","N/A",IF(G110&gt;10,"No",IF(G110&lt;-10,"No","Yes")))</f>
        <v>N/A</v>
      </c>
      <c r="I110" s="8" t="s">
        <v>1747</v>
      </c>
      <c r="J110" s="8">
        <v>743.1</v>
      </c>
      <c r="K110" s="25" t="s">
        <v>734</v>
      </c>
      <c r="L110" s="85" t="str">
        <f t="shared" si="38"/>
        <v>No</v>
      </c>
    </row>
    <row r="111" spans="1:12" x14ac:dyDescent="0.25">
      <c r="A111" s="142" t="s">
        <v>1262</v>
      </c>
      <c r="B111" s="21" t="s">
        <v>213</v>
      </c>
      <c r="C111" s="26">
        <v>12.504213610000001</v>
      </c>
      <c r="D111" s="7" t="str">
        <f>IF($B111="N/A","N/A",IF(C111&gt;10,"No",IF(C111&lt;-10,"No","Yes")))</f>
        <v>N/A</v>
      </c>
      <c r="E111" s="26">
        <v>2.5712310789999999</v>
      </c>
      <c r="F111" s="7" t="str">
        <f>IF($B111="N/A","N/A",IF(E111&gt;10,"No",IF(E111&lt;-10,"No","Yes")))</f>
        <v>N/A</v>
      </c>
      <c r="G111" s="26">
        <v>1.6941786697000001</v>
      </c>
      <c r="H111" s="7" t="str">
        <f>IF($B111="N/A","N/A",IF(G111&gt;10,"No",IF(G111&lt;-10,"No","Yes")))</f>
        <v>N/A</v>
      </c>
      <c r="I111" s="8">
        <v>-79.400000000000006</v>
      </c>
      <c r="J111" s="8">
        <v>-34.1</v>
      </c>
      <c r="K111" s="25" t="s">
        <v>734</v>
      </c>
      <c r="L111" s="85" t="str">
        <f t="shared" si="38"/>
        <v>No</v>
      </c>
    </row>
    <row r="112" spans="1:12" x14ac:dyDescent="0.25">
      <c r="A112" s="142" t="s">
        <v>325</v>
      </c>
      <c r="B112" s="25" t="s">
        <v>296</v>
      </c>
      <c r="C112" s="4">
        <v>88.407127475999999</v>
      </c>
      <c r="D112" s="7" t="str">
        <f>IF(OR($B112="N/A",$C112="N/A"),"N/A",IF(C112&gt;98,"Yes","No"))</f>
        <v>No</v>
      </c>
      <c r="E112" s="4">
        <v>85.297670418999999</v>
      </c>
      <c r="F112" s="7" t="str">
        <f>IF(OR($B112="N/A",$E112="N/A"),"N/A",IF(E112&gt;98,"Yes","No"))</f>
        <v>No</v>
      </c>
      <c r="G112" s="4">
        <v>89.846244428000006</v>
      </c>
      <c r="H112" s="7" t="str">
        <f t="shared" ref="H112:H115" si="39">IF($B112="N/A","N/A",IF(G112&gt;98,"Yes","No"))</f>
        <v>No</v>
      </c>
      <c r="I112" s="8">
        <v>-3.52</v>
      </c>
      <c r="J112" s="8">
        <v>5.3330000000000002</v>
      </c>
      <c r="K112" s="25" t="s">
        <v>734</v>
      </c>
      <c r="L112" s="85" t="str">
        <f>IF(J112="Div by 0", "N/A", IF(OR(J112="N/A",K112="N/A"),"N/A", IF(J112&gt;VALUE(MID(K112,1,2)), "No", IF(J112&lt;-1*VALUE(MID(K112,1,2)), "No", "Yes"))))</f>
        <v>Yes</v>
      </c>
    </row>
    <row r="113" spans="1:12" x14ac:dyDescent="0.25">
      <c r="A113" s="142" t="s">
        <v>458</v>
      </c>
      <c r="B113" s="25" t="s">
        <v>296</v>
      </c>
      <c r="C113" s="4">
        <v>98.845423596000003</v>
      </c>
      <c r="D113" s="7" t="str">
        <f t="shared" ref="D113:D115" si="40">IF(OR($B113="N/A",$C113="N/A"),"N/A",IF(C113&gt;98,"Yes","No"))</f>
        <v>Yes</v>
      </c>
      <c r="E113" s="4">
        <v>99.012622754999995</v>
      </c>
      <c r="F113" s="7" t="str">
        <f t="shared" ref="F113:F115" si="41">IF(OR($B113="N/A",$E113="N/A"),"N/A",IF(E113&gt;98,"Yes","No"))</f>
        <v>Yes</v>
      </c>
      <c r="G113" s="4">
        <v>99.817828703999993</v>
      </c>
      <c r="H113" s="7" t="str">
        <f t="shared" si="39"/>
        <v>Yes</v>
      </c>
      <c r="I113" s="8">
        <v>0.16919999999999999</v>
      </c>
      <c r="J113" s="8">
        <v>0.81320000000000003</v>
      </c>
      <c r="K113" s="25" t="s">
        <v>734</v>
      </c>
      <c r="L113" s="85" t="str">
        <f t="shared" ref="L113:L115" si="42">IF(J113="Div by 0", "N/A", IF(OR(J113="N/A",K113="N/A"),"N/A", IF(J113&gt;VALUE(MID(K113,1,2)), "No", IF(J113&lt;-1*VALUE(MID(K113,1,2)), "No", "Yes"))))</f>
        <v>Yes</v>
      </c>
    </row>
    <row r="114" spans="1:12" x14ac:dyDescent="0.25">
      <c r="A114" s="142" t="s">
        <v>459</v>
      </c>
      <c r="B114" s="25" t="s">
        <v>296</v>
      </c>
      <c r="C114" s="4">
        <v>0</v>
      </c>
      <c r="D114" s="7" t="str">
        <f t="shared" si="40"/>
        <v>No</v>
      </c>
      <c r="E114" s="4">
        <v>10.491723410000001</v>
      </c>
      <c r="F114" s="7" t="str">
        <f t="shared" si="41"/>
        <v>No</v>
      </c>
      <c r="G114" s="4">
        <v>54.101226701999998</v>
      </c>
      <c r="H114" s="7" t="str">
        <f t="shared" si="39"/>
        <v>No</v>
      </c>
      <c r="I114" s="8" t="s">
        <v>1747</v>
      </c>
      <c r="J114" s="8">
        <v>415.7</v>
      </c>
      <c r="K114" s="25" t="s">
        <v>734</v>
      </c>
      <c r="L114" s="85" t="str">
        <f t="shared" si="42"/>
        <v>No</v>
      </c>
    </row>
    <row r="115" spans="1:12" x14ac:dyDescent="0.25">
      <c r="A115" s="142" t="s">
        <v>460</v>
      </c>
      <c r="B115" s="25" t="s">
        <v>296</v>
      </c>
      <c r="C115" s="4">
        <v>96.728343146</v>
      </c>
      <c r="D115" s="7" t="str">
        <f t="shared" si="40"/>
        <v>No</v>
      </c>
      <c r="E115" s="4">
        <v>75.398602347999997</v>
      </c>
      <c r="F115" s="7" t="str">
        <f t="shared" si="41"/>
        <v>No</v>
      </c>
      <c r="G115" s="4">
        <v>55.385058944000001</v>
      </c>
      <c r="H115" s="7" t="str">
        <f t="shared" si="39"/>
        <v>No</v>
      </c>
      <c r="I115" s="8">
        <v>-22.1</v>
      </c>
      <c r="J115" s="8">
        <v>-26.5</v>
      </c>
      <c r="K115" s="25" t="s">
        <v>734</v>
      </c>
      <c r="L115" s="85" t="str">
        <f t="shared" si="42"/>
        <v>Yes</v>
      </c>
    </row>
    <row r="116" spans="1:12" x14ac:dyDescent="0.25">
      <c r="A116" s="84" t="s">
        <v>461</v>
      </c>
      <c r="B116" s="25" t="s">
        <v>213</v>
      </c>
      <c r="C116" s="1">
        <v>1282193</v>
      </c>
      <c r="D116" s="7" t="str">
        <f>IF($B116="N/A","N/A",IF(C116&gt;10,"No",IF(C116&lt;-10,"No","Yes")))</f>
        <v>N/A</v>
      </c>
      <c r="E116" s="1">
        <v>1293108</v>
      </c>
      <c r="F116" s="7" t="str">
        <f>IF($B116="N/A","N/A",IF(E116&gt;10,"No",IF(E116&lt;-10,"No","Yes")))</f>
        <v>N/A</v>
      </c>
      <c r="G116" s="1">
        <v>1827511</v>
      </c>
      <c r="H116" s="7" t="str">
        <f>IF($B116="N/A","N/A",IF(G116&gt;10,"No",IF(G116&lt;-10,"No","Yes")))</f>
        <v>N/A</v>
      </c>
      <c r="I116" s="8">
        <v>0.85129999999999995</v>
      </c>
      <c r="J116" s="8">
        <v>41.33</v>
      </c>
      <c r="K116" s="25" t="s">
        <v>734</v>
      </c>
      <c r="L116" s="85" t="str">
        <f>IF(J116="Div by 0", "N/A", IF(OR(J116="N/A",K116="N/A"),"N/A", IF(J116&gt;VALUE(MID(K116,1,2)), "No", IF(J116&lt;-1*VALUE(MID(K116,1,2)), "No", "Yes"))))</f>
        <v>No</v>
      </c>
    </row>
    <row r="117" spans="1:12" x14ac:dyDescent="0.25">
      <c r="A117" s="84" t="s">
        <v>211</v>
      </c>
      <c r="B117" s="25" t="s">
        <v>213</v>
      </c>
      <c r="C117" s="4">
        <v>62.983575795999997</v>
      </c>
      <c r="D117" s="7" t="str">
        <f>IF($B117="N/A","N/A",IF(C117&gt;10,"No",IF(C117&lt;-10,"No","Yes")))</f>
        <v>N/A</v>
      </c>
      <c r="E117" s="4">
        <v>64.547508793000006</v>
      </c>
      <c r="F117" s="7" t="str">
        <f>IF($B117="N/A","N/A",IF(E117&gt;10,"No",IF(E117&lt;-10,"No","Yes")))</f>
        <v>N/A</v>
      </c>
      <c r="G117" s="4">
        <v>66.036757097000006</v>
      </c>
      <c r="H117" s="7" t="str">
        <f>IF($B117="N/A","N/A",IF(G117&gt;10,"No",IF(G117&lt;-10,"No","Yes")))</f>
        <v>N/A</v>
      </c>
      <c r="I117" s="8">
        <v>2.4830000000000001</v>
      </c>
      <c r="J117" s="8">
        <v>2.3069999999999999</v>
      </c>
      <c r="K117" s="25" t="s">
        <v>734</v>
      </c>
      <c r="L117" s="85" t="str">
        <f>IF(J117="Div by 0", "N/A", IF(OR(J117="N/A",K117="N/A"),"N/A", IF(J117&gt;VALUE(MID(K117,1,2)), "No", IF(J117&lt;-1*VALUE(MID(K117,1,2)), "No", "Yes"))))</f>
        <v>Yes</v>
      </c>
    </row>
    <row r="118" spans="1:12" x14ac:dyDescent="0.25">
      <c r="A118" s="116" t="s">
        <v>1601</v>
      </c>
      <c r="B118" s="25" t="s">
        <v>213</v>
      </c>
      <c r="C118" s="10">
        <v>40907963</v>
      </c>
      <c r="D118" s="7" t="str">
        <f>IF($B118="N/A","N/A",IF(C118&gt;10,"No",IF(C118&lt;-10,"No","Yes")))</f>
        <v>N/A</v>
      </c>
      <c r="E118" s="10">
        <v>11188516</v>
      </c>
      <c r="F118" s="7" t="str">
        <f>IF($B118="N/A","N/A",IF(E118&gt;10,"No",IF(E118&lt;-10,"No","Yes")))</f>
        <v>N/A</v>
      </c>
      <c r="G118" s="10">
        <v>11551955</v>
      </c>
      <c r="H118" s="7" t="str">
        <f>IF($B118="N/A","N/A",IF(G118&gt;10,"No",IF(G118&lt;-10,"No","Yes")))</f>
        <v>N/A</v>
      </c>
      <c r="I118" s="8">
        <v>-72.599999999999994</v>
      </c>
      <c r="J118" s="8">
        <v>3.2480000000000002</v>
      </c>
      <c r="K118" s="25" t="s">
        <v>734</v>
      </c>
      <c r="L118" s="85" t="str">
        <f>IF(J118="Div by 0", "N/A", IF(K118="N/A","N/A", IF(J118&gt;VALUE(MID(K118,1,2)), "No", IF(J118&lt;-1*VALUE(MID(K118,1,2)), "No", "Yes"))))</f>
        <v>Yes</v>
      </c>
    </row>
    <row r="119" spans="1:12" x14ac:dyDescent="0.25">
      <c r="A119" s="116" t="s">
        <v>1602</v>
      </c>
      <c r="B119" s="25" t="s">
        <v>213</v>
      </c>
      <c r="C119" s="10">
        <v>2641735394</v>
      </c>
      <c r="D119" s="7" t="str">
        <f>IF($B119="N/A","N/A",IF(C119&gt;10,"No",IF(C119&lt;-10,"No","Yes")))</f>
        <v>N/A</v>
      </c>
      <c r="E119" s="10">
        <v>2178047967</v>
      </c>
      <c r="F119" s="7" t="str">
        <f>IF($B119="N/A","N/A",IF(E119&gt;10,"No",IF(E119&lt;-10,"No","Yes")))</f>
        <v>N/A</v>
      </c>
      <c r="G119" s="10">
        <v>2065922565</v>
      </c>
      <c r="H119" s="7" t="str">
        <f>IF($B119="N/A","N/A",IF(G119&gt;10,"No",IF(G119&lt;-10,"No","Yes")))</f>
        <v>N/A</v>
      </c>
      <c r="I119" s="8">
        <v>-17.600000000000001</v>
      </c>
      <c r="J119" s="8">
        <v>-5.15</v>
      </c>
      <c r="K119" s="25" t="s">
        <v>734</v>
      </c>
      <c r="L119" s="85" t="str">
        <f>IF(J119="Div by 0", "N/A", IF(K119="N/A","N/A", IF(J119&gt;VALUE(MID(K119,1,2)), "No", IF(J119&lt;-1*VALUE(MID(K119,1,2)), "No", "Yes"))))</f>
        <v>Yes</v>
      </c>
    </row>
    <row r="120" spans="1:12" x14ac:dyDescent="0.25">
      <c r="A120" s="116" t="s">
        <v>1603</v>
      </c>
      <c r="B120" s="25" t="s">
        <v>213</v>
      </c>
      <c r="C120" s="1">
        <v>307290</v>
      </c>
      <c r="D120" s="7" t="str">
        <f>IF($B120="N/A","N/A",IF(C120&gt;10,"No",IF(C120&lt;-10,"No","Yes")))</f>
        <v>N/A</v>
      </c>
      <c r="E120" s="1">
        <v>300377</v>
      </c>
      <c r="F120" s="7" t="str">
        <f>IF($B120="N/A","N/A",IF(E120&gt;10,"No",IF(E120&lt;-10,"No","Yes")))</f>
        <v>N/A</v>
      </c>
      <c r="G120" s="1">
        <v>340998</v>
      </c>
      <c r="H120" s="7" t="str">
        <f>IF($B120="N/A","N/A",IF(G120&gt;10,"No",IF(G120&lt;-10,"No","Yes")))</f>
        <v>N/A</v>
      </c>
      <c r="I120" s="8">
        <v>-2.25</v>
      </c>
      <c r="J120" s="8">
        <v>13.52</v>
      </c>
      <c r="K120" s="25" t="s">
        <v>734</v>
      </c>
      <c r="L120" s="85" t="str">
        <f>IF(J120="Div by 0", "N/A", IF(K120="N/A","N/A", IF(J120&gt;VALUE(MID(K120,1,2)), "No", IF(J120&lt;-1*VALUE(MID(K120,1,2)), "No", "Yes"))))</f>
        <v>Yes</v>
      </c>
    </row>
    <row r="121" spans="1:12" x14ac:dyDescent="0.25">
      <c r="A121" s="116" t="s">
        <v>1604</v>
      </c>
      <c r="B121" s="3" t="s">
        <v>213</v>
      </c>
      <c r="C121" s="1">
        <v>80746</v>
      </c>
      <c r="D121" s="5" t="str">
        <f t="shared" ref="D121:H134" si="43">IF($B121="N/A","N/A",IF(C121&lt;0,"No","Yes"))</f>
        <v>N/A</v>
      </c>
      <c r="E121" s="1">
        <v>81596</v>
      </c>
      <c r="F121" s="5" t="str">
        <f t="shared" si="43"/>
        <v>N/A</v>
      </c>
      <c r="G121" s="1">
        <v>82589</v>
      </c>
      <c r="H121" s="5" t="str">
        <f t="shared" si="43"/>
        <v>N/A</v>
      </c>
      <c r="I121" s="8">
        <v>1.0529999999999999</v>
      </c>
      <c r="J121" s="8">
        <v>1.2170000000000001</v>
      </c>
      <c r="K121" s="3" t="s">
        <v>734</v>
      </c>
      <c r="L121" s="85" t="str">
        <f t="shared" ref="L121:L142" si="44">IF(J121="Div by 0", "N/A", IF(OR(J121="N/A",K121="N/A"),"N/A", IF(J121&gt;VALUE(MID(K121,1,2)), "No", IF(J121&lt;-1*VALUE(MID(K121,1,2)), "No", "Yes"))))</f>
        <v>Yes</v>
      </c>
    </row>
    <row r="122" spans="1:12" x14ac:dyDescent="0.25">
      <c r="A122" s="116" t="s">
        <v>1605</v>
      </c>
      <c r="B122" s="3" t="s">
        <v>213</v>
      </c>
      <c r="C122" s="1">
        <v>100193</v>
      </c>
      <c r="D122" s="5" t="str">
        <f t="shared" si="43"/>
        <v>N/A</v>
      </c>
      <c r="E122" s="1">
        <v>82562</v>
      </c>
      <c r="F122" s="5" t="str">
        <f t="shared" si="43"/>
        <v>N/A</v>
      </c>
      <c r="G122" s="1">
        <v>70045</v>
      </c>
      <c r="H122" s="5" t="str">
        <f t="shared" si="43"/>
        <v>N/A</v>
      </c>
      <c r="I122" s="8">
        <v>-17.600000000000001</v>
      </c>
      <c r="J122" s="8">
        <v>-15.2</v>
      </c>
      <c r="K122" s="3" t="s">
        <v>734</v>
      </c>
      <c r="L122" s="85" t="str">
        <f t="shared" si="44"/>
        <v>Yes</v>
      </c>
    </row>
    <row r="123" spans="1:12" x14ac:dyDescent="0.25">
      <c r="A123" s="116" t="s">
        <v>1606</v>
      </c>
      <c r="B123" s="3" t="s">
        <v>213</v>
      </c>
      <c r="C123" s="1">
        <v>97843</v>
      </c>
      <c r="D123" s="5" t="str">
        <f t="shared" si="43"/>
        <v>N/A</v>
      </c>
      <c r="E123" s="1">
        <v>102931</v>
      </c>
      <c r="F123" s="5" t="str">
        <f t="shared" si="43"/>
        <v>N/A</v>
      </c>
      <c r="G123" s="1">
        <v>98752</v>
      </c>
      <c r="H123" s="5" t="str">
        <f t="shared" si="43"/>
        <v>N/A</v>
      </c>
      <c r="I123" s="8">
        <v>5.2</v>
      </c>
      <c r="J123" s="8">
        <v>-4.0599999999999996</v>
      </c>
      <c r="K123" s="3" t="s">
        <v>734</v>
      </c>
      <c r="L123" s="85" t="str">
        <f t="shared" si="44"/>
        <v>Yes</v>
      </c>
    </row>
    <row r="124" spans="1:12" x14ac:dyDescent="0.25">
      <c r="A124" s="116" t="s">
        <v>1607</v>
      </c>
      <c r="B124" s="3" t="s">
        <v>213</v>
      </c>
      <c r="C124" s="1">
        <v>28508</v>
      </c>
      <c r="D124" s="5" t="str">
        <f t="shared" si="43"/>
        <v>N/A</v>
      </c>
      <c r="E124" s="1">
        <v>33288</v>
      </c>
      <c r="F124" s="5" t="str">
        <f t="shared" si="43"/>
        <v>N/A</v>
      </c>
      <c r="G124" s="1">
        <v>89612</v>
      </c>
      <c r="H124" s="5" t="str">
        <f t="shared" si="43"/>
        <v>N/A</v>
      </c>
      <c r="I124" s="8">
        <v>16.77</v>
      </c>
      <c r="J124" s="8">
        <v>169.2</v>
      </c>
      <c r="K124" s="3" t="s">
        <v>734</v>
      </c>
      <c r="L124" s="85" t="str">
        <f t="shared" si="44"/>
        <v>No</v>
      </c>
    </row>
    <row r="125" spans="1:12" x14ac:dyDescent="0.25">
      <c r="A125" s="108" t="s">
        <v>1608</v>
      </c>
      <c r="B125" s="3" t="s">
        <v>213</v>
      </c>
      <c r="C125" s="9">
        <v>23.946584831999999</v>
      </c>
      <c r="D125" s="5" t="str">
        <f t="shared" si="43"/>
        <v>N/A</v>
      </c>
      <c r="E125" s="9">
        <v>23.210728443000001</v>
      </c>
      <c r="F125" s="5" t="str">
        <f t="shared" si="43"/>
        <v>N/A</v>
      </c>
      <c r="G125" s="9">
        <v>18.652463726000001</v>
      </c>
      <c r="H125" s="5" t="str">
        <f t="shared" si="43"/>
        <v>N/A</v>
      </c>
      <c r="I125" s="8">
        <v>-3.07</v>
      </c>
      <c r="J125" s="8">
        <v>-19.600000000000001</v>
      </c>
      <c r="K125" s="25" t="s">
        <v>734</v>
      </c>
      <c r="L125" s="85" t="str">
        <f>IF(J125="Div by 0", "N/A", IF(OR(J125="N/A",K125="N/A"),"N/A", IF(J125&gt;VALUE(MID(K125,1,2)), "No", IF(J125&lt;-1*VALUE(MID(K125,1,2)), "No", "Yes"))))</f>
        <v>Yes</v>
      </c>
    </row>
    <row r="126" spans="1:12" ht="25" x14ac:dyDescent="0.25">
      <c r="A126" s="108" t="s">
        <v>1609</v>
      </c>
      <c r="B126" s="3" t="s">
        <v>213</v>
      </c>
      <c r="C126" s="9">
        <v>97.900046072999999</v>
      </c>
      <c r="D126" s="5" t="str">
        <f t="shared" si="43"/>
        <v>N/A</v>
      </c>
      <c r="E126" s="9">
        <v>96.675434230999997</v>
      </c>
      <c r="F126" s="5" t="str">
        <f t="shared" si="43"/>
        <v>N/A</v>
      </c>
      <c r="G126" s="9">
        <v>95.480820366000003</v>
      </c>
      <c r="H126" s="5" t="str">
        <f t="shared" si="43"/>
        <v>N/A</v>
      </c>
      <c r="I126" s="8">
        <v>-1.25</v>
      </c>
      <c r="J126" s="8">
        <v>-1.24</v>
      </c>
      <c r="K126" s="3" t="s">
        <v>734</v>
      </c>
      <c r="L126" s="85" t="str">
        <f t="shared" ref="L126:L129" si="45">IF(J126="Div by 0", "N/A", IF(OR(J126="N/A",K126="N/A"),"N/A", IF(J126&gt;VALUE(MID(K126,1,2)), "No", IF(J126&lt;-1*VALUE(MID(K126,1,2)), "No", "Yes"))))</f>
        <v>Yes</v>
      </c>
    </row>
    <row r="127" spans="1:12" ht="25" x14ac:dyDescent="0.25">
      <c r="A127" s="108" t="s">
        <v>1610</v>
      </c>
      <c r="B127" s="3" t="s">
        <v>213</v>
      </c>
      <c r="C127" s="9">
        <v>49.793506512999997</v>
      </c>
      <c r="D127" s="5" t="str">
        <f t="shared" si="43"/>
        <v>N/A</v>
      </c>
      <c r="E127" s="9">
        <v>39.992249751999999</v>
      </c>
      <c r="F127" s="5" t="str">
        <f t="shared" si="43"/>
        <v>N/A</v>
      </c>
      <c r="G127" s="9">
        <v>41.845391003000003</v>
      </c>
      <c r="H127" s="5" t="str">
        <f t="shared" si="43"/>
        <v>N/A</v>
      </c>
      <c r="I127" s="8">
        <v>-19.7</v>
      </c>
      <c r="J127" s="8">
        <v>4.6340000000000003</v>
      </c>
      <c r="K127" s="3" t="s">
        <v>734</v>
      </c>
      <c r="L127" s="85" t="str">
        <f t="shared" si="45"/>
        <v>Yes</v>
      </c>
    </row>
    <row r="128" spans="1:12" ht="25" x14ac:dyDescent="0.25">
      <c r="A128" s="108" t="s">
        <v>1611</v>
      </c>
      <c r="B128" s="3" t="s">
        <v>213</v>
      </c>
      <c r="C128" s="9">
        <v>12.287403913</v>
      </c>
      <c r="D128" s="5" t="str">
        <f t="shared" si="43"/>
        <v>N/A</v>
      </c>
      <c r="E128" s="9">
        <v>12.864027315</v>
      </c>
      <c r="F128" s="5" t="str">
        <f t="shared" si="43"/>
        <v>N/A</v>
      </c>
      <c r="G128" s="9">
        <v>11.927232672000001</v>
      </c>
      <c r="H128" s="5" t="str">
        <f t="shared" si="43"/>
        <v>N/A</v>
      </c>
      <c r="I128" s="8">
        <v>4.6929999999999996</v>
      </c>
      <c r="J128" s="8">
        <v>-7.28</v>
      </c>
      <c r="K128" s="3" t="s">
        <v>734</v>
      </c>
      <c r="L128" s="85" t="str">
        <f t="shared" si="45"/>
        <v>Yes</v>
      </c>
    </row>
    <row r="129" spans="1:12" ht="25" x14ac:dyDescent="0.25">
      <c r="A129" s="108" t="s">
        <v>1612</v>
      </c>
      <c r="B129" s="3" t="s">
        <v>213</v>
      </c>
      <c r="C129" s="9">
        <v>14.026145270000001</v>
      </c>
      <c r="D129" s="5" t="str">
        <f t="shared" si="43"/>
        <v>N/A</v>
      </c>
      <c r="E129" s="9">
        <v>16.38697037</v>
      </c>
      <c r="F129" s="5" t="str">
        <f t="shared" si="43"/>
        <v>N/A</v>
      </c>
      <c r="G129" s="9">
        <v>12.007117552</v>
      </c>
      <c r="H129" s="5" t="str">
        <f t="shared" si="43"/>
        <v>N/A</v>
      </c>
      <c r="I129" s="8">
        <v>16.829999999999998</v>
      </c>
      <c r="J129" s="8">
        <v>-26.7</v>
      </c>
      <c r="K129" s="3" t="s">
        <v>734</v>
      </c>
      <c r="L129" s="85" t="str">
        <f t="shared" si="45"/>
        <v>Yes</v>
      </c>
    </row>
    <row r="130" spans="1:12" ht="25" x14ac:dyDescent="0.25">
      <c r="A130" s="108" t="s">
        <v>1613</v>
      </c>
      <c r="B130" s="3" t="s">
        <v>213</v>
      </c>
      <c r="C130" s="9">
        <v>12.037814442</v>
      </c>
      <c r="D130" s="5" t="str">
        <f t="shared" si="43"/>
        <v>N/A</v>
      </c>
      <c r="E130" s="9">
        <v>10.964554543</v>
      </c>
      <c r="F130" s="5" t="str">
        <f t="shared" si="43"/>
        <v>N/A</v>
      </c>
      <c r="G130" s="9">
        <v>10.047566261</v>
      </c>
      <c r="H130" s="5" t="str">
        <f t="shared" si="43"/>
        <v>N/A</v>
      </c>
      <c r="I130" s="8">
        <v>-8.92</v>
      </c>
      <c r="J130" s="8">
        <v>-8.36</v>
      </c>
      <c r="K130" s="25" t="s">
        <v>734</v>
      </c>
      <c r="L130" s="85" t="str">
        <f>IF(J130="Div by 0", "N/A", IF(OR(J130="N/A",K130="N/A"),"N/A", IF(J130&gt;VALUE(MID(K130,1,2)), "No", IF(J130&lt;-1*VALUE(MID(K130,1,2)), "No", "Yes"))))</f>
        <v>Yes</v>
      </c>
    </row>
    <row r="131" spans="1:12" ht="25" x14ac:dyDescent="0.25">
      <c r="A131" s="108" t="s">
        <v>1614</v>
      </c>
      <c r="B131" s="3" t="s">
        <v>213</v>
      </c>
      <c r="C131" s="9">
        <v>7.2152180912999997</v>
      </c>
      <c r="D131" s="5" t="str">
        <f t="shared" si="43"/>
        <v>N/A</v>
      </c>
      <c r="E131" s="9">
        <v>7.4231579978999997</v>
      </c>
      <c r="F131" s="5" t="str">
        <f t="shared" si="43"/>
        <v>N/A</v>
      </c>
      <c r="G131" s="9">
        <v>7.6910968772999997</v>
      </c>
      <c r="H131" s="5" t="str">
        <f t="shared" si="43"/>
        <v>N/A</v>
      </c>
      <c r="I131" s="8">
        <v>2.8820000000000001</v>
      </c>
      <c r="J131" s="8">
        <v>3.609</v>
      </c>
      <c r="K131" s="3" t="s">
        <v>734</v>
      </c>
      <c r="L131" s="85" t="str">
        <f t="shared" si="44"/>
        <v>Yes</v>
      </c>
    </row>
    <row r="132" spans="1:12" ht="25" x14ac:dyDescent="0.25">
      <c r="A132" s="108" t="s">
        <v>493</v>
      </c>
      <c r="B132" s="3" t="s">
        <v>213</v>
      </c>
      <c r="C132" s="9">
        <v>23.702254649</v>
      </c>
      <c r="D132" s="5" t="str">
        <f t="shared" si="43"/>
        <v>N/A</v>
      </c>
      <c r="E132" s="9">
        <v>23.069935320999999</v>
      </c>
      <c r="F132" s="5" t="str">
        <f t="shared" si="43"/>
        <v>N/A</v>
      </c>
      <c r="G132" s="9">
        <v>24.598472410999999</v>
      </c>
      <c r="H132" s="5" t="str">
        <f t="shared" si="43"/>
        <v>N/A</v>
      </c>
      <c r="I132" s="8">
        <v>-2.67</v>
      </c>
      <c r="J132" s="8">
        <v>6.6260000000000003</v>
      </c>
      <c r="K132" s="3" t="s">
        <v>734</v>
      </c>
      <c r="L132" s="85" t="str">
        <f t="shared" si="44"/>
        <v>Yes</v>
      </c>
    </row>
    <row r="133" spans="1:12" ht="25" x14ac:dyDescent="0.25">
      <c r="A133" s="108" t="s">
        <v>494</v>
      </c>
      <c r="B133" s="3" t="s">
        <v>213</v>
      </c>
      <c r="C133" s="9">
        <v>6.5697086147999997</v>
      </c>
      <c r="D133" s="5" t="str">
        <f t="shared" si="43"/>
        <v>N/A</v>
      </c>
      <c r="E133" s="9">
        <v>6.5840223061999996</v>
      </c>
      <c r="F133" s="5" t="str">
        <f t="shared" si="43"/>
        <v>N/A</v>
      </c>
      <c r="G133" s="9">
        <v>7.3497245624999996</v>
      </c>
      <c r="H133" s="5" t="str">
        <f t="shared" si="43"/>
        <v>N/A</v>
      </c>
      <c r="I133" s="8">
        <v>0.21790000000000001</v>
      </c>
      <c r="J133" s="8">
        <v>11.63</v>
      </c>
      <c r="K133" s="3" t="s">
        <v>734</v>
      </c>
      <c r="L133" s="85" t="str">
        <f t="shared" si="44"/>
        <v>Yes</v>
      </c>
    </row>
    <row r="134" spans="1:12" ht="25" x14ac:dyDescent="0.25">
      <c r="A134" s="108" t="s">
        <v>495</v>
      </c>
      <c r="B134" s="3" t="s">
        <v>213</v>
      </c>
      <c r="C134" s="9">
        <v>3.4692016275999999</v>
      </c>
      <c r="D134" s="5" t="str">
        <f t="shared" si="43"/>
        <v>N/A</v>
      </c>
      <c r="E134" s="9">
        <v>3.1663061764</v>
      </c>
      <c r="F134" s="5" t="str">
        <f t="shared" si="43"/>
        <v>N/A</v>
      </c>
      <c r="G134" s="9">
        <v>3.8186849975000001</v>
      </c>
      <c r="H134" s="5" t="str">
        <f t="shared" si="43"/>
        <v>N/A</v>
      </c>
      <c r="I134" s="8">
        <v>-8.73</v>
      </c>
      <c r="J134" s="8">
        <v>20.6</v>
      </c>
      <c r="K134" s="3" t="s">
        <v>734</v>
      </c>
      <c r="L134" s="85" t="str">
        <f t="shared" si="44"/>
        <v>Yes</v>
      </c>
    </row>
    <row r="135" spans="1:12" ht="25" x14ac:dyDescent="0.25">
      <c r="A135" s="108" t="s">
        <v>496</v>
      </c>
      <c r="B135" s="21" t="s">
        <v>213</v>
      </c>
      <c r="C135" s="9">
        <v>0</v>
      </c>
      <c r="D135" s="7" t="str">
        <f t="shared" ref="D135:D141" si="46">IF($B135="N/A","N/A",IF(C135&gt;10,"No",IF(C135&lt;-10,"No","Yes")))</f>
        <v>N/A</v>
      </c>
      <c r="E135" s="9">
        <v>3.3291499999999998E-4</v>
      </c>
      <c r="F135" s="7" t="str">
        <f t="shared" ref="F135:F141" si="47">IF($B135="N/A","N/A",IF(E135&gt;10,"No",IF(E135&lt;-10,"No","Yes")))</f>
        <v>N/A</v>
      </c>
      <c r="G135" s="9">
        <v>4.3988528000000002E-3</v>
      </c>
      <c r="H135" s="7" t="str">
        <f t="shared" ref="H135:H141" si="48">IF($B135="N/A","N/A",IF(G135&gt;10,"No",IF(G135&lt;-10,"No","Yes")))</f>
        <v>N/A</v>
      </c>
      <c r="I135" s="8" t="s">
        <v>1747</v>
      </c>
      <c r="J135" s="8">
        <v>1221</v>
      </c>
      <c r="K135" s="3" t="s">
        <v>734</v>
      </c>
      <c r="L135" s="85" t="str">
        <f t="shared" si="44"/>
        <v>No</v>
      </c>
    </row>
    <row r="136" spans="1:12" ht="25" x14ac:dyDescent="0.25">
      <c r="A136" s="108" t="s">
        <v>497</v>
      </c>
      <c r="B136" s="21" t="s">
        <v>213</v>
      </c>
      <c r="C136" s="9">
        <v>0</v>
      </c>
      <c r="D136" s="7" t="str">
        <f t="shared" si="46"/>
        <v>N/A</v>
      </c>
      <c r="E136" s="9">
        <v>0</v>
      </c>
      <c r="F136" s="7" t="str">
        <f t="shared" si="47"/>
        <v>N/A</v>
      </c>
      <c r="G136" s="9">
        <v>0</v>
      </c>
      <c r="H136" s="7" t="str">
        <f t="shared" si="48"/>
        <v>N/A</v>
      </c>
      <c r="I136" s="8" t="s">
        <v>1747</v>
      </c>
      <c r="J136" s="8" t="s">
        <v>1747</v>
      </c>
      <c r="K136" s="3" t="s">
        <v>734</v>
      </c>
      <c r="L136" s="85" t="str">
        <f t="shared" si="44"/>
        <v>N/A</v>
      </c>
    </row>
    <row r="137" spans="1:12" ht="25" x14ac:dyDescent="0.25">
      <c r="A137" s="108" t="s">
        <v>498</v>
      </c>
      <c r="B137" s="21" t="s">
        <v>213</v>
      </c>
      <c r="C137" s="9">
        <v>1.2366168800000001E-2</v>
      </c>
      <c r="D137" s="7" t="str">
        <f t="shared" si="46"/>
        <v>N/A</v>
      </c>
      <c r="E137" s="9">
        <v>3.6620646999999998E-3</v>
      </c>
      <c r="F137" s="7" t="str">
        <f t="shared" si="47"/>
        <v>N/A</v>
      </c>
      <c r="G137" s="9">
        <v>2.31672913E-2</v>
      </c>
      <c r="H137" s="7" t="str">
        <f t="shared" si="48"/>
        <v>N/A</v>
      </c>
      <c r="I137" s="8">
        <v>-70.400000000000006</v>
      </c>
      <c r="J137" s="8">
        <v>532.6</v>
      </c>
      <c r="K137" s="3" t="s">
        <v>734</v>
      </c>
      <c r="L137" s="85" t="str">
        <f t="shared" si="44"/>
        <v>No</v>
      </c>
    </row>
    <row r="138" spans="1:12" ht="25" x14ac:dyDescent="0.25">
      <c r="A138" s="108" t="s">
        <v>499</v>
      </c>
      <c r="B138" s="21" t="s">
        <v>213</v>
      </c>
      <c r="C138" s="9">
        <v>0</v>
      </c>
      <c r="D138" s="7" t="str">
        <f t="shared" si="46"/>
        <v>N/A</v>
      </c>
      <c r="E138" s="9">
        <v>1.9974898000000001E-3</v>
      </c>
      <c r="F138" s="7" t="str">
        <f t="shared" si="47"/>
        <v>N/A</v>
      </c>
      <c r="G138" s="9">
        <v>8.7977059999999998E-4</v>
      </c>
      <c r="H138" s="7" t="str">
        <f t="shared" si="48"/>
        <v>N/A</v>
      </c>
      <c r="I138" s="8" t="s">
        <v>1747</v>
      </c>
      <c r="J138" s="8">
        <v>-56</v>
      </c>
      <c r="K138" s="3" t="s">
        <v>734</v>
      </c>
      <c r="L138" s="85" t="str">
        <f t="shared" si="44"/>
        <v>No</v>
      </c>
    </row>
    <row r="139" spans="1:12" ht="25" x14ac:dyDescent="0.25">
      <c r="A139" s="108" t="s">
        <v>500</v>
      </c>
      <c r="B139" s="21" t="s">
        <v>213</v>
      </c>
      <c r="C139" s="9">
        <v>0</v>
      </c>
      <c r="D139" s="7" t="str">
        <f t="shared" si="46"/>
        <v>N/A</v>
      </c>
      <c r="E139" s="9">
        <v>0</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v>11.967847961</v>
      </c>
      <c r="D140" s="7" t="str">
        <f t="shared" si="46"/>
        <v>N/A</v>
      </c>
      <c r="E140" s="9">
        <v>10.713869571</v>
      </c>
      <c r="F140" s="7" t="str">
        <f t="shared" si="47"/>
        <v>N/A</v>
      </c>
      <c r="G140" s="9">
        <v>9.7707317930999995</v>
      </c>
      <c r="H140" s="7" t="str">
        <f t="shared" si="48"/>
        <v>N/A</v>
      </c>
      <c r="I140" s="8">
        <v>-10.5</v>
      </c>
      <c r="J140" s="8">
        <v>-8.8000000000000007</v>
      </c>
      <c r="K140" s="3" t="s">
        <v>734</v>
      </c>
      <c r="L140" s="85" t="str">
        <f t="shared" si="44"/>
        <v>Yes</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2.2213544209</v>
      </c>
      <c r="D142" s="5" t="str">
        <f t="shared" ref="D142" si="49">IF($B142="N/A","N/A",IF(C142&lt;0,"No","Yes"))</f>
        <v>N/A</v>
      </c>
      <c r="E142" s="9">
        <v>5.7374565962000004</v>
      </c>
      <c r="F142" s="5" t="str">
        <f t="shared" ref="F142" si="50">IF($B142="N/A","N/A",IF(E142&lt;0,"No","Yes"))</f>
        <v>N/A</v>
      </c>
      <c r="G142" s="9">
        <v>5.0454841376999999</v>
      </c>
      <c r="H142" s="5" t="str">
        <f t="shared" ref="H142" si="51">IF($B142="N/A","N/A",IF(G142&lt;0,"No","Yes"))</f>
        <v>N/A</v>
      </c>
      <c r="I142" s="8">
        <v>158.30000000000001</v>
      </c>
      <c r="J142" s="8">
        <v>-12.1</v>
      </c>
      <c r="K142" s="3" t="s">
        <v>734</v>
      </c>
      <c r="L142" s="85" t="str">
        <f t="shared" si="44"/>
        <v>Yes</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1747</v>
      </c>
      <c r="J148" s="8" t="s">
        <v>1747</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1747</v>
      </c>
      <c r="J149" s="8" t="s">
        <v>1747</v>
      </c>
      <c r="K149" s="3" t="s">
        <v>734</v>
      </c>
      <c r="L149" s="85" t="str">
        <f t="shared" si="55"/>
        <v>N/A</v>
      </c>
    </row>
    <row r="150" spans="1:12" x14ac:dyDescent="0.25">
      <c r="A150" s="116" t="s">
        <v>733</v>
      </c>
      <c r="B150" s="25" t="s">
        <v>213</v>
      </c>
      <c r="C150" s="1">
        <v>974903</v>
      </c>
      <c r="D150" s="7" t="str">
        <f t="shared" ref="D150:D172" si="56">IF($B150="N/A","N/A",IF(C150&gt;10,"No",IF(C150&lt;-10,"No","Yes")))</f>
        <v>N/A</v>
      </c>
      <c r="E150" s="1">
        <v>992731</v>
      </c>
      <c r="F150" s="7" t="str">
        <f t="shared" ref="F150:F172" si="57">IF($B150="N/A","N/A",IF(E150&gt;10,"No",IF(E150&lt;-10,"No","Yes")))</f>
        <v>N/A</v>
      </c>
      <c r="G150" s="1">
        <v>1486513</v>
      </c>
      <c r="H150" s="7" t="str">
        <f t="shared" ref="H150:H172" si="58">IF($B150="N/A","N/A",IF(G150&gt;10,"No",IF(G150&lt;-10,"No","Yes")))</f>
        <v>N/A</v>
      </c>
      <c r="I150" s="8">
        <v>1.829</v>
      </c>
      <c r="J150" s="8">
        <v>49.74</v>
      </c>
      <c r="K150" s="25" t="s">
        <v>734</v>
      </c>
      <c r="L150" s="85" t="str">
        <f t="shared" ref="L150:L172" si="59">IF(J150="Div by 0", "N/A", IF(K150="N/A","N/A", IF(J150&gt;VALUE(MID(K150,1,2)), "No", IF(J150&lt;-1*VALUE(MID(K150,1,2)), "No", "Yes"))))</f>
        <v>No</v>
      </c>
    </row>
    <row r="151" spans="1:12" x14ac:dyDescent="0.25">
      <c r="A151" s="116" t="s">
        <v>531</v>
      </c>
      <c r="B151" s="25" t="s">
        <v>213</v>
      </c>
      <c r="C151" s="1">
        <v>1447</v>
      </c>
      <c r="D151" s="7" t="str">
        <f t="shared" si="56"/>
        <v>N/A</v>
      </c>
      <c r="E151" s="1">
        <v>2517</v>
      </c>
      <c r="F151" s="7" t="str">
        <f t="shared" si="57"/>
        <v>N/A</v>
      </c>
      <c r="G151" s="1">
        <v>3782</v>
      </c>
      <c r="H151" s="7" t="str">
        <f t="shared" si="58"/>
        <v>N/A</v>
      </c>
      <c r="I151" s="8">
        <v>73.95</v>
      </c>
      <c r="J151" s="8">
        <v>50.26</v>
      </c>
      <c r="K151" s="25" t="s">
        <v>734</v>
      </c>
      <c r="L151" s="85" t="str">
        <f t="shared" si="59"/>
        <v>No</v>
      </c>
    </row>
    <row r="152" spans="1:12" x14ac:dyDescent="0.25">
      <c r="A152" s="116" t="s">
        <v>532</v>
      </c>
      <c r="B152" s="25" t="s">
        <v>213</v>
      </c>
      <c r="C152" s="1">
        <v>100597</v>
      </c>
      <c r="D152" s="7" t="str">
        <f t="shared" si="56"/>
        <v>N/A</v>
      </c>
      <c r="E152" s="1">
        <v>123529</v>
      </c>
      <c r="F152" s="7" t="str">
        <f t="shared" si="57"/>
        <v>N/A</v>
      </c>
      <c r="G152" s="1">
        <v>97213</v>
      </c>
      <c r="H152" s="7" t="str">
        <f t="shared" si="58"/>
        <v>N/A</v>
      </c>
      <c r="I152" s="8">
        <v>22.8</v>
      </c>
      <c r="J152" s="8">
        <v>-21.3</v>
      </c>
      <c r="K152" s="25" t="s">
        <v>734</v>
      </c>
      <c r="L152" s="85" t="str">
        <f t="shared" si="59"/>
        <v>Yes</v>
      </c>
    </row>
    <row r="153" spans="1:12" x14ac:dyDescent="0.25">
      <c r="A153" s="116" t="s">
        <v>533</v>
      </c>
      <c r="B153" s="25" t="s">
        <v>213</v>
      </c>
      <c r="C153" s="1">
        <v>698208</v>
      </c>
      <c r="D153" s="7" t="str">
        <f t="shared" si="56"/>
        <v>N/A</v>
      </c>
      <c r="E153" s="1">
        <v>696935</v>
      </c>
      <c r="F153" s="7" t="str">
        <f t="shared" si="57"/>
        <v>N/A</v>
      </c>
      <c r="G153" s="1">
        <v>728984</v>
      </c>
      <c r="H153" s="7" t="str">
        <f t="shared" si="58"/>
        <v>N/A</v>
      </c>
      <c r="I153" s="8">
        <v>-0.182</v>
      </c>
      <c r="J153" s="8">
        <v>4.5990000000000002</v>
      </c>
      <c r="K153" s="25" t="s">
        <v>734</v>
      </c>
      <c r="L153" s="85" t="str">
        <f t="shared" si="59"/>
        <v>Yes</v>
      </c>
    </row>
    <row r="154" spans="1:12" x14ac:dyDescent="0.25">
      <c r="A154" s="116" t="s">
        <v>534</v>
      </c>
      <c r="B154" s="25" t="s">
        <v>213</v>
      </c>
      <c r="C154" s="1">
        <v>174651</v>
      </c>
      <c r="D154" s="7" t="str">
        <f t="shared" si="56"/>
        <v>N/A</v>
      </c>
      <c r="E154" s="1">
        <v>169750</v>
      </c>
      <c r="F154" s="7" t="str">
        <f t="shared" si="57"/>
        <v>N/A</v>
      </c>
      <c r="G154" s="1">
        <v>656534</v>
      </c>
      <c r="H154" s="7" t="str">
        <f t="shared" si="58"/>
        <v>N/A</v>
      </c>
      <c r="I154" s="8">
        <v>-2.81</v>
      </c>
      <c r="J154" s="8">
        <v>286.8</v>
      </c>
      <c r="K154" s="25" t="s">
        <v>734</v>
      </c>
      <c r="L154" s="85" t="str">
        <f t="shared" si="59"/>
        <v>No</v>
      </c>
    </row>
    <row r="155" spans="1:12" x14ac:dyDescent="0.25">
      <c r="A155" s="108" t="s">
        <v>535</v>
      </c>
      <c r="B155" s="3" t="s">
        <v>213</v>
      </c>
      <c r="C155" s="9">
        <v>75.972525601000001</v>
      </c>
      <c r="D155" s="5" t="str">
        <f t="shared" ref="D155:D159" si="60">IF($B155="N/A","N/A",IF(C155&lt;0,"No","Yes"))</f>
        <v>N/A</v>
      </c>
      <c r="E155" s="9">
        <v>76.710299583999998</v>
      </c>
      <c r="F155" s="5" t="str">
        <f t="shared" ref="F155:F159" si="61">IF($B155="N/A","N/A",IF(E155&lt;0,"No","Yes"))</f>
        <v>N/A</v>
      </c>
      <c r="G155" s="9">
        <v>81.311708018000004</v>
      </c>
      <c r="H155" s="5" t="str">
        <f t="shared" ref="H155:H159" si="62">IF($B155="N/A","N/A",IF(G155&lt;0,"No","Yes"))</f>
        <v>N/A</v>
      </c>
      <c r="I155" s="8">
        <v>0.97109999999999996</v>
      </c>
      <c r="J155" s="8">
        <v>5.9980000000000002</v>
      </c>
      <c r="K155" s="25" t="s">
        <v>734</v>
      </c>
      <c r="L155" s="85" t="str">
        <f>IF(J155="Div by 0", "N/A", IF(OR(J155="N/A",K155="N/A"),"N/A", IF(J155&gt;VALUE(MID(K155,1,2)), "No", IF(J155&lt;-1*VALUE(MID(K155,1,2)), "No", "Yes"))))</f>
        <v>Yes</v>
      </c>
    </row>
    <row r="156" spans="1:12" x14ac:dyDescent="0.25">
      <c r="A156" s="108" t="s">
        <v>536</v>
      </c>
      <c r="B156" s="3" t="s">
        <v>213</v>
      </c>
      <c r="C156" s="9">
        <v>1.7544072359</v>
      </c>
      <c r="D156" s="5" t="str">
        <f t="shared" si="60"/>
        <v>N/A</v>
      </c>
      <c r="E156" s="9">
        <v>2.9821568208999998</v>
      </c>
      <c r="F156" s="5" t="str">
        <f t="shared" si="61"/>
        <v>N/A</v>
      </c>
      <c r="G156" s="9">
        <v>4.3723554301999998</v>
      </c>
      <c r="H156" s="5" t="str">
        <f t="shared" si="62"/>
        <v>N/A</v>
      </c>
      <c r="I156" s="8">
        <v>69.98</v>
      </c>
      <c r="J156" s="8">
        <v>46.62</v>
      </c>
      <c r="K156" s="3" t="s">
        <v>734</v>
      </c>
      <c r="L156" s="85" t="str">
        <f t="shared" ref="L156:L159" si="63">IF(J156="Div by 0", "N/A", IF(OR(J156="N/A",K156="N/A"),"N/A", IF(J156&gt;VALUE(MID(K156,1,2)), "No", IF(J156&lt;-1*VALUE(MID(K156,1,2)), "No", "Yes"))))</f>
        <v>No</v>
      </c>
    </row>
    <row r="157" spans="1:12" ht="25" x14ac:dyDescent="0.25">
      <c r="A157" s="108" t="s">
        <v>537</v>
      </c>
      <c r="B157" s="3" t="s">
        <v>213</v>
      </c>
      <c r="C157" s="9">
        <v>49.994284776999997</v>
      </c>
      <c r="D157" s="5" t="str">
        <f t="shared" si="60"/>
        <v>N/A</v>
      </c>
      <c r="E157" s="9">
        <v>59.836276005999999</v>
      </c>
      <c r="F157" s="5" t="str">
        <f t="shared" si="61"/>
        <v>N/A</v>
      </c>
      <c r="G157" s="9">
        <v>58.075751240000002</v>
      </c>
      <c r="H157" s="5" t="str">
        <f t="shared" si="62"/>
        <v>N/A</v>
      </c>
      <c r="I157" s="8">
        <v>19.690000000000001</v>
      </c>
      <c r="J157" s="8">
        <v>-2.94</v>
      </c>
      <c r="K157" s="3" t="s">
        <v>734</v>
      </c>
      <c r="L157" s="85" t="str">
        <f t="shared" si="63"/>
        <v>Yes</v>
      </c>
    </row>
    <row r="158" spans="1:12" x14ac:dyDescent="0.25">
      <c r="A158" s="108" t="s">
        <v>538</v>
      </c>
      <c r="B158" s="3" t="s">
        <v>213</v>
      </c>
      <c r="C158" s="9">
        <v>87.682958530999997</v>
      </c>
      <c r="D158" s="5" t="str">
        <f t="shared" si="60"/>
        <v>N/A</v>
      </c>
      <c r="E158" s="9">
        <v>87.100979070999998</v>
      </c>
      <c r="F158" s="5" t="str">
        <f t="shared" si="61"/>
        <v>N/A</v>
      </c>
      <c r="G158" s="9">
        <v>88.046437362000006</v>
      </c>
      <c r="H158" s="5" t="str">
        <f t="shared" si="62"/>
        <v>N/A</v>
      </c>
      <c r="I158" s="8">
        <v>-0.66400000000000003</v>
      </c>
      <c r="J158" s="8">
        <v>1.085</v>
      </c>
      <c r="K158" s="3" t="s">
        <v>734</v>
      </c>
      <c r="L158" s="85" t="str">
        <f t="shared" si="63"/>
        <v>Yes</v>
      </c>
    </row>
    <row r="159" spans="1:12" x14ac:dyDescent="0.25">
      <c r="A159" s="108" t="s">
        <v>539</v>
      </c>
      <c r="B159" s="3" t="s">
        <v>213</v>
      </c>
      <c r="C159" s="9">
        <v>85.929574068999997</v>
      </c>
      <c r="D159" s="5" t="str">
        <f t="shared" si="60"/>
        <v>N/A</v>
      </c>
      <c r="E159" s="9">
        <v>83.564294047999994</v>
      </c>
      <c r="F159" s="5" t="str">
        <f t="shared" si="61"/>
        <v>N/A</v>
      </c>
      <c r="G159" s="9">
        <v>87.969032217000006</v>
      </c>
      <c r="H159" s="5" t="str">
        <f t="shared" si="62"/>
        <v>N/A</v>
      </c>
      <c r="I159" s="8">
        <v>-2.75</v>
      </c>
      <c r="J159" s="8">
        <v>5.2709999999999999</v>
      </c>
      <c r="K159" s="3" t="s">
        <v>734</v>
      </c>
      <c r="L159" s="85" t="str">
        <f t="shared" si="63"/>
        <v>Yes</v>
      </c>
    </row>
    <row r="160" spans="1:12" ht="25" x14ac:dyDescent="0.25">
      <c r="A160" s="116" t="s">
        <v>540</v>
      </c>
      <c r="B160" s="25" t="s">
        <v>213</v>
      </c>
      <c r="C160" s="1">
        <v>702599.63</v>
      </c>
      <c r="D160" s="7" t="str">
        <f t="shared" si="56"/>
        <v>N/A</v>
      </c>
      <c r="E160" s="1">
        <v>770005.18</v>
      </c>
      <c r="F160" s="7" t="str">
        <f t="shared" si="57"/>
        <v>N/A</v>
      </c>
      <c r="G160" s="1">
        <v>1144677.23</v>
      </c>
      <c r="H160" s="7" t="str">
        <f t="shared" si="58"/>
        <v>N/A</v>
      </c>
      <c r="I160" s="8">
        <v>9.5939999999999994</v>
      </c>
      <c r="J160" s="8">
        <v>48.66</v>
      </c>
      <c r="K160" s="25" t="s">
        <v>734</v>
      </c>
      <c r="L160" s="85" t="str">
        <f t="shared" si="59"/>
        <v>No</v>
      </c>
    </row>
    <row r="161" spans="1:12" x14ac:dyDescent="0.25">
      <c r="A161" s="116" t="s">
        <v>541</v>
      </c>
      <c r="B161" s="25" t="s">
        <v>213</v>
      </c>
      <c r="C161" s="10">
        <v>1545153991</v>
      </c>
      <c r="D161" s="7" t="str">
        <f t="shared" si="56"/>
        <v>N/A</v>
      </c>
      <c r="E161" s="10">
        <v>2066009429</v>
      </c>
      <c r="F161" s="7" t="str">
        <f t="shared" si="57"/>
        <v>N/A</v>
      </c>
      <c r="G161" s="10">
        <v>4477199382</v>
      </c>
      <c r="H161" s="7" t="str">
        <f t="shared" si="58"/>
        <v>N/A</v>
      </c>
      <c r="I161" s="8">
        <v>33.71</v>
      </c>
      <c r="J161" s="8">
        <v>116.7</v>
      </c>
      <c r="K161" s="25" t="s">
        <v>734</v>
      </c>
      <c r="L161" s="85" t="str">
        <f t="shared" si="59"/>
        <v>No</v>
      </c>
    </row>
    <row r="162" spans="1:12" x14ac:dyDescent="0.25">
      <c r="A162" s="116" t="s">
        <v>1263</v>
      </c>
      <c r="B162" s="25" t="s">
        <v>213</v>
      </c>
      <c r="C162" s="10">
        <v>1584.9310043999999</v>
      </c>
      <c r="D162" s="7" t="str">
        <f t="shared" si="56"/>
        <v>N/A</v>
      </c>
      <c r="E162" s="10">
        <v>2081.1372154000001</v>
      </c>
      <c r="F162" s="7" t="str">
        <f t="shared" si="57"/>
        <v>N/A</v>
      </c>
      <c r="G162" s="10">
        <v>3011.8804086999999</v>
      </c>
      <c r="H162" s="7" t="str">
        <f t="shared" si="58"/>
        <v>N/A</v>
      </c>
      <c r="I162" s="8">
        <v>31.31</v>
      </c>
      <c r="J162" s="8">
        <v>44.72</v>
      </c>
      <c r="K162" s="25" t="s">
        <v>734</v>
      </c>
      <c r="L162" s="85" t="str">
        <f t="shared" si="59"/>
        <v>No</v>
      </c>
    </row>
    <row r="163" spans="1:12" ht="25" x14ac:dyDescent="0.25">
      <c r="A163" s="116" t="s">
        <v>1264</v>
      </c>
      <c r="B163" s="25" t="s">
        <v>213</v>
      </c>
      <c r="C163" s="10">
        <v>11776.072564</v>
      </c>
      <c r="D163" s="7" t="str">
        <f t="shared" si="56"/>
        <v>N/A</v>
      </c>
      <c r="E163" s="10">
        <v>9481.5868097000002</v>
      </c>
      <c r="F163" s="7" t="str">
        <f t="shared" si="57"/>
        <v>N/A</v>
      </c>
      <c r="G163" s="10">
        <v>7355.8254892000004</v>
      </c>
      <c r="H163" s="7" t="str">
        <f t="shared" si="58"/>
        <v>N/A</v>
      </c>
      <c r="I163" s="8">
        <v>-19.5</v>
      </c>
      <c r="J163" s="8">
        <v>-22.4</v>
      </c>
      <c r="K163" s="25" t="s">
        <v>734</v>
      </c>
      <c r="L163" s="85" t="str">
        <f t="shared" si="59"/>
        <v>Yes</v>
      </c>
    </row>
    <row r="164" spans="1:12" ht="25" x14ac:dyDescent="0.25">
      <c r="A164" s="116" t="s">
        <v>1265</v>
      </c>
      <c r="B164" s="25" t="s">
        <v>213</v>
      </c>
      <c r="C164" s="10">
        <v>3995.5047964</v>
      </c>
      <c r="D164" s="7" t="str">
        <f t="shared" si="56"/>
        <v>N/A</v>
      </c>
      <c r="E164" s="10">
        <v>7519.6858874999998</v>
      </c>
      <c r="F164" s="7" t="str">
        <f t="shared" si="57"/>
        <v>N/A</v>
      </c>
      <c r="G164" s="10">
        <v>7654.9611471999997</v>
      </c>
      <c r="H164" s="7" t="str">
        <f t="shared" si="58"/>
        <v>N/A</v>
      </c>
      <c r="I164" s="8">
        <v>88.2</v>
      </c>
      <c r="J164" s="8">
        <v>1.7989999999999999</v>
      </c>
      <c r="K164" s="25" t="s">
        <v>734</v>
      </c>
      <c r="L164" s="85" t="str">
        <f t="shared" si="59"/>
        <v>Yes</v>
      </c>
    </row>
    <row r="165" spans="1:12" ht="25" x14ac:dyDescent="0.25">
      <c r="A165" s="116" t="s">
        <v>1266</v>
      </c>
      <c r="B165" s="25" t="s">
        <v>213</v>
      </c>
      <c r="C165" s="10">
        <v>1036.2173178</v>
      </c>
      <c r="D165" s="7" t="str">
        <f t="shared" si="56"/>
        <v>N/A</v>
      </c>
      <c r="E165" s="10">
        <v>1025.2025899</v>
      </c>
      <c r="F165" s="7" t="str">
        <f t="shared" si="57"/>
        <v>N/A</v>
      </c>
      <c r="G165" s="10">
        <v>992.77298403999998</v>
      </c>
      <c r="H165" s="7" t="str">
        <f t="shared" si="58"/>
        <v>N/A</v>
      </c>
      <c r="I165" s="8">
        <v>-1.06</v>
      </c>
      <c r="J165" s="8">
        <v>-3.16</v>
      </c>
      <c r="K165" s="25" t="s">
        <v>734</v>
      </c>
      <c r="L165" s="85" t="str">
        <f t="shared" si="59"/>
        <v>Yes</v>
      </c>
    </row>
    <row r="166" spans="1:12" ht="25" x14ac:dyDescent="0.25">
      <c r="A166" s="116" t="s">
        <v>1267</v>
      </c>
      <c r="B166" s="25" t="s">
        <v>213</v>
      </c>
      <c r="C166" s="10">
        <v>2305.6438097</v>
      </c>
      <c r="D166" s="7" t="str">
        <f t="shared" si="56"/>
        <v>N/A</v>
      </c>
      <c r="E166" s="10">
        <v>2349.0157878999999</v>
      </c>
      <c r="F166" s="7" t="str">
        <f t="shared" si="57"/>
        <v>N/A</v>
      </c>
      <c r="G166" s="10">
        <v>4541.2762948999998</v>
      </c>
      <c r="H166" s="7" t="str">
        <f t="shared" si="58"/>
        <v>N/A</v>
      </c>
      <c r="I166" s="8">
        <v>1.881</v>
      </c>
      <c r="J166" s="8">
        <v>93.33</v>
      </c>
      <c r="K166" s="25" t="s">
        <v>734</v>
      </c>
      <c r="L166" s="85" t="str">
        <f t="shared" si="59"/>
        <v>No</v>
      </c>
    </row>
    <row r="167" spans="1:12" x14ac:dyDescent="0.25">
      <c r="A167" s="142" t="s">
        <v>542</v>
      </c>
      <c r="B167" s="21" t="s">
        <v>213</v>
      </c>
      <c r="C167" s="26">
        <v>1516244754</v>
      </c>
      <c r="D167" s="7" t="str">
        <f t="shared" si="56"/>
        <v>N/A</v>
      </c>
      <c r="E167" s="26">
        <v>1395076160</v>
      </c>
      <c r="F167" s="7" t="str">
        <f t="shared" si="57"/>
        <v>N/A</v>
      </c>
      <c r="G167" s="26">
        <v>1549680541</v>
      </c>
      <c r="H167" s="7" t="str">
        <f t="shared" si="58"/>
        <v>N/A</v>
      </c>
      <c r="I167" s="8">
        <v>-7.99</v>
      </c>
      <c r="J167" s="8">
        <v>11.08</v>
      </c>
      <c r="K167" s="25" t="s">
        <v>734</v>
      </c>
      <c r="L167" s="85" t="str">
        <f t="shared" si="59"/>
        <v>Yes</v>
      </c>
    </row>
    <row r="168" spans="1:12" x14ac:dyDescent="0.25">
      <c r="A168" s="142" t="s">
        <v>1268</v>
      </c>
      <c r="B168" s="21" t="s">
        <v>213</v>
      </c>
      <c r="C168" s="26">
        <v>1555.2775548</v>
      </c>
      <c r="D168" s="7" t="str">
        <f t="shared" si="56"/>
        <v>N/A</v>
      </c>
      <c r="E168" s="26">
        <v>1405.2912219</v>
      </c>
      <c r="F168" s="7" t="str">
        <f t="shared" si="57"/>
        <v>N/A</v>
      </c>
      <c r="G168" s="26">
        <v>1042.4937696</v>
      </c>
      <c r="H168" s="7" t="str">
        <f t="shared" si="58"/>
        <v>N/A</v>
      </c>
      <c r="I168" s="8">
        <v>-9.64</v>
      </c>
      <c r="J168" s="8">
        <v>-25.8</v>
      </c>
      <c r="K168" s="25" t="s">
        <v>734</v>
      </c>
      <c r="L168" s="85" t="str">
        <f t="shared" si="59"/>
        <v>Yes</v>
      </c>
    </row>
    <row r="169" spans="1:12" ht="25" x14ac:dyDescent="0.25">
      <c r="A169" s="142" t="s">
        <v>1269</v>
      </c>
      <c r="B169" s="25" t="s">
        <v>213</v>
      </c>
      <c r="C169" s="10">
        <v>2558.3372494999999</v>
      </c>
      <c r="D169" s="7" t="str">
        <f t="shared" si="56"/>
        <v>N/A</v>
      </c>
      <c r="E169" s="10">
        <v>3557.0738974999999</v>
      </c>
      <c r="F169" s="7" t="str">
        <f t="shared" si="57"/>
        <v>N/A</v>
      </c>
      <c r="G169" s="10">
        <v>3452.5631941000001</v>
      </c>
      <c r="H169" s="7" t="str">
        <f t="shared" si="58"/>
        <v>N/A</v>
      </c>
      <c r="I169" s="8">
        <v>39.04</v>
      </c>
      <c r="J169" s="8">
        <v>-2.94</v>
      </c>
      <c r="K169" s="25" t="s">
        <v>734</v>
      </c>
      <c r="L169" s="85" t="str">
        <f t="shared" si="59"/>
        <v>Yes</v>
      </c>
    </row>
    <row r="170" spans="1:12" ht="25" x14ac:dyDescent="0.25">
      <c r="A170" s="142" t="s">
        <v>1270</v>
      </c>
      <c r="B170" s="25" t="s">
        <v>213</v>
      </c>
      <c r="C170" s="10">
        <v>7984.8896785999996</v>
      </c>
      <c r="D170" s="7" t="str">
        <f t="shared" si="56"/>
        <v>N/A</v>
      </c>
      <c r="E170" s="10">
        <v>5532.5197808000003</v>
      </c>
      <c r="F170" s="7" t="str">
        <f t="shared" si="57"/>
        <v>N/A</v>
      </c>
      <c r="G170" s="10">
        <v>4654.2044788000003</v>
      </c>
      <c r="H170" s="7" t="str">
        <f t="shared" si="58"/>
        <v>N/A</v>
      </c>
      <c r="I170" s="8">
        <v>-30.7</v>
      </c>
      <c r="J170" s="8">
        <v>-15.9</v>
      </c>
      <c r="K170" s="25" t="s">
        <v>734</v>
      </c>
      <c r="L170" s="85" t="str">
        <f t="shared" si="59"/>
        <v>Yes</v>
      </c>
    </row>
    <row r="171" spans="1:12" ht="25" x14ac:dyDescent="0.25">
      <c r="A171" s="142" t="s">
        <v>1271</v>
      </c>
      <c r="B171" s="25" t="s">
        <v>213</v>
      </c>
      <c r="C171" s="10">
        <v>615.45837630000005</v>
      </c>
      <c r="D171" s="7" t="str">
        <f t="shared" si="56"/>
        <v>N/A</v>
      </c>
      <c r="E171" s="10">
        <v>614.65950913999995</v>
      </c>
      <c r="F171" s="7" t="str">
        <f t="shared" si="57"/>
        <v>N/A</v>
      </c>
      <c r="G171" s="10">
        <v>530.41763193999998</v>
      </c>
      <c r="H171" s="7" t="str">
        <f t="shared" si="58"/>
        <v>N/A</v>
      </c>
      <c r="I171" s="8">
        <v>-0.13</v>
      </c>
      <c r="J171" s="8">
        <v>-13.7</v>
      </c>
      <c r="K171" s="25" t="s">
        <v>734</v>
      </c>
      <c r="L171" s="85" t="str">
        <f t="shared" si="59"/>
        <v>Yes</v>
      </c>
    </row>
    <row r="172" spans="1:12" ht="25" x14ac:dyDescent="0.25">
      <c r="A172" s="142" t="s">
        <v>1272</v>
      </c>
      <c r="B172" s="25" t="s">
        <v>213</v>
      </c>
      <c r="C172" s="10">
        <v>1600.7290597000001</v>
      </c>
      <c r="D172" s="7" t="str">
        <f t="shared" si="56"/>
        <v>N/A</v>
      </c>
      <c r="E172" s="10">
        <v>1616.0155758000001</v>
      </c>
      <c r="F172" s="7" t="str">
        <f t="shared" si="57"/>
        <v>N/A</v>
      </c>
      <c r="G172" s="10">
        <v>1062.4092582999999</v>
      </c>
      <c r="H172" s="7" t="str">
        <f t="shared" si="58"/>
        <v>N/A</v>
      </c>
      <c r="I172" s="8">
        <v>0.95499999999999996</v>
      </c>
      <c r="J172" s="8">
        <v>-34.299999999999997</v>
      </c>
      <c r="K172" s="25" t="s">
        <v>734</v>
      </c>
      <c r="L172" s="85" t="str">
        <f t="shared" si="59"/>
        <v>No</v>
      </c>
    </row>
    <row r="173" spans="1:12" ht="25" x14ac:dyDescent="0.25">
      <c r="A173" s="108" t="s">
        <v>543</v>
      </c>
      <c r="B173" s="76" t="s">
        <v>213</v>
      </c>
      <c r="C173" s="77">
        <v>319711855</v>
      </c>
      <c r="D173" s="72" t="str">
        <f>IF($B173="N/A","N/A",IF(C173&gt;10,"No",IF(C173&lt;-10,"No","Yes")))</f>
        <v>N/A</v>
      </c>
      <c r="E173" s="77">
        <v>231745810</v>
      </c>
      <c r="F173" s="72" t="str">
        <f>IF($B173="N/A","N/A",IF(E173&gt;10,"No",IF(E173&lt;-10,"No","Yes")))</f>
        <v>N/A</v>
      </c>
      <c r="G173" s="77">
        <v>283566149</v>
      </c>
      <c r="H173" s="72" t="str">
        <f>IF($B173="N/A","N/A",IF(G173&gt;10,"No",IF(G173&lt;-10,"No","Yes")))</f>
        <v>N/A</v>
      </c>
      <c r="I173" s="73">
        <v>-27.5</v>
      </c>
      <c r="J173" s="73">
        <v>22.36</v>
      </c>
      <c r="K173" s="74" t="s">
        <v>734</v>
      </c>
      <c r="L173" s="87" t="str">
        <f>IF(J173="Div by 0", "N/A", IF(K173="N/A","N/A", IF(J173&gt;VALUE(MID(K173,1,2)), "No", IF(J173&lt;-1*VALUE(MID(K173,1,2)), "No", "Yes"))))</f>
        <v>Yes</v>
      </c>
    </row>
    <row r="174" spans="1:12" ht="25" x14ac:dyDescent="0.25">
      <c r="A174" s="108" t="s">
        <v>1273</v>
      </c>
      <c r="B174" s="25" t="s">
        <v>213</v>
      </c>
      <c r="C174" s="10">
        <v>35355352</v>
      </c>
      <c r="D174" s="7" t="str">
        <f t="shared" ref="D174:D181" si="64">IF($B174="N/A","N/A",IF(C174&gt;10,"No",IF(C174&lt;-10,"No","Yes")))</f>
        <v>N/A</v>
      </c>
      <c r="E174" s="10">
        <v>44332053</v>
      </c>
      <c r="F174" s="7" t="str">
        <f t="shared" ref="F174:F181" si="65">IF($B174="N/A","N/A",IF(E174&gt;10,"No",IF(E174&lt;-10,"No","Yes")))</f>
        <v>N/A</v>
      </c>
      <c r="G174" s="10">
        <v>64905586</v>
      </c>
      <c r="H174" s="7" t="str">
        <f t="shared" ref="H174:H181" si="66">IF($B174="N/A","N/A",IF(G174&gt;10,"No",IF(G174&lt;-10,"No","Yes")))</f>
        <v>N/A</v>
      </c>
      <c r="I174" s="8">
        <v>25.39</v>
      </c>
      <c r="J174" s="8">
        <v>46.41</v>
      </c>
      <c r="K174" s="25" t="s">
        <v>734</v>
      </c>
      <c r="L174" s="85" t="str">
        <f t="shared" ref="L174:L181" si="67">IF(J174="Div by 0", "N/A", IF(K174="N/A","N/A", IF(J174&gt;VALUE(MID(K174,1,2)), "No", IF(J174&lt;-1*VALUE(MID(K174,1,2)), "No", "Yes"))))</f>
        <v>No</v>
      </c>
    </row>
    <row r="175" spans="1:12" ht="25" x14ac:dyDescent="0.25">
      <c r="A175" s="108" t="s">
        <v>544</v>
      </c>
      <c r="B175" s="25" t="s">
        <v>213</v>
      </c>
      <c r="C175" s="10">
        <v>184928395</v>
      </c>
      <c r="D175" s="7" t="str">
        <f t="shared" si="64"/>
        <v>N/A</v>
      </c>
      <c r="E175" s="10">
        <v>79932084</v>
      </c>
      <c r="F175" s="7" t="str">
        <f t="shared" si="65"/>
        <v>N/A</v>
      </c>
      <c r="G175" s="10">
        <v>27772891</v>
      </c>
      <c r="H175" s="7" t="str">
        <f t="shared" si="66"/>
        <v>N/A</v>
      </c>
      <c r="I175" s="8">
        <v>-56.8</v>
      </c>
      <c r="J175" s="8">
        <v>-65.3</v>
      </c>
      <c r="K175" s="25" t="s">
        <v>734</v>
      </c>
      <c r="L175" s="85" t="str">
        <f t="shared" si="67"/>
        <v>No</v>
      </c>
    </row>
    <row r="176" spans="1:12" ht="25" x14ac:dyDescent="0.25">
      <c r="A176" s="108" t="s">
        <v>509</v>
      </c>
      <c r="B176" s="25" t="s">
        <v>213</v>
      </c>
      <c r="C176" s="10">
        <v>976249152</v>
      </c>
      <c r="D176" s="7" t="str">
        <f t="shared" si="64"/>
        <v>N/A</v>
      </c>
      <c r="E176" s="10">
        <v>1039066213</v>
      </c>
      <c r="F176" s="7" t="str">
        <f t="shared" si="65"/>
        <v>N/A</v>
      </c>
      <c r="G176" s="10">
        <v>1173435915</v>
      </c>
      <c r="H176" s="7" t="str">
        <f t="shared" si="66"/>
        <v>N/A</v>
      </c>
      <c r="I176" s="8">
        <v>6.4349999999999996</v>
      </c>
      <c r="J176" s="8">
        <v>12.93</v>
      </c>
      <c r="K176" s="25" t="s">
        <v>734</v>
      </c>
      <c r="L176" s="85" t="str">
        <f t="shared" si="67"/>
        <v>Yes</v>
      </c>
    </row>
    <row r="177" spans="1:12" ht="25" x14ac:dyDescent="0.25">
      <c r="A177" s="108" t="s">
        <v>510</v>
      </c>
      <c r="B177" s="25" t="s">
        <v>213</v>
      </c>
      <c r="C177" s="10">
        <v>327.94222092000001</v>
      </c>
      <c r="D177" s="7" t="str">
        <f t="shared" si="64"/>
        <v>N/A</v>
      </c>
      <c r="E177" s="10">
        <v>233.44270502000001</v>
      </c>
      <c r="F177" s="7" t="str">
        <f t="shared" si="65"/>
        <v>N/A</v>
      </c>
      <c r="G177" s="10">
        <v>190.75927960000001</v>
      </c>
      <c r="H177" s="7" t="str">
        <f t="shared" si="66"/>
        <v>N/A</v>
      </c>
      <c r="I177" s="8">
        <v>-28.8</v>
      </c>
      <c r="J177" s="8">
        <v>-18.3</v>
      </c>
      <c r="K177" s="25" t="s">
        <v>734</v>
      </c>
      <c r="L177" s="85" t="str">
        <f t="shared" si="67"/>
        <v>Yes</v>
      </c>
    </row>
    <row r="178" spans="1:12" ht="25" x14ac:dyDescent="0.25">
      <c r="A178" s="108" t="s">
        <v>1274</v>
      </c>
      <c r="B178" s="21" t="s">
        <v>213</v>
      </c>
      <c r="C178" s="26">
        <v>36.26550744</v>
      </c>
      <c r="D178" s="7" t="str">
        <f t="shared" si="64"/>
        <v>N/A</v>
      </c>
      <c r="E178" s="26">
        <v>44.656662277999999</v>
      </c>
      <c r="F178" s="7" t="str">
        <f t="shared" si="65"/>
        <v>N/A</v>
      </c>
      <c r="G178" s="26">
        <v>43.662979065999998</v>
      </c>
      <c r="H178" s="7" t="str">
        <f t="shared" si="66"/>
        <v>N/A</v>
      </c>
      <c r="I178" s="8">
        <v>23.14</v>
      </c>
      <c r="J178" s="8">
        <v>-2.23</v>
      </c>
      <c r="K178" s="25" t="s">
        <v>734</v>
      </c>
      <c r="L178" s="85" t="str">
        <f t="shared" si="67"/>
        <v>Yes</v>
      </c>
    </row>
    <row r="179" spans="1:12" ht="25" x14ac:dyDescent="0.25">
      <c r="A179" s="108" t="s">
        <v>511</v>
      </c>
      <c r="B179" s="21" t="s">
        <v>213</v>
      </c>
      <c r="C179" s="26">
        <v>189.68902034000001</v>
      </c>
      <c r="D179" s="7" t="str">
        <f t="shared" si="64"/>
        <v>N/A</v>
      </c>
      <c r="E179" s="26">
        <v>80.517364724000004</v>
      </c>
      <c r="F179" s="7" t="str">
        <f t="shared" si="65"/>
        <v>N/A</v>
      </c>
      <c r="G179" s="26">
        <v>18.683247977000001</v>
      </c>
      <c r="H179" s="7" t="str">
        <f t="shared" si="66"/>
        <v>N/A</v>
      </c>
      <c r="I179" s="8">
        <v>-57.6</v>
      </c>
      <c r="J179" s="8">
        <v>-76.8</v>
      </c>
      <c r="K179" s="25" t="s">
        <v>734</v>
      </c>
      <c r="L179" s="85" t="str">
        <f t="shared" si="67"/>
        <v>No</v>
      </c>
    </row>
    <row r="180" spans="1:12" ht="25" x14ac:dyDescent="0.25">
      <c r="A180" s="108" t="s">
        <v>512</v>
      </c>
      <c r="B180" s="21" t="s">
        <v>213</v>
      </c>
      <c r="C180" s="26">
        <v>1001.3808061</v>
      </c>
      <c r="D180" s="7" t="str">
        <f t="shared" si="64"/>
        <v>N/A</v>
      </c>
      <c r="E180" s="26">
        <v>1046.6744899</v>
      </c>
      <c r="F180" s="7" t="str">
        <f t="shared" si="65"/>
        <v>N/A</v>
      </c>
      <c r="G180" s="26">
        <v>789.38826300000005</v>
      </c>
      <c r="H180" s="7" t="str">
        <f t="shared" si="66"/>
        <v>N/A</v>
      </c>
      <c r="I180" s="8">
        <v>4.5229999999999997</v>
      </c>
      <c r="J180" s="8">
        <v>-24.6</v>
      </c>
      <c r="K180" s="25" t="s">
        <v>734</v>
      </c>
      <c r="L180" s="85" t="str">
        <f t="shared" si="67"/>
        <v>Yes</v>
      </c>
    </row>
    <row r="181" spans="1:12" ht="25" x14ac:dyDescent="0.25">
      <c r="A181" s="108" t="s">
        <v>1624</v>
      </c>
      <c r="B181" s="25" t="s">
        <v>213</v>
      </c>
      <c r="C181" s="9">
        <v>79.041709791000002</v>
      </c>
      <c r="D181" s="7" t="str">
        <f t="shared" si="64"/>
        <v>N/A</v>
      </c>
      <c r="E181" s="9">
        <v>80.760447694000007</v>
      </c>
      <c r="F181" s="7" t="str">
        <f t="shared" si="65"/>
        <v>N/A</v>
      </c>
      <c r="G181" s="9">
        <v>78.880373061</v>
      </c>
      <c r="H181" s="7" t="str">
        <f t="shared" si="66"/>
        <v>N/A</v>
      </c>
      <c r="I181" s="8">
        <v>2.1739999999999999</v>
      </c>
      <c r="J181" s="8">
        <v>-2.33</v>
      </c>
      <c r="K181" s="25" t="s">
        <v>734</v>
      </c>
      <c r="L181" s="85" t="str">
        <f t="shared" si="67"/>
        <v>Yes</v>
      </c>
    </row>
    <row r="182" spans="1:12" ht="25" x14ac:dyDescent="0.25">
      <c r="A182" s="108" t="s">
        <v>1625</v>
      </c>
      <c r="B182" s="78" t="s">
        <v>213</v>
      </c>
      <c r="C182" s="79">
        <v>58.396682792</v>
      </c>
      <c r="D182" s="75" t="str">
        <f t="shared" ref="D182" si="68">IF($B182="N/A","N/A",IF(C182&lt;0,"No","Yes"))</f>
        <v>N/A</v>
      </c>
      <c r="E182" s="79">
        <v>70.639650376999995</v>
      </c>
      <c r="F182" s="75" t="str">
        <f t="shared" ref="F182" si="69">IF($B182="N/A","N/A",IF(E182&lt;0,"No","Yes"))</f>
        <v>N/A</v>
      </c>
      <c r="G182" s="79">
        <v>76.070861977999996</v>
      </c>
      <c r="H182" s="75" t="str">
        <f t="shared" ref="H182" si="70">IF($B182="N/A","N/A",IF(G182&lt;0,"No","Yes"))</f>
        <v>N/A</v>
      </c>
      <c r="I182" s="73">
        <v>20.97</v>
      </c>
      <c r="J182" s="73">
        <v>7.6890000000000001</v>
      </c>
      <c r="K182" s="78" t="s">
        <v>734</v>
      </c>
      <c r="L182" s="87" t="str">
        <f t="shared" ref="L182" si="71">IF(J182="Div by 0", "N/A", IF(OR(J182="N/A",K182="N/A"),"N/A", IF(J182&gt;VALUE(MID(K182,1,2)), "No", IF(J182&lt;-1*VALUE(MID(K182,1,2)), "No", "Yes"))))</f>
        <v>Yes</v>
      </c>
    </row>
    <row r="183" spans="1:12" ht="25" x14ac:dyDescent="0.25">
      <c r="A183" s="108" t="s">
        <v>1626</v>
      </c>
      <c r="B183" s="3" t="s">
        <v>213</v>
      </c>
      <c r="C183" s="9">
        <v>82.477608676000003</v>
      </c>
      <c r="D183" s="5" t="str">
        <f t="shared" ref="D183:D185" si="72">IF($B183="N/A","N/A",IF(C183&lt;0,"No","Yes"))</f>
        <v>N/A</v>
      </c>
      <c r="E183" s="9">
        <v>88.706295687999997</v>
      </c>
      <c r="F183" s="5" t="str">
        <f t="shared" ref="F183:F185" si="73">IF($B183="N/A","N/A",IF(E183&lt;0,"No","Yes"))</f>
        <v>N/A</v>
      </c>
      <c r="G183" s="9">
        <v>90.001337269999993</v>
      </c>
      <c r="H183" s="5" t="str">
        <f t="shared" ref="H183:H185" si="74">IF($B183="N/A","N/A",IF(G183&lt;0,"No","Yes"))</f>
        <v>N/A</v>
      </c>
      <c r="I183" s="8">
        <v>7.5519999999999996</v>
      </c>
      <c r="J183" s="8">
        <v>1.46</v>
      </c>
      <c r="K183" s="3" t="s">
        <v>734</v>
      </c>
      <c r="L183" s="85" t="str">
        <f t="shared" ref="L183:L213" si="75">IF(J183="Div by 0", "N/A", IF(OR(J183="N/A",K183="N/A"),"N/A", IF(J183&gt;VALUE(MID(K183,1,2)), "No", IF(J183&lt;-1*VALUE(MID(K183,1,2)), "No", "Yes"))))</f>
        <v>Yes</v>
      </c>
    </row>
    <row r="184" spans="1:12" ht="25" x14ac:dyDescent="0.25">
      <c r="A184" s="108" t="s">
        <v>1627</v>
      </c>
      <c r="B184" s="3" t="s">
        <v>213</v>
      </c>
      <c r="C184" s="9">
        <v>79.154922314999993</v>
      </c>
      <c r="D184" s="5" t="str">
        <f t="shared" si="72"/>
        <v>N/A</v>
      </c>
      <c r="E184" s="9">
        <v>80.038741059000003</v>
      </c>
      <c r="F184" s="5" t="str">
        <f t="shared" si="73"/>
        <v>N/A</v>
      </c>
      <c r="G184" s="9">
        <v>80.145243242999996</v>
      </c>
      <c r="H184" s="5" t="str">
        <f t="shared" si="74"/>
        <v>N/A</v>
      </c>
      <c r="I184" s="8">
        <v>1.117</v>
      </c>
      <c r="J184" s="8">
        <v>0.1331</v>
      </c>
      <c r="K184" s="3" t="s">
        <v>734</v>
      </c>
      <c r="L184" s="85" t="str">
        <f t="shared" si="75"/>
        <v>Yes</v>
      </c>
    </row>
    <row r="185" spans="1:12" ht="25" x14ac:dyDescent="0.25">
      <c r="A185" s="108" t="s">
        <v>1628</v>
      </c>
      <c r="B185" s="3" t="s">
        <v>213</v>
      </c>
      <c r="C185" s="9">
        <v>76.781123497999999</v>
      </c>
      <c r="D185" s="5" t="str">
        <f t="shared" si="72"/>
        <v>N/A</v>
      </c>
      <c r="E185" s="9">
        <v>78.091310750999995</v>
      </c>
      <c r="F185" s="5" t="str">
        <f t="shared" si="73"/>
        <v>N/A</v>
      </c>
      <c r="G185" s="9">
        <v>75.845424609000005</v>
      </c>
      <c r="H185" s="5" t="str">
        <f t="shared" si="74"/>
        <v>N/A</v>
      </c>
      <c r="I185" s="8">
        <v>1.706</v>
      </c>
      <c r="J185" s="8">
        <v>-2.88</v>
      </c>
      <c r="K185" s="3" t="s">
        <v>734</v>
      </c>
      <c r="L185" s="85" t="str">
        <f t="shared" si="75"/>
        <v>Yes</v>
      </c>
    </row>
    <row r="186" spans="1:12" ht="25" x14ac:dyDescent="0.25">
      <c r="A186" s="108" t="s">
        <v>1630</v>
      </c>
      <c r="B186" s="74" t="s">
        <v>213</v>
      </c>
      <c r="C186" s="79">
        <v>5.5156256571000002</v>
      </c>
      <c r="D186" s="72" t="str">
        <f>IF($B186="N/A","N/A",IF(C186&gt;10,"No",IF(C186&lt;-10,"No","Yes")))</f>
        <v>N/A</v>
      </c>
      <c r="E186" s="79">
        <v>5.9968914036000003</v>
      </c>
      <c r="F186" s="72" t="str">
        <f>IF($B186="N/A","N/A",IF(E186&gt;10,"No",IF(E186&lt;-10,"No","Yes")))</f>
        <v>N/A</v>
      </c>
      <c r="G186" s="79">
        <v>4.9157323212000001</v>
      </c>
      <c r="H186" s="72" t="str">
        <f>IF($B186="N/A","N/A",IF(G186&gt;10,"No",IF(G186&lt;-10,"No","Yes")))</f>
        <v>N/A</v>
      </c>
      <c r="I186" s="73">
        <v>8.7249999999999996</v>
      </c>
      <c r="J186" s="73">
        <v>-18</v>
      </c>
      <c r="K186" s="74" t="s">
        <v>734</v>
      </c>
      <c r="L186" s="85" t="str">
        <f t="shared" si="75"/>
        <v>Yes</v>
      </c>
    </row>
    <row r="187" spans="1:12" ht="25" x14ac:dyDescent="0.25">
      <c r="A187" s="108" t="s">
        <v>1631</v>
      </c>
      <c r="B187" s="21" t="s">
        <v>213</v>
      </c>
      <c r="C187" s="9">
        <v>6.154458E-4</v>
      </c>
      <c r="D187" s="7" t="str">
        <f t="shared" ref="D187:D213" si="76">IF($B187="N/A","N/A",IF(C187&gt;10,"No",IF(C187&lt;-10,"No","Yes")))</f>
        <v>N/A</v>
      </c>
      <c r="E187" s="9">
        <v>1.4606172299999999E-2</v>
      </c>
      <c r="F187" s="7" t="str">
        <f t="shared" ref="F187:F213" si="77">IF($B187="N/A","N/A",IF(E187&gt;10,"No",IF(E187&lt;-10,"No","Yes")))</f>
        <v>N/A</v>
      </c>
      <c r="G187" s="9">
        <v>8.8125701000000001E-3</v>
      </c>
      <c r="H187" s="7" t="str">
        <f t="shared" ref="H187:H213" si="78">IF($B187="N/A","N/A",IF(G187&gt;10,"No",IF(G187&lt;-10,"No","Yes")))</f>
        <v>N/A</v>
      </c>
      <c r="I187" s="8">
        <v>2273</v>
      </c>
      <c r="J187" s="8">
        <v>-39.700000000000003</v>
      </c>
      <c r="K187" s="25" t="s">
        <v>734</v>
      </c>
      <c r="L187" s="85" t="str">
        <f t="shared" si="75"/>
        <v>No</v>
      </c>
    </row>
    <row r="188" spans="1:12" ht="25" x14ac:dyDescent="0.25">
      <c r="A188" s="108" t="s">
        <v>1632</v>
      </c>
      <c r="B188" s="21" t="s">
        <v>213</v>
      </c>
      <c r="C188" s="9">
        <v>2.0514860000000001E-4</v>
      </c>
      <c r="D188" s="7" t="str">
        <f t="shared" si="76"/>
        <v>N/A</v>
      </c>
      <c r="E188" s="9">
        <v>8.9651677999999999E-3</v>
      </c>
      <c r="F188" s="7" t="str">
        <f t="shared" si="77"/>
        <v>N/A</v>
      </c>
      <c r="G188" s="9">
        <v>1.9508742999999999E-3</v>
      </c>
      <c r="H188" s="7" t="str">
        <f t="shared" si="78"/>
        <v>N/A</v>
      </c>
      <c r="I188" s="8">
        <v>4270</v>
      </c>
      <c r="J188" s="8">
        <v>-78.2</v>
      </c>
      <c r="K188" s="25" t="s">
        <v>734</v>
      </c>
      <c r="L188" s="85" t="str">
        <f t="shared" si="75"/>
        <v>No</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2.6669319999999999E-3</v>
      </c>
      <c r="D190" s="7" t="str">
        <f t="shared" si="76"/>
        <v>N/A</v>
      </c>
      <c r="E190" s="9">
        <v>5.28844168E-2</v>
      </c>
      <c r="F190" s="7" t="str">
        <f t="shared" si="77"/>
        <v>N/A</v>
      </c>
      <c r="G190" s="9">
        <v>8.2743978699999998E-2</v>
      </c>
      <c r="H190" s="7" t="str">
        <f t="shared" si="78"/>
        <v>N/A</v>
      </c>
      <c r="I190" s="8">
        <v>1883</v>
      </c>
      <c r="J190" s="8">
        <v>56.46</v>
      </c>
      <c r="K190" s="25" t="s">
        <v>734</v>
      </c>
      <c r="L190" s="85" t="str">
        <f t="shared" si="75"/>
        <v>No</v>
      </c>
    </row>
    <row r="191" spans="1:12" ht="25" x14ac:dyDescent="0.25">
      <c r="A191" s="108" t="s">
        <v>1635</v>
      </c>
      <c r="B191" s="21" t="s">
        <v>213</v>
      </c>
      <c r="C191" s="9">
        <v>71.560862978000003</v>
      </c>
      <c r="D191" s="7" t="str">
        <f t="shared" si="76"/>
        <v>N/A</v>
      </c>
      <c r="E191" s="9">
        <v>71.935700608000005</v>
      </c>
      <c r="F191" s="7" t="str">
        <f t="shared" si="77"/>
        <v>N/A</v>
      </c>
      <c r="G191" s="9">
        <v>66.662652799</v>
      </c>
      <c r="H191" s="7" t="str">
        <f t="shared" si="78"/>
        <v>N/A</v>
      </c>
      <c r="I191" s="8">
        <v>0.52380000000000004</v>
      </c>
      <c r="J191" s="8">
        <v>-7.33</v>
      </c>
      <c r="K191" s="25" t="s">
        <v>734</v>
      </c>
      <c r="L191" s="85" t="str">
        <f t="shared" si="75"/>
        <v>Yes</v>
      </c>
    </row>
    <row r="192" spans="1:12" ht="25" x14ac:dyDescent="0.25">
      <c r="A192" s="108" t="s">
        <v>1636</v>
      </c>
      <c r="B192" s="21" t="s">
        <v>213</v>
      </c>
      <c r="C192" s="9">
        <v>4.3126341799999999</v>
      </c>
      <c r="D192" s="7" t="str">
        <f t="shared" si="76"/>
        <v>N/A</v>
      </c>
      <c r="E192" s="9">
        <v>6.6307992799999997</v>
      </c>
      <c r="F192" s="7" t="str">
        <f t="shared" si="77"/>
        <v>N/A</v>
      </c>
      <c r="G192" s="9">
        <v>11.612612873</v>
      </c>
      <c r="H192" s="7" t="str">
        <f t="shared" si="78"/>
        <v>N/A</v>
      </c>
      <c r="I192" s="8">
        <v>53.75</v>
      </c>
      <c r="J192" s="8">
        <v>75.13</v>
      </c>
      <c r="K192" s="25" t="s">
        <v>734</v>
      </c>
      <c r="L192" s="85" t="str">
        <f t="shared" si="75"/>
        <v>No</v>
      </c>
    </row>
    <row r="193" spans="1:12" ht="25" x14ac:dyDescent="0.25">
      <c r="A193" s="108" t="s">
        <v>1637</v>
      </c>
      <c r="B193" s="21" t="s">
        <v>213</v>
      </c>
      <c r="C193" s="9">
        <v>18.613749264999999</v>
      </c>
      <c r="D193" s="7" t="str">
        <f t="shared" si="76"/>
        <v>N/A</v>
      </c>
      <c r="E193" s="9">
        <v>29.778963284</v>
      </c>
      <c r="F193" s="7" t="str">
        <f t="shared" si="77"/>
        <v>N/A</v>
      </c>
      <c r="G193" s="9">
        <v>35.153947527</v>
      </c>
      <c r="H193" s="7" t="str">
        <f t="shared" si="78"/>
        <v>N/A</v>
      </c>
      <c r="I193" s="8">
        <v>59.98</v>
      </c>
      <c r="J193" s="8">
        <v>18.05</v>
      </c>
      <c r="K193" s="25" t="s">
        <v>734</v>
      </c>
      <c r="L193" s="85" t="str">
        <f t="shared" si="75"/>
        <v>Yes</v>
      </c>
    </row>
    <row r="194" spans="1:12" ht="25" x14ac:dyDescent="0.25">
      <c r="A194" s="108" t="s">
        <v>1638</v>
      </c>
      <c r="B194" s="21" t="s">
        <v>213</v>
      </c>
      <c r="C194" s="9">
        <v>0</v>
      </c>
      <c r="D194" s="7" t="str">
        <f t="shared" si="76"/>
        <v>N/A</v>
      </c>
      <c r="E194" s="9">
        <v>20.670252061999999</v>
      </c>
      <c r="F194" s="7" t="str">
        <f t="shared" si="77"/>
        <v>N/A</v>
      </c>
      <c r="G194" s="9">
        <v>36.554607998999998</v>
      </c>
      <c r="H194" s="7" t="str">
        <f t="shared" si="78"/>
        <v>N/A</v>
      </c>
      <c r="I194" s="8" t="s">
        <v>1747</v>
      </c>
      <c r="J194" s="8">
        <v>76.849999999999994</v>
      </c>
      <c r="K194" s="25" t="s">
        <v>734</v>
      </c>
      <c r="L194" s="85" t="str">
        <f t="shared" si="75"/>
        <v>No</v>
      </c>
    </row>
    <row r="195" spans="1:12" ht="25" x14ac:dyDescent="0.25">
      <c r="A195" s="108" t="s">
        <v>1639</v>
      </c>
      <c r="B195" s="21" t="s">
        <v>213</v>
      </c>
      <c r="C195" s="9">
        <v>0.57964741109999995</v>
      </c>
      <c r="D195" s="7" t="str">
        <f t="shared" si="76"/>
        <v>N/A</v>
      </c>
      <c r="E195" s="9">
        <v>1.6967335562000001</v>
      </c>
      <c r="F195" s="7" t="str">
        <f t="shared" si="77"/>
        <v>N/A</v>
      </c>
      <c r="G195" s="9">
        <v>2.4985317989000002</v>
      </c>
      <c r="H195" s="7" t="str">
        <f t="shared" si="78"/>
        <v>N/A</v>
      </c>
      <c r="I195" s="8">
        <v>192.7</v>
      </c>
      <c r="J195" s="8">
        <v>47.26</v>
      </c>
      <c r="K195" s="25" t="s">
        <v>734</v>
      </c>
      <c r="L195" s="85" t="str">
        <f t="shared" si="75"/>
        <v>No</v>
      </c>
    </row>
    <row r="196" spans="1:12" ht="25" x14ac:dyDescent="0.25">
      <c r="A196" s="108" t="s">
        <v>1640</v>
      </c>
      <c r="B196" s="21" t="s">
        <v>213</v>
      </c>
      <c r="C196" s="9">
        <v>0</v>
      </c>
      <c r="D196" s="7" t="str">
        <f t="shared" si="76"/>
        <v>N/A</v>
      </c>
      <c r="E196" s="9">
        <v>0.17970628499999999</v>
      </c>
      <c r="F196" s="7" t="str">
        <f t="shared" si="77"/>
        <v>N/A</v>
      </c>
      <c r="G196" s="9">
        <v>0.31496529130000001</v>
      </c>
      <c r="H196" s="7" t="str">
        <f t="shared" si="78"/>
        <v>N/A</v>
      </c>
      <c r="I196" s="8" t="s">
        <v>1747</v>
      </c>
      <c r="J196" s="8">
        <v>75.27</v>
      </c>
      <c r="K196" s="25" t="s">
        <v>734</v>
      </c>
      <c r="L196" s="85" t="str">
        <f t="shared" si="75"/>
        <v>No</v>
      </c>
    </row>
    <row r="197" spans="1:12" ht="25" x14ac:dyDescent="0.25">
      <c r="A197" s="108" t="s">
        <v>1641</v>
      </c>
      <c r="B197" s="21" t="s">
        <v>213</v>
      </c>
      <c r="C197" s="9">
        <v>46.180286654</v>
      </c>
      <c r="D197" s="7" t="str">
        <f t="shared" si="76"/>
        <v>N/A</v>
      </c>
      <c r="E197" s="9">
        <v>47.953473801000001</v>
      </c>
      <c r="F197" s="7" t="str">
        <f t="shared" si="77"/>
        <v>N/A</v>
      </c>
      <c r="G197" s="9">
        <v>50.342580253000001</v>
      </c>
      <c r="H197" s="7" t="str">
        <f t="shared" si="78"/>
        <v>N/A</v>
      </c>
      <c r="I197" s="8">
        <v>3.84</v>
      </c>
      <c r="J197" s="8">
        <v>4.9820000000000002</v>
      </c>
      <c r="K197" s="25" t="s">
        <v>734</v>
      </c>
      <c r="L197" s="85" t="str">
        <f t="shared" si="75"/>
        <v>Yes</v>
      </c>
    </row>
    <row r="198" spans="1:12" ht="25" x14ac:dyDescent="0.25">
      <c r="A198" s="108" t="s">
        <v>1642</v>
      </c>
      <c r="B198" s="21" t="s">
        <v>213</v>
      </c>
      <c r="C198" s="9">
        <v>35.804280016</v>
      </c>
      <c r="D198" s="7" t="str">
        <f t="shared" si="76"/>
        <v>N/A</v>
      </c>
      <c r="E198" s="9">
        <v>49.862651614999997</v>
      </c>
      <c r="F198" s="7" t="str">
        <f t="shared" si="77"/>
        <v>N/A</v>
      </c>
      <c r="G198" s="9">
        <v>58.431308706999999</v>
      </c>
      <c r="H198" s="7" t="str">
        <f t="shared" si="78"/>
        <v>N/A</v>
      </c>
      <c r="I198" s="8">
        <v>39.26</v>
      </c>
      <c r="J198" s="8">
        <v>17.18</v>
      </c>
      <c r="K198" s="25" t="s">
        <v>734</v>
      </c>
      <c r="L198" s="85" t="str">
        <f t="shared" si="75"/>
        <v>Yes</v>
      </c>
    </row>
    <row r="199" spans="1:12" ht="25" x14ac:dyDescent="0.25">
      <c r="A199" s="108" t="s">
        <v>1643</v>
      </c>
      <c r="B199" s="21" t="s">
        <v>213</v>
      </c>
      <c r="C199" s="9">
        <v>1.4058834571000001</v>
      </c>
      <c r="D199" s="7" t="str">
        <f t="shared" si="76"/>
        <v>N/A</v>
      </c>
      <c r="E199" s="9">
        <v>2.1728947720999998</v>
      </c>
      <c r="F199" s="7" t="str">
        <f t="shared" si="77"/>
        <v>N/A</v>
      </c>
      <c r="G199" s="9">
        <v>3.1483747535000002</v>
      </c>
      <c r="H199" s="7" t="str">
        <f t="shared" si="78"/>
        <v>N/A</v>
      </c>
      <c r="I199" s="8">
        <v>54.56</v>
      </c>
      <c r="J199" s="8">
        <v>44.89</v>
      </c>
      <c r="K199" s="25" t="s">
        <v>734</v>
      </c>
      <c r="L199" s="85" t="str">
        <f t="shared" si="75"/>
        <v>No</v>
      </c>
    </row>
    <row r="200" spans="1:12" ht="25" x14ac:dyDescent="0.25">
      <c r="A200" s="108" t="s">
        <v>1644</v>
      </c>
      <c r="B200" s="21" t="s">
        <v>213</v>
      </c>
      <c r="C200" s="9">
        <v>0</v>
      </c>
      <c r="D200" s="7" t="str">
        <f t="shared" si="76"/>
        <v>N/A</v>
      </c>
      <c r="E200" s="9">
        <v>3.3915532002000002</v>
      </c>
      <c r="F200" s="7" t="str">
        <f t="shared" si="77"/>
        <v>N/A</v>
      </c>
      <c r="G200" s="9">
        <v>3.4636091309000001</v>
      </c>
      <c r="H200" s="7" t="str">
        <f t="shared" si="78"/>
        <v>N/A</v>
      </c>
      <c r="I200" s="8" t="s">
        <v>1747</v>
      </c>
      <c r="J200" s="8">
        <v>2.125</v>
      </c>
      <c r="K200" s="25" t="s">
        <v>734</v>
      </c>
      <c r="L200" s="85" t="str">
        <f t="shared" si="75"/>
        <v>Yes</v>
      </c>
    </row>
    <row r="201" spans="1:12" ht="25" x14ac:dyDescent="0.25">
      <c r="A201" s="108" t="s">
        <v>1645</v>
      </c>
      <c r="B201" s="21" t="s">
        <v>213</v>
      </c>
      <c r="C201" s="9">
        <v>0</v>
      </c>
      <c r="D201" s="7" t="str">
        <f t="shared" si="76"/>
        <v>N/A</v>
      </c>
      <c r="E201" s="9">
        <v>0</v>
      </c>
      <c r="F201" s="7" t="str">
        <f t="shared" si="77"/>
        <v>N/A</v>
      </c>
      <c r="G201" s="9">
        <v>0</v>
      </c>
      <c r="H201" s="7" t="str">
        <f t="shared" si="78"/>
        <v>N/A</v>
      </c>
      <c r="I201" s="8" t="s">
        <v>1747</v>
      </c>
      <c r="J201" s="8" t="s">
        <v>1747</v>
      </c>
      <c r="K201" s="25" t="s">
        <v>734</v>
      </c>
      <c r="L201" s="85" t="str">
        <f t="shared" si="75"/>
        <v>N/A</v>
      </c>
    </row>
    <row r="202" spans="1:12" ht="25" x14ac:dyDescent="0.25">
      <c r="A202" s="108" t="s">
        <v>1646</v>
      </c>
      <c r="B202" s="21" t="s">
        <v>213</v>
      </c>
      <c r="C202" s="9">
        <v>0</v>
      </c>
      <c r="D202" s="7" t="str">
        <f t="shared" si="76"/>
        <v>N/A</v>
      </c>
      <c r="E202" s="9">
        <v>5.1675630200000003E-2</v>
      </c>
      <c r="F202" s="7" t="str">
        <f t="shared" si="77"/>
        <v>N/A</v>
      </c>
      <c r="G202" s="9">
        <v>0.60517466040000001</v>
      </c>
      <c r="H202" s="7" t="str">
        <f t="shared" si="78"/>
        <v>N/A</v>
      </c>
      <c r="I202" s="8" t="s">
        <v>1747</v>
      </c>
      <c r="J202" s="8">
        <v>1071</v>
      </c>
      <c r="K202" s="25" t="s">
        <v>734</v>
      </c>
      <c r="L202" s="85" t="str">
        <f t="shared" si="75"/>
        <v>No</v>
      </c>
    </row>
    <row r="203" spans="1:12" ht="25" x14ac:dyDescent="0.25">
      <c r="A203" s="108" t="s">
        <v>1647</v>
      </c>
      <c r="B203" s="21" t="s">
        <v>213</v>
      </c>
      <c r="C203" s="9">
        <v>7.7443602099999995E-2</v>
      </c>
      <c r="D203" s="7" t="str">
        <f t="shared" si="76"/>
        <v>N/A</v>
      </c>
      <c r="E203" s="9">
        <v>0.10566810140000001</v>
      </c>
      <c r="F203" s="7" t="str">
        <f t="shared" si="77"/>
        <v>N/A</v>
      </c>
      <c r="G203" s="9">
        <v>0.1456428568</v>
      </c>
      <c r="H203" s="7" t="str">
        <f t="shared" si="78"/>
        <v>N/A</v>
      </c>
      <c r="I203" s="8">
        <v>36.450000000000003</v>
      </c>
      <c r="J203" s="8">
        <v>37.83</v>
      </c>
      <c r="K203" s="25" t="s">
        <v>734</v>
      </c>
      <c r="L203" s="85" t="str">
        <f t="shared" si="75"/>
        <v>No</v>
      </c>
    </row>
    <row r="204" spans="1:12" ht="25" x14ac:dyDescent="0.25">
      <c r="A204" s="108" t="s">
        <v>1648</v>
      </c>
      <c r="B204" s="21" t="s">
        <v>213</v>
      </c>
      <c r="C204" s="9">
        <v>0.58262206599999999</v>
      </c>
      <c r="D204" s="7" t="str">
        <f t="shared" si="76"/>
        <v>N/A</v>
      </c>
      <c r="E204" s="9">
        <v>0.91787201169999999</v>
      </c>
      <c r="F204" s="7" t="str">
        <f t="shared" si="77"/>
        <v>N/A</v>
      </c>
      <c r="G204" s="9">
        <v>1.1226272491</v>
      </c>
      <c r="H204" s="7" t="str">
        <f t="shared" si="78"/>
        <v>N/A</v>
      </c>
      <c r="I204" s="8">
        <v>57.54</v>
      </c>
      <c r="J204" s="8">
        <v>22.31</v>
      </c>
      <c r="K204" s="25" t="s">
        <v>734</v>
      </c>
      <c r="L204" s="85" t="str">
        <f t="shared" si="75"/>
        <v>Yes</v>
      </c>
    </row>
    <row r="205" spans="1:12" ht="25" x14ac:dyDescent="0.25">
      <c r="A205" s="108" t="s">
        <v>1649</v>
      </c>
      <c r="B205" s="21" t="s">
        <v>213</v>
      </c>
      <c r="C205" s="9">
        <v>0</v>
      </c>
      <c r="D205" s="7" t="str">
        <f t="shared" si="76"/>
        <v>N/A</v>
      </c>
      <c r="E205" s="9">
        <v>8.0585780000000005E-4</v>
      </c>
      <c r="F205" s="7" t="str">
        <f t="shared" si="77"/>
        <v>N/A</v>
      </c>
      <c r="G205" s="9">
        <v>1.90378423E-2</v>
      </c>
      <c r="H205" s="7" t="str">
        <f t="shared" si="78"/>
        <v>N/A</v>
      </c>
      <c r="I205" s="8" t="s">
        <v>1747</v>
      </c>
      <c r="J205" s="8">
        <v>2262</v>
      </c>
      <c r="K205" s="25" t="s">
        <v>734</v>
      </c>
      <c r="L205" s="85" t="str">
        <f t="shared" si="75"/>
        <v>No</v>
      </c>
    </row>
    <row r="206" spans="1:12" ht="25" x14ac:dyDescent="0.25">
      <c r="A206" s="108" t="s">
        <v>1650</v>
      </c>
      <c r="B206" s="21" t="s">
        <v>213</v>
      </c>
      <c r="C206" s="9">
        <v>1.0838001318999999</v>
      </c>
      <c r="D206" s="7" t="str">
        <f t="shared" si="76"/>
        <v>N/A</v>
      </c>
      <c r="E206" s="9">
        <v>1.6221917116</v>
      </c>
      <c r="F206" s="7" t="str">
        <f t="shared" si="77"/>
        <v>N/A</v>
      </c>
      <c r="G206" s="9">
        <v>2.4241967611000002</v>
      </c>
      <c r="H206" s="7" t="str">
        <f t="shared" si="78"/>
        <v>N/A</v>
      </c>
      <c r="I206" s="8">
        <v>49.68</v>
      </c>
      <c r="J206" s="8">
        <v>49.44</v>
      </c>
      <c r="K206" s="25" t="s">
        <v>734</v>
      </c>
      <c r="L206" s="85" t="str">
        <f t="shared" si="75"/>
        <v>No</v>
      </c>
    </row>
    <row r="207" spans="1:12" ht="25" x14ac:dyDescent="0.25">
      <c r="A207" s="108" t="s">
        <v>1651</v>
      </c>
      <c r="B207" s="21" t="s">
        <v>213</v>
      </c>
      <c r="C207" s="9">
        <v>0</v>
      </c>
      <c r="D207" s="7" t="str">
        <f t="shared" si="76"/>
        <v>N/A</v>
      </c>
      <c r="E207" s="9">
        <v>0</v>
      </c>
      <c r="F207" s="7" t="str">
        <f t="shared" si="77"/>
        <v>N/A</v>
      </c>
      <c r="G207" s="9">
        <v>9.4180139999999995E-4</v>
      </c>
      <c r="H207" s="7" t="str">
        <f t="shared" si="78"/>
        <v>N/A</v>
      </c>
      <c r="I207" s="8" t="s">
        <v>1747</v>
      </c>
      <c r="J207" s="8" t="s">
        <v>1747</v>
      </c>
      <c r="K207" s="25" t="s">
        <v>734</v>
      </c>
      <c r="L207" s="85" t="str">
        <f t="shared" si="75"/>
        <v>N/A</v>
      </c>
    </row>
    <row r="208" spans="1:12" ht="25" x14ac:dyDescent="0.25">
      <c r="A208" s="108" t="s">
        <v>1652</v>
      </c>
      <c r="B208" s="21" t="s">
        <v>213</v>
      </c>
      <c r="C208" s="9">
        <v>8.5469015892000009</v>
      </c>
      <c r="D208" s="7" t="str">
        <f t="shared" si="76"/>
        <v>N/A</v>
      </c>
      <c r="E208" s="9">
        <v>13.232486948</v>
      </c>
      <c r="F208" s="7" t="str">
        <f t="shared" si="77"/>
        <v>N/A</v>
      </c>
      <c r="G208" s="9">
        <v>17.066651957000001</v>
      </c>
      <c r="H208" s="7" t="str">
        <f t="shared" si="78"/>
        <v>N/A</v>
      </c>
      <c r="I208" s="8">
        <v>54.82</v>
      </c>
      <c r="J208" s="8">
        <v>28.98</v>
      </c>
      <c r="K208" s="25" t="s">
        <v>734</v>
      </c>
      <c r="L208" s="85" t="str">
        <f t="shared" si="75"/>
        <v>Yes</v>
      </c>
    </row>
    <row r="209" spans="1:12" ht="25" x14ac:dyDescent="0.25">
      <c r="A209" s="108" t="s">
        <v>1653</v>
      </c>
      <c r="B209" s="21" t="s">
        <v>213</v>
      </c>
      <c r="C209" s="9">
        <v>0</v>
      </c>
      <c r="D209" s="7" t="str">
        <f t="shared" si="76"/>
        <v>N/A</v>
      </c>
      <c r="E209" s="9">
        <v>0</v>
      </c>
      <c r="F209" s="7" t="str">
        <f t="shared" si="77"/>
        <v>N/A</v>
      </c>
      <c r="G209" s="9">
        <v>0</v>
      </c>
      <c r="H209" s="7" t="str">
        <f t="shared" si="78"/>
        <v>N/A</v>
      </c>
      <c r="I209" s="8" t="s">
        <v>1747</v>
      </c>
      <c r="J209" s="8" t="s">
        <v>1747</v>
      </c>
      <c r="K209" s="25" t="s">
        <v>734</v>
      </c>
      <c r="L209" s="85" t="str">
        <f t="shared" si="75"/>
        <v>N/A</v>
      </c>
    </row>
    <row r="210" spans="1:12" ht="25" x14ac:dyDescent="0.25">
      <c r="A210" s="108" t="s">
        <v>1654</v>
      </c>
      <c r="B210" s="21" t="s">
        <v>213</v>
      </c>
      <c r="C210" s="9">
        <v>9.6293682550999993</v>
      </c>
      <c r="D210" s="7" t="str">
        <f t="shared" si="76"/>
        <v>N/A</v>
      </c>
      <c r="E210" s="9">
        <v>10.81279823</v>
      </c>
      <c r="F210" s="7" t="str">
        <f t="shared" si="77"/>
        <v>N/A</v>
      </c>
      <c r="G210" s="9">
        <v>9.9316319466999996</v>
      </c>
      <c r="H210" s="7" t="str">
        <f t="shared" si="78"/>
        <v>N/A</v>
      </c>
      <c r="I210" s="8">
        <v>12.29</v>
      </c>
      <c r="J210" s="8">
        <v>-8.15</v>
      </c>
      <c r="K210" s="25" t="s">
        <v>734</v>
      </c>
      <c r="L210" s="85" t="str">
        <f t="shared" si="75"/>
        <v>Yes</v>
      </c>
    </row>
    <row r="211" spans="1:12" ht="25" x14ac:dyDescent="0.25">
      <c r="A211" s="108" t="s">
        <v>1655</v>
      </c>
      <c r="B211" s="21" t="s">
        <v>213</v>
      </c>
      <c r="C211" s="9">
        <v>0</v>
      </c>
      <c r="D211" s="7" t="str">
        <f t="shared" si="76"/>
        <v>N/A</v>
      </c>
      <c r="E211" s="9">
        <v>1.007322E-4</v>
      </c>
      <c r="F211" s="7" t="str">
        <f t="shared" si="77"/>
        <v>N/A</v>
      </c>
      <c r="G211" s="9">
        <v>6.7271499999999994E-5</v>
      </c>
      <c r="H211" s="7" t="str">
        <f t="shared" si="78"/>
        <v>N/A</v>
      </c>
      <c r="I211" s="8" t="s">
        <v>1747</v>
      </c>
      <c r="J211" s="8">
        <v>-33.200000000000003</v>
      </c>
      <c r="K211" s="25" t="s">
        <v>734</v>
      </c>
      <c r="L211" s="85" t="str">
        <f t="shared" si="75"/>
        <v>No</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v>1.0077925700999999</v>
      </c>
      <c r="D213" s="124" t="str">
        <f t="shared" si="76"/>
        <v>N/A</v>
      </c>
      <c r="E213" s="143">
        <v>1.1963966069</v>
      </c>
      <c r="F213" s="124" t="str">
        <f t="shared" si="77"/>
        <v>N/A</v>
      </c>
      <c r="G213" s="143">
        <v>1.4200346717000001</v>
      </c>
      <c r="H213" s="124" t="str">
        <f t="shared" si="78"/>
        <v>N/A</v>
      </c>
      <c r="I213" s="125">
        <v>18.71</v>
      </c>
      <c r="J213" s="125">
        <v>18.690000000000001</v>
      </c>
      <c r="K213" s="138" t="s">
        <v>734</v>
      </c>
      <c r="L213" s="96" t="str">
        <f t="shared" si="75"/>
        <v>Yes</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169614</v>
      </c>
      <c r="D6" s="7" t="str">
        <f t="shared" ref="D6:D39" si="0">IF($B6="N/A","N/A",IF(C6&gt;10,"No",IF(C6&lt;-10,"No","Yes")))</f>
        <v>N/A</v>
      </c>
      <c r="E6" s="1">
        <v>163394</v>
      </c>
      <c r="F6" s="7" t="str">
        <f t="shared" ref="F6:F39" si="1">IF($B6="N/A","N/A",IF(E6&gt;10,"No",IF(E6&lt;-10,"No","Yes")))</f>
        <v>N/A</v>
      </c>
      <c r="G6" s="1">
        <v>202526</v>
      </c>
      <c r="H6" s="7" t="str">
        <f t="shared" ref="H6:H39" si="2">IF($B6="N/A","N/A",IF(G6&gt;10,"No",IF(G6&lt;-10,"No","Yes")))</f>
        <v>N/A</v>
      </c>
      <c r="I6" s="8">
        <v>-3.67</v>
      </c>
      <c r="J6" s="8">
        <v>23.95</v>
      </c>
      <c r="K6" s="25" t="s">
        <v>734</v>
      </c>
      <c r="L6" s="85" t="str">
        <f t="shared" ref="L6:L39" si="3">IF(J6="Div by 0", "N/A", IF(K6="N/A","N/A", IF(J6&gt;VALUE(MID(K6,1,2)), "No", IF(J6&lt;-1*VALUE(MID(K6,1,2)), "No", "Yes"))))</f>
        <v>Yes</v>
      </c>
    </row>
    <row r="7" spans="1:12" x14ac:dyDescent="0.25">
      <c r="A7" s="117" t="s">
        <v>4</v>
      </c>
      <c r="B7" s="21" t="s">
        <v>213</v>
      </c>
      <c r="C7" s="22">
        <v>123011</v>
      </c>
      <c r="D7" s="7" t="str">
        <f t="shared" si="0"/>
        <v>N/A</v>
      </c>
      <c r="E7" s="22">
        <v>109820</v>
      </c>
      <c r="F7" s="7" t="str">
        <f t="shared" si="1"/>
        <v>N/A</v>
      </c>
      <c r="G7" s="22">
        <v>122943</v>
      </c>
      <c r="H7" s="7" t="str">
        <f t="shared" si="2"/>
        <v>N/A</v>
      </c>
      <c r="I7" s="8">
        <v>-10.7</v>
      </c>
      <c r="J7" s="8">
        <v>11.95</v>
      </c>
      <c r="K7" s="25" t="s">
        <v>734</v>
      </c>
      <c r="L7" s="85" t="str">
        <f t="shared" si="3"/>
        <v>Yes</v>
      </c>
    </row>
    <row r="8" spans="1:12" x14ac:dyDescent="0.25">
      <c r="A8" s="117" t="s">
        <v>359</v>
      </c>
      <c r="B8" s="21" t="s">
        <v>213</v>
      </c>
      <c r="C8" s="4">
        <v>72.524084096999999</v>
      </c>
      <c r="D8" s="7" t="str">
        <f>IF($B8="N/A","N/A",IF(C8&gt;10,"No",IF(C8&lt;-10,"No","Yes")))</f>
        <v>N/A</v>
      </c>
      <c r="E8" s="4">
        <v>67.211770322000007</v>
      </c>
      <c r="F8" s="7" t="str">
        <f t="shared" si="1"/>
        <v>N/A</v>
      </c>
      <c r="G8" s="4">
        <v>60.704798396000001</v>
      </c>
      <c r="H8" s="7" t="str">
        <f t="shared" si="2"/>
        <v>N/A</v>
      </c>
      <c r="I8" s="8">
        <v>-7.32</v>
      </c>
      <c r="J8" s="8">
        <v>-9.68</v>
      </c>
      <c r="K8" s="25" t="s">
        <v>734</v>
      </c>
      <c r="L8" s="85" t="str">
        <f t="shared" si="3"/>
        <v>Yes</v>
      </c>
    </row>
    <row r="9" spans="1:12" x14ac:dyDescent="0.25">
      <c r="A9" s="117" t="s">
        <v>83</v>
      </c>
      <c r="B9" s="21" t="s">
        <v>213</v>
      </c>
      <c r="C9" s="22">
        <v>117299.49</v>
      </c>
      <c r="D9" s="7" t="str">
        <f t="shared" si="0"/>
        <v>N/A</v>
      </c>
      <c r="E9" s="22">
        <v>108680.69</v>
      </c>
      <c r="F9" s="7" t="str">
        <f t="shared" si="1"/>
        <v>N/A</v>
      </c>
      <c r="G9" s="22">
        <v>118466.49</v>
      </c>
      <c r="H9" s="7" t="str">
        <f t="shared" si="2"/>
        <v>N/A</v>
      </c>
      <c r="I9" s="8">
        <v>-7.35</v>
      </c>
      <c r="J9" s="8">
        <v>9.0039999999999996</v>
      </c>
      <c r="K9" s="25" t="s">
        <v>734</v>
      </c>
      <c r="L9" s="85" t="str">
        <f t="shared" si="3"/>
        <v>Yes</v>
      </c>
    </row>
    <row r="10" spans="1:12" x14ac:dyDescent="0.25">
      <c r="A10" s="117" t="s">
        <v>100</v>
      </c>
      <c r="B10" s="21" t="s">
        <v>213</v>
      </c>
      <c r="C10" s="22">
        <v>2364</v>
      </c>
      <c r="D10" s="7" t="str">
        <f t="shared" si="0"/>
        <v>N/A</v>
      </c>
      <c r="E10" s="22">
        <v>2435</v>
      </c>
      <c r="F10" s="7" t="str">
        <f t="shared" si="1"/>
        <v>N/A</v>
      </c>
      <c r="G10" s="22">
        <v>2298</v>
      </c>
      <c r="H10" s="7" t="str">
        <f t="shared" si="2"/>
        <v>N/A</v>
      </c>
      <c r="I10" s="8">
        <v>3.0030000000000001</v>
      </c>
      <c r="J10" s="8">
        <v>-5.63</v>
      </c>
      <c r="K10" s="25" t="s">
        <v>734</v>
      </c>
      <c r="L10" s="85" t="str">
        <f t="shared" si="3"/>
        <v>Yes</v>
      </c>
    </row>
    <row r="11" spans="1:12" x14ac:dyDescent="0.25">
      <c r="A11" s="117" t="s">
        <v>974</v>
      </c>
      <c r="B11" s="21" t="s">
        <v>213</v>
      </c>
      <c r="C11" s="22">
        <v>1439</v>
      </c>
      <c r="D11" s="7" t="str">
        <f t="shared" si="0"/>
        <v>N/A</v>
      </c>
      <c r="E11" s="22">
        <v>1439</v>
      </c>
      <c r="F11" s="7" t="str">
        <f t="shared" si="1"/>
        <v>N/A</v>
      </c>
      <c r="G11" s="22">
        <v>1847</v>
      </c>
      <c r="H11" s="7" t="str">
        <f t="shared" si="2"/>
        <v>N/A</v>
      </c>
      <c r="I11" s="8">
        <v>0</v>
      </c>
      <c r="J11" s="8">
        <v>28.35</v>
      </c>
      <c r="K11" s="25" t="s">
        <v>734</v>
      </c>
      <c r="L11" s="85" t="str">
        <f t="shared" si="3"/>
        <v>Yes</v>
      </c>
    </row>
    <row r="12" spans="1:12" x14ac:dyDescent="0.25">
      <c r="A12" s="117" t="s">
        <v>975</v>
      </c>
      <c r="B12" s="21" t="s">
        <v>213</v>
      </c>
      <c r="C12" s="22">
        <v>242</v>
      </c>
      <c r="D12" s="7" t="str">
        <f t="shared" si="0"/>
        <v>N/A</v>
      </c>
      <c r="E12" s="22">
        <v>248</v>
      </c>
      <c r="F12" s="7" t="str">
        <f t="shared" si="1"/>
        <v>N/A</v>
      </c>
      <c r="G12" s="22">
        <v>133</v>
      </c>
      <c r="H12" s="7" t="str">
        <f t="shared" si="2"/>
        <v>N/A</v>
      </c>
      <c r="I12" s="8">
        <v>2.4790000000000001</v>
      </c>
      <c r="J12" s="8">
        <v>-46.4</v>
      </c>
      <c r="K12" s="25" t="s">
        <v>734</v>
      </c>
      <c r="L12" s="85" t="str">
        <f t="shared" si="3"/>
        <v>No</v>
      </c>
    </row>
    <row r="13" spans="1:12" x14ac:dyDescent="0.25">
      <c r="A13" s="117" t="s">
        <v>976</v>
      </c>
      <c r="B13" s="21" t="s">
        <v>213</v>
      </c>
      <c r="C13" s="22">
        <v>12</v>
      </c>
      <c r="D13" s="7" t="str">
        <f t="shared" si="0"/>
        <v>N/A</v>
      </c>
      <c r="E13" s="22">
        <v>11</v>
      </c>
      <c r="F13" s="7" t="str">
        <f t="shared" si="1"/>
        <v>N/A</v>
      </c>
      <c r="G13" s="22">
        <v>15</v>
      </c>
      <c r="H13" s="7" t="str">
        <f t="shared" si="2"/>
        <v>N/A</v>
      </c>
      <c r="I13" s="8">
        <v>-33.299999999999997</v>
      </c>
      <c r="J13" s="8">
        <v>87.5</v>
      </c>
      <c r="K13" s="25" t="s">
        <v>734</v>
      </c>
      <c r="L13" s="85" t="str">
        <f t="shared" si="3"/>
        <v>No</v>
      </c>
    </row>
    <row r="14" spans="1:12" x14ac:dyDescent="0.25">
      <c r="A14" s="117" t="s">
        <v>977</v>
      </c>
      <c r="B14" s="21" t="s">
        <v>213</v>
      </c>
      <c r="C14" s="22">
        <v>671</v>
      </c>
      <c r="D14" s="7" t="str">
        <f t="shared" si="0"/>
        <v>N/A</v>
      </c>
      <c r="E14" s="22">
        <v>740</v>
      </c>
      <c r="F14" s="7" t="str">
        <f t="shared" si="1"/>
        <v>N/A</v>
      </c>
      <c r="G14" s="22">
        <v>303</v>
      </c>
      <c r="H14" s="7" t="str">
        <f t="shared" si="2"/>
        <v>N/A</v>
      </c>
      <c r="I14" s="8">
        <v>10.28</v>
      </c>
      <c r="J14" s="8">
        <v>-59.1</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41089</v>
      </c>
      <c r="D16" s="7" t="str">
        <f t="shared" si="0"/>
        <v>N/A</v>
      </c>
      <c r="E16" s="22">
        <v>24999</v>
      </c>
      <c r="F16" s="7" t="str">
        <f t="shared" si="1"/>
        <v>N/A</v>
      </c>
      <c r="G16" s="22">
        <v>13821</v>
      </c>
      <c r="H16" s="7" t="str">
        <f t="shared" si="2"/>
        <v>N/A</v>
      </c>
      <c r="I16" s="8">
        <v>-39.200000000000003</v>
      </c>
      <c r="J16" s="8">
        <v>-44.7</v>
      </c>
      <c r="K16" s="25" t="s">
        <v>734</v>
      </c>
      <c r="L16" s="85" t="str">
        <f t="shared" si="3"/>
        <v>No</v>
      </c>
    </row>
    <row r="17" spans="1:12" x14ac:dyDescent="0.25">
      <c r="A17" s="116" t="s">
        <v>979</v>
      </c>
      <c r="B17" s="21" t="s">
        <v>213</v>
      </c>
      <c r="C17" s="22">
        <v>31704</v>
      </c>
      <c r="D17" s="7" t="str">
        <f t="shared" si="0"/>
        <v>N/A</v>
      </c>
      <c r="E17" s="22">
        <v>18164</v>
      </c>
      <c r="F17" s="7" t="str">
        <f t="shared" si="1"/>
        <v>N/A</v>
      </c>
      <c r="G17" s="22">
        <v>11945</v>
      </c>
      <c r="H17" s="7" t="str">
        <f t="shared" si="2"/>
        <v>N/A</v>
      </c>
      <c r="I17" s="8">
        <v>-42.7</v>
      </c>
      <c r="J17" s="8">
        <v>-34.200000000000003</v>
      </c>
      <c r="K17" s="25" t="s">
        <v>734</v>
      </c>
      <c r="L17" s="85" t="str">
        <f t="shared" si="3"/>
        <v>No</v>
      </c>
    </row>
    <row r="18" spans="1:12" x14ac:dyDescent="0.25">
      <c r="A18" s="116" t="s">
        <v>980</v>
      </c>
      <c r="B18" s="21" t="s">
        <v>213</v>
      </c>
      <c r="C18" s="22">
        <v>5005</v>
      </c>
      <c r="D18" s="7" t="str">
        <f t="shared" si="0"/>
        <v>N/A</v>
      </c>
      <c r="E18" s="22">
        <v>3983</v>
      </c>
      <c r="F18" s="7" t="str">
        <f t="shared" si="1"/>
        <v>N/A</v>
      </c>
      <c r="G18" s="22">
        <v>471</v>
      </c>
      <c r="H18" s="7" t="str">
        <f t="shared" si="2"/>
        <v>N/A</v>
      </c>
      <c r="I18" s="8">
        <v>-20.399999999999999</v>
      </c>
      <c r="J18" s="8">
        <v>-88.2</v>
      </c>
      <c r="K18" s="25" t="s">
        <v>734</v>
      </c>
      <c r="L18" s="85" t="str">
        <f t="shared" si="3"/>
        <v>No</v>
      </c>
    </row>
    <row r="19" spans="1:12" x14ac:dyDescent="0.25">
      <c r="A19" s="116" t="s">
        <v>981</v>
      </c>
      <c r="B19" s="21" t="s">
        <v>213</v>
      </c>
      <c r="C19" s="22">
        <v>1149</v>
      </c>
      <c r="D19" s="7" t="str">
        <f t="shared" si="0"/>
        <v>N/A</v>
      </c>
      <c r="E19" s="22">
        <v>1141</v>
      </c>
      <c r="F19" s="7" t="str">
        <f t="shared" si="1"/>
        <v>N/A</v>
      </c>
      <c r="G19" s="22">
        <v>324</v>
      </c>
      <c r="H19" s="7" t="str">
        <f t="shared" si="2"/>
        <v>N/A</v>
      </c>
      <c r="I19" s="8">
        <v>-0.69599999999999995</v>
      </c>
      <c r="J19" s="8">
        <v>-71.599999999999994</v>
      </c>
      <c r="K19" s="25" t="s">
        <v>734</v>
      </c>
      <c r="L19" s="85" t="str">
        <f t="shared" si="3"/>
        <v>No</v>
      </c>
    </row>
    <row r="20" spans="1:12" x14ac:dyDescent="0.25">
      <c r="A20" s="116" t="s">
        <v>982</v>
      </c>
      <c r="B20" s="21" t="s">
        <v>213</v>
      </c>
      <c r="C20" s="22">
        <v>3231</v>
      </c>
      <c r="D20" s="7" t="str">
        <f t="shared" si="0"/>
        <v>N/A</v>
      </c>
      <c r="E20" s="22">
        <v>1711</v>
      </c>
      <c r="F20" s="7" t="str">
        <f t="shared" si="1"/>
        <v>N/A</v>
      </c>
      <c r="G20" s="22">
        <v>1081</v>
      </c>
      <c r="H20" s="7" t="str">
        <f t="shared" si="2"/>
        <v>N/A</v>
      </c>
      <c r="I20" s="8">
        <v>-47</v>
      </c>
      <c r="J20" s="8">
        <v>-36.799999999999997</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98048</v>
      </c>
      <c r="D22" s="7" t="str">
        <f t="shared" si="0"/>
        <v>N/A</v>
      </c>
      <c r="E22" s="22">
        <v>103163</v>
      </c>
      <c r="F22" s="7" t="str">
        <f t="shared" si="1"/>
        <v>N/A</v>
      </c>
      <c r="G22" s="22">
        <v>98927</v>
      </c>
      <c r="H22" s="7" t="str">
        <f t="shared" si="2"/>
        <v>N/A</v>
      </c>
      <c r="I22" s="8">
        <v>5.2169999999999996</v>
      </c>
      <c r="J22" s="8">
        <v>-4.1100000000000003</v>
      </c>
      <c r="K22" s="25" t="s">
        <v>734</v>
      </c>
      <c r="L22" s="85" t="str">
        <f t="shared" si="3"/>
        <v>Yes</v>
      </c>
    </row>
    <row r="23" spans="1:12" x14ac:dyDescent="0.25">
      <c r="A23" s="116" t="s">
        <v>984</v>
      </c>
      <c r="B23" s="21" t="s">
        <v>213</v>
      </c>
      <c r="C23" s="22">
        <v>5249</v>
      </c>
      <c r="D23" s="7" t="str">
        <f t="shared" si="0"/>
        <v>N/A</v>
      </c>
      <c r="E23" s="22">
        <v>677</v>
      </c>
      <c r="F23" s="7" t="str">
        <f t="shared" si="1"/>
        <v>N/A</v>
      </c>
      <c r="G23" s="22">
        <v>482</v>
      </c>
      <c r="H23" s="7" t="str">
        <f t="shared" si="2"/>
        <v>N/A</v>
      </c>
      <c r="I23" s="8">
        <v>-87.1</v>
      </c>
      <c r="J23" s="8">
        <v>-28.8</v>
      </c>
      <c r="K23" s="25" t="s">
        <v>734</v>
      </c>
      <c r="L23" s="85" t="str">
        <f t="shared" si="3"/>
        <v>Yes</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413</v>
      </c>
      <c r="D25" s="7" t="str">
        <f t="shared" si="0"/>
        <v>N/A</v>
      </c>
      <c r="E25" s="22">
        <v>402</v>
      </c>
      <c r="F25" s="7" t="str">
        <f t="shared" si="1"/>
        <v>N/A</v>
      </c>
      <c r="G25" s="22">
        <v>50</v>
      </c>
      <c r="H25" s="7" t="str">
        <f t="shared" si="2"/>
        <v>N/A</v>
      </c>
      <c r="I25" s="8">
        <v>-2.66</v>
      </c>
      <c r="J25" s="8">
        <v>-87.6</v>
      </c>
      <c r="K25" s="25" t="s">
        <v>734</v>
      </c>
      <c r="L25" s="85" t="str">
        <f t="shared" si="3"/>
        <v>No</v>
      </c>
    </row>
    <row r="26" spans="1:12" x14ac:dyDescent="0.25">
      <c r="A26" s="116" t="s">
        <v>987</v>
      </c>
      <c r="B26" s="21" t="s">
        <v>213</v>
      </c>
      <c r="C26" s="22">
        <v>58396</v>
      </c>
      <c r="D26" s="7" t="str">
        <f t="shared" si="0"/>
        <v>N/A</v>
      </c>
      <c r="E26" s="22">
        <v>66391</v>
      </c>
      <c r="F26" s="7" t="str">
        <f t="shared" si="1"/>
        <v>N/A</v>
      </c>
      <c r="G26" s="22">
        <v>67869</v>
      </c>
      <c r="H26" s="7" t="str">
        <f t="shared" si="2"/>
        <v>N/A</v>
      </c>
      <c r="I26" s="8">
        <v>13.69</v>
      </c>
      <c r="J26" s="8">
        <v>2.226</v>
      </c>
      <c r="K26" s="25" t="s">
        <v>734</v>
      </c>
      <c r="L26" s="85" t="str">
        <f t="shared" si="3"/>
        <v>Yes</v>
      </c>
    </row>
    <row r="27" spans="1:12" x14ac:dyDescent="0.25">
      <c r="A27" s="116" t="s">
        <v>988</v>
      </c>
      <c r="B27" s="21" t="s">
        <v>213</v>
      </c>
      <c r="C27" s="22">
        <v>11594</v>
      </c>
      <c r="D27" s="7" t="str">
        <f t="shared" si="0"/>
        <v>N/A</v>
      </c>
      <c r="E27" s="22">
        <v>13752</v>
      </c>
      <c r="F27" s="7" t="str">
        <f t="shared" si="1"/>
        <v>N/A</v>
      </c>
      <c r="G27" s="22">
        <v>6603</v>
      </c>
      <c r="H27" s="7" t="str">
        <f t="shared" si="2"/>
        <v>N/A</v>
      </c>
      <c r="I27" s="8">
        <v>18.61</v>
      </c>
      <c r="J27" s="8">
        <v>-52</v>
      </c>
      <c r="K27" s="25" t="s">
        <v>734</v>
      </c>
      <c r="L27" s="85" t="str">
        <f t="shared" si="3"/>
        <v>No</v>
      </c>
    </row>
    <row r="28" spans="1:12" x14ac:dyDescent="0.25">
      <c r="A28" s="134" t="s">
        <v>989</v>
      </c>
      <c r="B28" s="21" t="s">
        <v>213</v>
      </c>
      <c r="C28" s="22">
        <v>22396</v>
      </c>
      <c r="D28" s="7" t="str">
        <f t="shared" si="0"/>
        <v>N/A</v>
      </c>
      <c r="E28" s="22">
        <v>21358</v>
      </c>
      <c r="F28" s="7" t="str">
        <f t="shared" si="1"/>
        <v>N/A</v>
      </c>
      <c r="G28" s="22">
        <v>23803</v>
      </c>
      <c r="H28" s="7" t="str">
        <f t="shared" si="2"/>
        <v>N/A</v>
      </c>
      <c r="I28" s="8">
        <v>-4.63</v>
      </c>
      <c r="J28" s="8">
        <v>11.45</v>
      </c>
      <c r="K28" s="25" t="s">
        <v>734</v>
      </c>
      <c r="L28" s="85" t="str">
        <f t="shared" si="3"/>
        <v>Yes</v>
      </c>
    </row>
    <row r="29" spans="1:12" x14ac:dyDescent="0.25">
      <c r="A29" s="134" t="s">
        <v>990</v>
      </c>
      <c r="B29" s="21" t="s">
        <v>213</v>
      </c>
      <c r="C29" s="22">
        <v>0</v>
      </c>
      <c r="D29" s="7" t="str">
        <f t="shared" si="0"/>
        <v>N/A</v>
      </c>
      <c r="E29" s="22">
        <v>583</v>
      </c>
      <c r="F29" s="7" t="str">
        <f t="shared" si="1"/>
        <v>N/A</v>
      </c>
      <c r="G29" s="22">
        <v>120</v>
      </c>
      <c r="H29" s="7" t="str">
        <f t="shared" si="2"/>
        <v>N/A</v>
      </c>
      <c r="I29" s="8" t="s">
        <v>1747</v>
      </c>
      <c r="J29" s="8">
        <v>-79.400000000000006</v>
      </c>
      <c r="K29" s="25" t="s">
        <v>734</v>
      </c>
      <c r="L29" s="85" t="str">
        <f t="shared" si="3"/>
        <v>No</v>
      </c>
    </row>
    <row r="30" spans="1:12" x14ac:dyDescent="0.25">
      <c r="A30" s="134" t="s">
        <v>106</v>
      </c>
      <c r="B30" s="21" t="s">
        <v>213</v>
      </c>
      <c r="C30" s="22">
        <v>28113</v>
      </c>
      <c r="D30" s="7" t="str">
        <f t="shared" si="0"/>
        <v>N/A</v>
      </c>
      <c r="E30" s="22">
        <v>32797</v>
      </c>
      <c r="F30" s="7" t="str">
        <f t="shared" si="1"/>
        <v>N/A</v>
      </c>
      <c r="G30" s="22">
        <v>87480</v>
      </c>
      <c r="H30" s="7" t="str">
        <f t="shared" si="2"/>
        <v>N/A</v>
      </c>
      <c r="I30" s="8">
        <v>16.66</v>
      </c>
      <c r="J30" s="8">
        <v>166.7</v>
      </c>
      <c r="K30" s="25" t="s">
        <v>734</v>
      </c>
      <c r="L30" s="85" t="str">
        <f t="shared" si="3"/>
        <v>No</v>
      </c>
    </row>
    <row r="31" spans="1:12" x14ac:dyDescent="0.25">
      <c r="A31" s="142" t="s">
        <v>991</v>
      </c>
      <c r="B31" s="21" t="s">
        <v>213</v>
      </c>
      <c r="C31" s="22">
        <v>3839</v>
      </c>
      <c r="D31" s="7" t="str">
        <f t="shared" si="0"/>
        <v>N/A</v>
      </c>
      <c r="E31" s="22">
        <v>11215</v>
      </c>
      <c r="F31" s="7" t="str">
        <f t="shared" si="1"/>
        <v>N/A</v>
      </c>
      <c r="G31" s="22">
        <v>78759</v>
      </c>
      <c r="H31" s="7" t="str">
        <f t="shared" si="2"/>
        <v>N/A</v>
      </c>
      <c r="I31" s="8">
        <v>192.1</v>
      </c>
      <c r="J31" s="8">
        <v>602.29999999999995</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168</v>
      </c>
      <c r="D33" s="7" t="str">
        <f t="shared" si="0"/>
        <v>N/A</v>
      </c>
      <c r="E33" s="22">
        <v>159</v>
      </c>
      <c r="F33" s="7" t="str">
        <f t="shared" si="1"/>
        <v>N/A</v>
      </c>
      <c r="G33" s="22">
        <v>26</v>
      </c>
      <c r="H33" s="7" t="str">
        <f t="shared" si="2"/>
        <v>N/A</v>
      </c>
      <c r="I33" s="8">
        <v>-5.36</v>
      </c>
      <c r="J33" s="8">
        <v>-83.6</v>
      </c>
      <c r="K33" s="25" t="s">
        <v>734</v>
      </c>
      <c r="L33" s="85" t="str">
        <f t="shared" si="3"/>
        <v>No</v>
      </c>
    </row>
    <row r="34" spans="1:12" x14ac:dyDescent="0.25">
      <c r="A34" s="142" t="s">
        <v>994</v>
      </c>
      <c r="B34" s="21" t="s">
        <v>213</v>
      </c>
      <c r="C34" s="22">
        <v>6599</v>
      </c>
      <c r="D34" s="7" t="str">
        <f t="shared" si="0"/>
        <v>N/A</v>
      </c>
      <c r="E34" s="22">
        <v>6144</v>
      </c>
      <c r="F34" s="7" t="str">
        <f t="shared" si="1"/>
        <v>N/A</v>
      </c>
      <c r="G34" s="22">
        <v>4025</v>
      </c>
      <c r="H34" s="7" t="str">
        <f t="shared" si="2"/>
        <v>N/A</v>
      </c>
      <c r="I34" s="8">
        <v>-6.89</v>
      </c>
      <c r="J34" s="8">
        <v>-34.5</v>
      </c>
      <c r="K34" s="25" t="s">
        <v>734</v>
      </c>
      <c r="L34" s="85" t="str">
        <f t="shared" si="3"/>
        <v>No</v>
      </c>
    </row>
    <row r="35" spans="1:12" x14ac:dyDescent="0.25">
      <c r="A35" s="142" t="s">
        <v>995</v>
      </c>
      <c r="B35" s="21" t="s">
        <v>213</v>
      </c>
      <c r="C35" s="22">
        <v>11724</v>
      </c>
      <c r="D35" s="7" t="str">
        <f t="shared" si="0"/>
        <v>N/A</v>
      </c>
      <c r="E35" s="22">
        <v>10270</v>
      </c>
      <c r="F35" s="7" t="str">
        <f t="shared" si="1"/>
        <v>N/A</v>
      </c>
      <c r="G35" s="22">
        <v>3587</v>
      </c>
      <c r="H35" s="7" t="str">
        <f t="shared" si="2"/>
        <v>N/A</v>
      </c>
      <c r="I35" s="8">
        <v>-12.4</v>
      </c>
      <c r="J35" s="8">
        <v>-65.099999999999994</v>
      </c>
      <c r="K35" s="25" t="s">
        <v>734</v>
      </c>
      <c r="L35" s="85" t="str">
        <f t="shared" si="3"/>
        <v>No</v>
      </c>
    </row>
    <row r="36" spans="1:12" x14ac:dyDescent="0.25">
      <c r="A36" s="142" t="s">
        <v>996</v>
      </c>
      <c r="B36" s="21" t="s">
        <v>213</v>
      </c>
      <c r="C36" s="22">
        <v>5783</v>
      </c>
      <c r="D36" s="7" t="str">
        <f t="shared" si="0"/>
        <v>N/A</v>
      </c>
      <c r="E36" s="22">
        <v>5009</v>
      </c>
      <c r="F36" s="7" t="str">
        <f t="shared" si="1"/>
        <v>N/A</v>
      </c>
      <c r="G36" s="22">
        <v>1083</v>
      </c>
      <c r="H36" s="7" t="str">
        <f t="shared" si="2"/>
        <v>N/A</v>
      </c>
      <c r="I36" s="8">
        <v>-13.4</v>
      </c>
      <c r="J36" s="8">
        <v>-78.400000000000006</v>
      </c>
      <c r="K36" s="25" t="s">
        <v>734</v>
      </c>
      <c r="L36" s="85" t="str">
        <f t="shared" si="3"/>
        <v>No</v>
      </c>
    </row>
    <row r="37" spans="1:12" x14ac:dyDescent="0.25">
      <c r="A37" s="142" t="s">
        <v>122</v>
      </c>
      <c r="B37" s="21" t="s">
        <v>213</v>
      </c>
      <c r="C37" s="22">
        <v>691</v>
      </c>
      <c r="D37" s="7" t="str">
        <f t="shared" si="0"/>
        <v>N/A</v>
      </c>
      <c r="E37" s="22">
        <v>572</v>
      </c>
      <c r="F37" s="7" t="str">
        <f t="shared" si="1"/>
        <v>N/A</v>
      </c>
      <c r="G37" s="22">
        <v>485</v>
      </c>
      <c r="H37" s="7" t="str">
        <f t="shared" si="2"/>
        <v>N/A</v>
      </c>
      <c r="I37" s="8">
        <v>-17.2</v>
      </c>
      <c r="J37" s="8">
        <v>-15.2</v>
      </c>
      <c r="K37" s="25" t="s">
        <v>734</v>
      </c>
      <c r="L37" s="85" t="str">
        <f t="shared" si="3"/>
        <v>Yes</v>
      </c>
    </row>
    <row r="38" spans="1:12" x14ac:dyDescent="0.25">
      <c r="A38" s="142" t="s">
        <v>84</v>
      </c>
      <c r="B38" s="21" t="s">
        <v>213</v>
      </c>
      <c r="C38" s="26">
        <v>980942221</v>
      </c>
      <c r="D38" s="7" t="str">
        <f t="shared" si="0"/>
        <v>N/A</v>
      </c>
      <c r="E38" s="26">
        <v>603588495</v>
      </c>
      <c r="F38" s="7" t="str">
        <f t="shared" si="1"/>
        <v>N/A</v>
      </c>
      <c r="G38" s="26">
        <v>573860457</v>
      </c>
      <c r="H38" s="7" t="str">
        <f t="shared" si="2"/>
        <v>N/A</v>
      </c>
      <c r="I38" s="8">
        <v>-38.5</v>
      </c>
      <c r="J38" s="8">
        <v>-4.93</v>
      </c>
      <c r="K38" s="25" t="s">
        <v>734</v>
      </c>
      <c r="L38" s="85" t="str">
        <f t="shared" si="3"/>
        <v>Yes</v>
      </c>
    </row>
    <row r="39" spans="1:12" x14ac:dyDescent="0.25">
      <c r="A39" s="142" t="s">
        <v>1275</v>
      </c>
      <c r="B39" s="21" t="s">
        <v>213</v>
      </c>
      <c r="C39" s="26">
        <v>5783.3800334999996</v>
      </c>
      <c r="D39" s="7" t="str">
        <f t="shared" si="0"/>
        <v>N/A</v>
      </c>
      <c r="E39" s="26">
        <v>3694.0676830000002</v>
      </c>
      <c r="F39" s="7" t="str">
        <f t="shared" si="1"/>
        <v>N/A</v>
      </c>
      <c r="G39" s="26">
        <v>2833.5149907</v>
      </c>
      <c r="H39" s="7" t="str">
        <f t="shared" si="2"/>
        <v>N/A</v>
      </c>
      <c r="I39" s="8">
        <v>-36.1</v>
      </c>
      <c r="J39" s="8">
        <v>-23.3</v>
      </c>
      <c r="K39" s="25" t="s">
        <v>734</v>
      </c>
      <c r="L39" s="85" t="str">
        <f t="shared" si="3"/>
        <v>Yes</v>
      </c>
    </row>
    <row r="40" spans="1:12" x14ac:dyDescent="0.25">
      <c r="A40" s="142" t="s">
        <v>1276</v>
      </c>
      <c r="B40" s="21" t="s">
        <v>213</v>
      </c>
      <c r="C40" s="26">
        <v>7974.4268480000001</v>
      </c>
      <c r="D40" s="7" t="str">
        <f>IF($B40="N/A","N/A",IF(C40&gt;10,"No",IF(C40&lt;-10,"No","Yes")))</f>
        <v>N/A</v>
      </c>
      <c r="E40" s="26">
        <v>5496.1618558</v>
      </c>
      <c r="F40" s="7" t="str">
        <f>IF($B40="N/A","N/A",IF(E40&gt;10,"No",IF(E40&lt;-10,"No","Yes")))</f>
        <v>N/A</v>
      </c>
      <c r="G40" s="26">
        <v>4667.6952490000003</v>
      </c>
      <c r="H40" s="7" t="str">
        <f>IF($B40="N/A","N/A",IF(G40&gt;10,"No",IF(G40&lt;-10,"No","Yes")))</f>
        <v>N/A</v>
      </c>
      <c r="I40" s="8">
        <v>-31.1</v>
      </c>
      <c r="J40" s="8">
        <v>-15.1</v>
      </c>
      <c r="K40" s="25" t="s">
        <v>734</v>
      </c>
      <c r="L40" s="85" t="str">
        <f>IF(J40="Div by 0", "N/A", IF(K40="N/A","N/A", IF(J40&gt;VALUE(MID(K40,1,2)), "No", IF(J40&lt;-1*VALUE(MID(K40,1,2)), "No", "Yes"))))</f>
        <v>Yes</v>
      </c>
    </row>
    <row r="41" spans="1:12" x14ac:dyDescent="0.25">
      <c r="A41" s="142" t="s">
        <v>107</v>
      </c>
      <c r="B41" s="21" t="s">
        <v>213</v>
      </c>
      <c r="C41" s="26">
        <v>19915218</v>
      </c>
      <c r="D41" s="7" t="str">
        <f t="shared" ref="D41:D44" si="4">IF($B41="N/A","N/A",IF(C41&gt;10,"No",IF(C41&lt;-10,"No","Yes")))</f>
        <v>N/A</v>
      </c>
      <c r="E41" s="26">
        <v>6439976</v>
      </c>
      <c r="F41" s="7" t="str">
        <f t="shared" ref="F41:F44" si="5">IF($B41="N/A","N/A",IF(E41&gt;10,"No",IF(E41&lt;-10,"No","Yes")))</f>
        <v>N/A</v>
      </c>
      <c r="G41" s="26">
        <v>7765225</v>
      </c>
      <c r="H41" s="7" t="str">
        <f t="shared" ref="H41:H44" si="6">IF($B41="N/A","N/A",IF(G41&gt;10,"No",IF(G41&lt;-10,"No","Yes")))</f>
        <v>N/A</v>
      </c>
      <c r="I41" s="8">
        <v>-67.7</v>
      </c>
      <c r="J41" s="8">
        <v>20.58</v>
      </c>
      <c r="K41" s="25" t="s">
        <v>734</v>
      </c>
      <c r="L41" s="85" t="str">
        <f t="shared" ref="L41:L43" si="7">IF(J41="Div by 0", "N/A", IF(K41="N/A","N/A", IF(J41&gt;VALUE(MID(K41,1,2)), "No", IF(J41&lt;-1*VALUE(MID(K41,1,2)), "No", "Yes"))))</f>
        <v>Yes</v>
      </c>
    </row>
    <row r="42" spans="1:12" x14ac:dyDescent="0.25">
      <c r="A42" s="142" t="s">
        <v>158</v>
      </c>
      <c r="B42" s="25" t="s">
        <v>217</v>
      </c>
      <c r="C42" s="1">
        <v>97833</v>
      </c>
      <c r="D42" s="7" t="str">
        <f>IF($B42="N/A","N/A",IF(C42&gt;0,"No",IF(C42&lt;0,"No","Yes")))</f>
        <v>No</v>
      </c>
      <c r="E42" s="1">
        <v>36409</v>
      </c>
      <c r="F42" s="7" t="str">
        <f>IF($B42="N/A","N/A",IF(E42&gt;0,"No",IF(E42&lt;0,"No","Yes")))</f>
        <v>No</v>
      </c>
      <c r="G42" s="1">
        <v>1053</v>
      </c>
      <c r="H42" s="7" t="str">
        <f>IF($B42="N/A","N/A",IF(G42&gt;0,"No",IF(G42&lt;0,"No","Yes")))</f>
        <v>No</v>
      </c>
      <c r="I42" s="8">
        <v>-62.8</v>
      </c>
      <c r="J42" s="8">
        <v>-97.1</v>
      </c>
      <c r="K42" s="25" t="s">
        <v>734</v>
      </c>
      <c r="L42" s="85" t="str">
        <f t="shared" si="7"/>
        <v>No</v>
      </c>
    </row>
    <row r="43" spans="1:12" x14ac:dyDescent="0.25">
      <c r="A43" s="142" t="s">
        <v>156</v>
      </c>
      <c r="B43" s="21" t="s">
        <v>213</v>
      </c>
      <c r="C43" s="26">
        <v>19154565</v>
      </c>
      <c r="D43" s="7" t="str">
        <f t="shared" si="4"/>
        <v>N/A</v>
      </c>
      <c r="E43" s="26">
        <v>3576860</v>
      </c>
      <c r="F43" s="7" t="str">
        <f t="shared" si="5"/>
        <v>N/A</v>
      </c>
      <c r="G43" s="26">
        <v>544650</v>
      </c>
      <c r="H43" s="7" t="str">
        <f t="shared" si="6"/>
        <v>N/A</v>
      </c>
      <c r="I43" s="8">
        <v>-81.3</v>
      </c>
      <c r="J43" s="8">
        <v>-84.8</v>
      </c>
      <c r="K43" s="25" t="s">
        <v>734</v>
      </c>
      <c r="L43" s="85" t="str">
        <f t="shared" si="7"/>
        <v>No</v>
      </c>
    </row>
    <row r="44" spans="1:12" x14ac:dyDescent="0.25">
      <c r="A44" s="142" t="s">
        <v>1277</v>
      </c>
      <c r="B44" s="21" t="s">
        <v>213</v>
      </c>
      <c r="C44" s="26">
        <v>195.78838429000001</v>
      </c>
      <c r="D44" s="7" t="str">
        <f t="shared" si="4"/>
        <v>N/A</v>
      </c>
      <c r="E44" s="26">
        <v>98.241094235000006</v>
      </c>
      <c r="F44" s="7" t="str">
        <f t="shared" si="5"/>
        <v>N/A</v>
      </c>
      <c r="G44" s="26">
        <v>517.23646724000002</v>
      </c>
      <c r="H44" s="7" t="str">
        <f t="shared" si="6"/>
        <v>N/A</v>
      </c>
      <c r="I44" s="8">
        <v>-49.8</v>
      </c>
      <c r="J44" s="8">
        <v>426.5</v>
      </c>
      <c r="K44" s="25" t="s">
        <v>734</v>
      </c>
      <c r="L44" s="85" t="str">
        <f>IF(J44="Div by 0", "N/A", IF(OR(J44="N/A",K44="N/A"),"N/A", IF(J44&gt;VALUE(MID(K44,1,2)), "No", IF(J44&lt;-1*VALUE(MID(K44,1,2)), "No", "Yes"))))</f>
        <v>No</v>
      </c>
    </row>
    <row r="45" spans="1:12" x14ac:dyDescent="0.25">
      <c r="A45" s="142" t="s">
        <v>1278</v>
      </c>
      <c r="B45" s="21" t="s">
        <v>213</v>
      </c>
      <c r="C45" s="26">
        <v>8263.4623518999997</v>
      </c>
      <c r="D45" s="7" t="str">
        <f t="shared" ref="D45:D71" si="8">IF($B45="N/A","N/A",IF(C45&gt;10,"No",IF(C45&lt;-10,"No","Yes")))</f>
        <v>N/A</v>
      </c>
      <c r="E45" s="26">
        <v>8360.0065708000002</v>
      </c>
      <c r="F45" s="7" t="str">
        <f t="shared" ref="F45:F71" si="9">IF($B45="N/A","N/A",IF(E45&gt;10,"No",IF(E45&lt;-10,"No","Yes")))</f>
        <v>N/A</v>
      </c>
      <c r="G45" s="26">
        <v>7286.8276761999996</v>
      </c>
      <c r="H45" s="7" t="str">
        <f t="shared" ref="H45:H71" si="10">IF($B45="N/A","N/A",IF(G45&gt;10,"No",IF(G45&lt;-10,"No","Yes")))</f>
        <v>N/A</v>
      </c>
      <c r="I45" s="8">
        <v>1.1679999999999999</v>
      </c>
      <c r="J45" s="8">
        <v>-12.8</v>
      </c>
      <c r="K45" s="25" t="s">
        <v>734</v>
      </c>
      <c r="L45" s="85" t="str">
        <f t="shared" ref="L45:L71" si="11">IF(J45="Div by 0", "N/A", IF(K45="N/A","N/A", IF(J45&gt;VALUE(MID(K45,1,2)), "No", IF(J45&lt;-1*VALUE(MID(K45,1,2)), "No", "Yes"))))</f>
        <v>Yes</v>
      </c>
    </row>
    <row r="46" spans="1:12" x14ac:dyDescent="0.25">
      <c r="A46" s="142" t="s">
        <v>1279</v>
      </c>
      <c r="B46" s="21" t="s">
        <v>213</v>
      </c>
      <c r="C46" s="26">
        <v>9076.228631</v>
      </c>
      <c r="D46" s="7" t="str">
        <f t="shared" si="8"/>
        <v>N/A</v>
      </c>
      <c r="E46" s="26">
        <v>8478.9770673999992</v>
      </c>
      <c r="F46" s="7" t="str">
        <f t="shared" si="9"/>
        <v>N/A</v>
      </c>
      <c r="G46" s="26">
        <v>6599.1185707000004</v>
      </c>
      <c r="H46" s="7" t="str">
        <f t="shared" si="10"/>
        <v>N/A</v>
      </c>
      <c r="I46" s="8">
        <v>-6.58</v>
      </c>
      <c r="J46" s="8">
        <v>-22.2</v>
      </c>
      <c r="K46" s="25" t="s">
        <v>734</v>
      </c>
      <c r="L46" s="85" t="str">
        <f t="shared" si="11"/>
        <v>Yes</v>
      </c>
    </row>
    <row r="47" spans="1:12" x14ac:dyDescent="0.25">
      <c r="A47" s="142" t="s">
        <v>1280</v>
      </c>
      <c r="B47" s="21" t="s">
        <v>213</v>
      </c>
      <c r="C47" s="26">
        <v>5314.2066115999996</v>
      </c>
      <c r="D47" s="7" t="str">
        <f t="shared" si="8"/>
        <v>N/A</v>
      </c>
      <c r="E47" s="26">
        <v>7924.7459676999997</v>
      </c>
      <c r="F47" s="7" t="str">
        <f t="shared" si="9"/>
        <v>N/A</v>
      </c>
      <c r="G47" s="26">
        <v>6814.0451128000004</v>
      </c>
      <c r="H47" s="7" t="str">
        <f t="shared" si="10"/>
        <v>N/A</v>
      </c>
      <c r="I47" s="8">
        <v>49.12</v>
      </c>
      <c r="J47" s="8">
        <v>-14</v>
      </c>
      <c r="K47" s="25" t="s">
        <v>734</v>
      </c>
      <c r="L47" s="85" t="str">
        <f t="shared" si="11"/>
        <v>Yes</v>
      </c>
    </row>
    <row r="48" spans="1:12" x14ac:dyDescent="0.25">
      <c r="A48" s="142" t="s">
        <v>1281</v>
      </c>
      <c r="B48" s="21" t="s">
        <v>213</v>
      </c>
      <c r="C48" s="26">
        <v>2862.0833333</v>
      </c>
      <c r="D48" s="7" t="str">
        <f t="shared" si="8"/>
        <v>N/A</v>
      </c>
      <c r="E48" s="26">
        <v>3008.625</v>
      </c>
      <c r="F48" s="7" t="str">
        <f t="shared" si="9"/>
        <v>N/A</v>
      </c>
      <c r="G48" s="26">
        <v>20.533333333000002</v>
      </c>
      <c r="H48" s="7" t="str">
        <f t="shared" si="10"/>
        <v>N/A</v>
      </c>
      <c r="I48" s="8">
        <v>5.12</v>
      </c>
      <c r="J48" s="8">
        <v>-99.3</v>
      </c>
      <c r="K48" s="25" t="s">
        <v>734</v>
      </c>
      <c r="L48" s="85" t="str">
        <f t="shared" si="11"/>
        <v>No</v>
      </c>
    </row>
    <row r="49" spans="1:12" x14ac:dyDescent="0.25">
      <c r="A49" s="142" t="s">
        <v>1282</v>
      </c>
      <c r="B49" s="21" t="s">
        <v>213</v>
      </c>
      <c r="C49" s="26">
        <v>7680.6989567999999</v>
      </c>
      <c r="D49" s="7" t="str">
        <f t="shared" si="8"/>
        <v>N/A</v>
      </c>
      <c r="E49" s="26">
        <v>8332.3810811000003</v>
      </c>
      <c r="F49" s="7" t="str">
        <f t="shared" si="9"/>
        <v>N/A</v>
      </c>
      <c r="G49" s="26">
        <v>12046.145215</v>
      </c>
      <c r="H49" s="7" t="str">
        <f t="shared" si="10"/>
        <v>N/A</v>
      </c>
      <c r="I49" s="8">
        <v>8.4849999999999994</v>
      </c>
      <c r="J49" s="8">
        <v>44.57</v>
      </c>
      <c r="K49" s="25" t="s">
        <v>734</v>
      </c>
      <c r="L49" s="85" t="str">
        <f t="shared" si="11"/>
        <v>No</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18779.573195000001</v>
      </c>
      <c r="D51" s="7" t="str">
        <f t="shared" si="8"/>
        <v>N/A</v>
      </c>
      <c r="E51" s="26">
        <v>15419.685507</v>
      </c>
      <c r="F51" s="7" t="str">
        <f t="shared" si="9"/>
        <v>N/A</v>
      </c>
      <c r="G51" s="26">
        <v>17434.243759000001</v>
      </c>
      <c r="H51" s="7" t="str">
        <f t="shared" si="10"/>
        <v>N/A</v>
      </c>
      <c r="I51" s="8">
        <v>-17.899999999999999</v>
      </c>
      <c r="J51" s="8">
        <v>13.06</v>
      </c>
      <c r="K51" s="25" t="s">
        <v>734</v>
      </c>
      <c r="L51" s="85" t="str">
        <f t="shared" si="11"/>
        <v>Yes</v>
      </c>
    </row>
    <row r="52" spans="1:12" x14ac:dyDescent="0.25">
      <c r="A52" s="142" t="s">
        <v>1285</v>
      </c>
      <c r="B52" s="21" t="s">
        <v>213</v>
      </c>
      <c r="C52" s="26">
        <v>17797.321852000001</v>
      </c>
      <c r="D52" s="7" t="str">
        <f t="shared" si="8"/>
        <v>N/A</v>
      </c>
      <c r="E52" s="26">
        <v>13739.954084999999</v>
      </c>
      <c r="F52" s="7" t="str">
        <f t="shared" si="9"/>
        <v>N/A</v>
      </c>
      <c r="G52" s="26">
        <v>16520.897027999999</v>
      </c>
      <c r="H52" s="7" t="str">
        <f t="shared" si="10"/>
        <v>N/A</v>
      </c>
      <c r="I52" s="8">
        <v>-22.8</v>
      </c>
      <c r="J52" s="8">
        <v>20.239999999999998</v>
      </c>
      <c r="K52" s="25" t="s">
        <v>734</v>
      </c>
      <c r="L52" s="85" t="str">
        <f t="shared" si="11"/>
        <v>Yes</v>
      </c>
    </row>
    <row r="53" spans="1:12" x14ac:dyDescent="0.25">
      <c r="A53" s="142" t="s">
        <v>1286</v>
      </c>
      <c r="B53" s="21" t="s">
        <v>213</v>
      </c>
      <c r="C53" s="26">
        <v>15569.164236000001</v>
      </c>
      <c r="D53" s="7" t="str">
        <f t="shared" si="8"/>
        <v>N/A</v>
      </c>
      <c r="E53" s="26">
        <v>15145.270901</v>
      </c>
      <c r="F53" s="7" t="str">
        <f t="shared" si="9"/>
        <v>N/A</v>
      </c>
      <c r="G53" s="26">
        <v>14714.813163000001</v>
      </c>
      <c r="H53" s="7" t="str">
        <f t="shared" si="10"/>
        <v>N/A</v>
      </c>
      <c r="I53" s="8">
        <v>-2.72</v>
      </c>
      <c r="J53" s="8">
        <v>-2.84</v>
      </c>
      <c r="K53" s="25" t="s">
        <v>734</v>
      </c>
      <c r="L53" s="85" t="str">
        <f t="shared" si="11"/>
        <v>Yes</v>
      </c>
    </row>
    <row r="54" spans="1:12" x14ac:dyDescent="0.25">
      <c r="A54" s="142" t="s">
        <v>1287</v>
      </c>
      <c r="B54" s="21" t="s">
        <v>213</v>
      </c>
      <c r="C54" s="26">
        <v>15068.490862000001</v>
      </c>
      <c r="D54" s="7" t="str">
        <f t="shared" si="8"/>
        <v>N/A</v>
      </c>
      <c r="E54" s="26">
        <v>15827.123576</v>
      </c>
      <c r="F54" s="7" t="str">
        <f t="shared" si="9"/>
        <v>N/A</v>
      </c>
      <c r="G54" s="26">
        <v>12417.070987999999</v>
      </c>
      <c r="H54" s="7" t="str">
        <f t="shared" si="10"/>
        <v>N/A</v>
      </c>
      <c r="I54" s="8">
        <v>5.0350000000000001</v>
      </c>
      <c r="J54" s="8">
        <v>-21.5</v>
      </c>
      <c r="K54" s="25" t="s">
        <v>734</v>
      </c>
      <c r="L54" s="85" t="str">
        <f t="shared" si="11"/>
        <v>Yes</v>
      </c>
    </row>
    <row r="55" spans="1:12" x14ac:dyDescent="0.25">
      <c r="A55" s="142" t="s">
        <v>1662</v>
      </c>
      <c r="B55" s="21" t="s">
        <v>213</v>
      </c>
      <c r="C55" s="26">
        <v>34710.686475000002</v>
      </c>
      <c r="D55" s="7" t="str">
        <f t="shared" si="8"/>
        <v>N/A</v>
      </c>
      <c r="E55" s="26">
        <v>33618.836937</v>
      </c>
      <c r="F55" s="7" t="str">
        <f t="shared" si="9"/>
        <v>N/A</v>
      </c>
      <c r="G55" s="26">
        <v>30215.319148999999</v>
      </c>
      <c r="H55" s="7" t="str">
        <f t="shared" si="10"/>
        <v>N/A</v>
      </c>
      <c r="I55" s="8">
        <v>-3.15</v>
      </c>
      <c r="J55" s="8">
        <v>-10.1</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1328.8892073</v>
      </c>
      <c r="D57" s="7" t="str">
        <f t="shared" si="8"/>
        <v>N/A</v>
      </c>
      <c r="E57" s="26">
        <v>1315.5813809000001</v>
      </c>
      <c r="F57" s="7" t="str">
        <f t="shared" si="9"/>
        <v>N/A</v>
      </c>
      <c r="G57" s="26">
        <v>1390.4409917999999</v>
      </c>
      <c r="H57" s="7" t="str">
        <f t="shared" si="10"/>
        <v>N/A</v>
      </c>
      <c r="I57" s="8">
        <v>-1</v>
      </c>
      <c r="J57" s="8">
        <v>5.69</v>
      </c>
      <c r="K57" s="25" t="s">
        <v>734</v>
      </c>
      <c r="L57" s="85" t="str">
        <f t="shared" si="11"/>
        <v>Yes</v>
      </c>
    </row>
    <row r="58" spans="1:12" x14ac:dyDescent="0.25">
      <c r="A58" s="142" t="s">
        <v>1289</v>
      </c>
      <c r="B58" s="21" t="s">
        <v>213</v>
      </c>
      <c r="C58" s="26">
        <v>1361.5090493</v>
      </c>
      <c r="D58" s="7" t="str">
        <f t="shared" si="8"/>
        <v>N/A</v>
      </c>
      <c r="E58" s="26">
        <v>525.95125554000003</v>
      </c>
      <c r="F58" s="7" t="str">
        <f t="shared" si="9"/>
        <v>N/A</v>
      </c>
      <c r="G58" s="26">
        <v>3427.3381743</v>
      </c>
      <c r="H58" s="7" t="str">
        <f t="shared" si="10"/>
        <v>N/A</v>
      </c>
      <c r="I58" s="8">
        <v>-61.4</v>
      </c>
      <c r="J58" s="8">
        <v>551.6</v>
      </c>
      <c r="K58" s="25" t="s">
        <v>734</v>
      </c>
      <c r="L58" s="85" t="str">
        <f t="shared" si="11"/>
        <v>No</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1419.8571429000001</v>
      </c>
      <c r="D60" s="7" t="str">
        <f t="shared" si="8"/>
        <v>N/A</v>
      </c>
      <c r="E60" s="26">
        <v>1786.4129353000001</v>
      </c>
      <c r="F60" s="7" t="str">
        <f t="shared" si="9"/>
        <v>N/A</v>
      </c>
      <c r="G60" s="26">
        <v>3481.1</v>
      </c>
      <c r="H60" s="7" t="str">
        <f t="shared" si="10"/>
        <v>N/A</v>
      </c>
      <c r="I60" s="8">
        <v>25.82</v>
      </c>
      <c r="J60" s="8">
        <v>94.87</v>
      </c>
      <c r="K60" s="25" t="s">
        <v>734</v>
      </c>
      <c r="L60" s="85" t="str">
        <f t="shared" si="11"/>
        <v>No</v>
      </c>
    </row>
    <row r="61" spans="1:12" x14ac:dyDescent="0.25">
      <c r="A61" s="84" t="s">
        <v>1666</v>
      </c>
      <c r="B61" s="21" t="s">
        <v>213</v>
      </c>
      <c r="C61" s="26">
        <v>759.78741694999997</v>
      </c>
      <c r="D61" s="7" t="str">
        <f t="shared" si="8"/>
        <v>N/A</v>
      </c>
      <c r="E61" s="26">
        <v>722.57179437000002</v>
      </c>
      <c r="F61" s="7" t="str">
        <f t="shared" si="9"/>
        <v>N/A</v>
      </c>
      <c r="G61" s="26">
        <v>797.54842416999998</v>
      </c>
      <c r="H61" s="7" t="str">
        <f t="shared" si="10"/>
        <v>N/A</v>
      </c>
      <c r="I61" s="8">
        <v>-4.9000000000000004</v>
      </c>
      <c r="J61" s="8">
        <v>10.38</v>
      </c>
      <c r="K61" s="25" t="s">
        <v>734</v>
      </c>
      <c r="L61" s="85" t="str">
        <f t="shared" si="11"/>
        <v>Yes</v>
      </c>
    </row>
    <row r="62" spans="1:12" x14ac:dyDescent="0.25">
      <c r="A62" s="84" t="s">
        <v>1667</v>
      </c>
      <c r="B62" s="21" t="s">
        <v>213</v>
      </c>
      <c r="C62" s="26">
        <v>1355.7797135999999</v>
      </c>
      <c r="D62" s="7" t="str">
        <f t="shared" si="8"/>
        <v>N/A</v>
      </c>
      <c r="E62" s="26">
        <v>1720.392452</v>
      </c>
      <c r="F62" s="7" t="str">
        <f t="shared" si="9"/>
        <v>N/A</v>
      </c>
      <c r="G62" s="26">
        <v>1596.8106921000001</v>
      </c>
      <c r="H62" s="7" t="str">
        <f t="shared" si="10"/>
        <v>N/A</v>
      </c>
      <c r="I62" s="8">
        <v>26.89</v>
      </c>
      <c r="J62" s="8">
        <v>-7.18</v>
      </c>
      <c r="K62" s="25" t="s">
        <v>734</v>
      </c>
      <c r="L62" s="85" t="str">
        <f t="shared" si="11"/>
        <v>Yes</v>
      </c>
    </row>
    <row r="63" spans="1:12" x14ac:dyDescent="0.25">
      <c r="A63" s="84" t="s">
        <v>1668</v>
      </c>
      <c r="B63" s="21" t="s">
        <v>213</v>
      </c>
      <c r="C63" s="26">
        <v>2789.5388016000002</v>
      </c>
      <c r="D63" s="7" t="str">
        <f t="shared" si="8"/>
        <v>N/A</v>
      </c>
      <c r="E63" s="26">
        <v>2887.3110310000002</v>
      </c>
      <c r="F63" s="7" t="str">
        <f t="shared" si="9"/>
        <v>N/A</v>
      </c>
      <c r="G63" s="26">
        <v>2975.8883753999999</v>
      </c>
      <c r="H63" s="7" t="str">
        <f t="shared" si="10"/>
        <v>N/A</v>
      </c>
      <c r="I63" s="8">
        <v>3.5049999999999999</v>
      </c>
      <c r="J63" s="8">
        <v>3.0680000000000001</v>
      </c>
      <c r="K63" s="25" t="s">
        <v>734</v>
      </c>
      <c r="L63" s="85" t="str">
        <f t="shared" si="11"/>
        <v>Yes</v>
      </c>
    </row>
    <row r="64" spans="1:12" x14ac:dyDescent="0.25">
      <c r="A64" s="84" t="s">
        <v>1669</v>
      </c>
      <c r="B64" s="21" t="s">
        <v>213</v>
      </c>
      <c r="C64" s="26" t="s">
        <v>1747</v>
      </c>
      <c r="D64" s="7" t="str">
        <f t="shared" si="8"/>
        <v>N/A</v>
      </c>
      <c r="E64" s="26">
        <v>2310.1629502999999</v>
      </c>
      <c r="F64" s="7" t="str">
        <f t="shared" si="9"/>
        <v>N/A</v>
      </c>
      <c r="G64" s="26">
        <v>1820.8166667</v>
      </c>
      <c r="H64" s="7" t="str">
        <f t="shared" si="10"/>
        <v>N/A</v>
      </c>
      <c r="I64" s="8" t="s">
        <v>1747</v>
      </c>
      <c r="J64" s="8">
        <v>-21.2</v>
      </c>
      <c r="K64" s="25" t="s">
        <v>734</v>
      </c>
      <c r="L64" s="85" t="str">
        <f t="shared" si="11"/>
        <v>Yes</v>
      </c>
    </row>
    <row r="65" spans="1:12" x14ac:dyDescent="0.25">
      <c r="A65" s="84" t="s">
        <v>1670</v>
      </c>
      <c r="B65" s="21" t="s">
        <v>213</v>
      </c>
      <c r="C65" s="26">
        <v>2115.6967951000001</v>
      </c>
      <c r="D65" s="7" t="str">
        <f t="shared" si="8"/>
        <v>N/A</v>
      </c>
      <c r="E65" s="26">
        <v>1891.5095587999999</v>
      </c>
      <c r="F65" s="7" t="str">
        <f t="shared" si="9"/>
        <v>N/A</v>
      </c>
      <c r="G65" s="26">
        <v>2041.6608139</v>
      </c>
      <c r="H65" s="7" t="str">
        <f t="shared" si="10"/>
        <v>N/A</v>
      </c>
      <c r="I65" s="8">
        <v>-10.6</v>
      </c>
      <c r="J65" s="8">
        <v>7.9379999999999997</v>
      </c>
      <c r="K65" s="25" t="s">
        <v>734</v>
      </c>
      <c r="L65" s="85" t="str">
        <f t="shared" si="11"/>
        <v>Yes</v>
      </c>
    </row>
    <row r="66" spans="1:12" x14ac:dyDescent="0.25">
      <c r="A66" s="84" t="s">
        <v>1671</v>
      </c>
      <c r="B66" s="21" t="s">
        <v>213</v>
      </c>
      <c r="C66" s="26">
        <v>2242.5477989000001</v>
      </c>
      <c r="D66" s="7" t="str">
        <f t="shared" si="8"/>
        <v>N/A</v>
      </c>
      <c r="E66" s="26">
        <v>499.77770843000002</v>
      </c>
      <c r="F66" s="7" t="str">
        <f t="shared" si="9"/>
        <v>N/A</v>
      </c>
      <c r="G66" s="26">
        <v>2109.9044807999999</v>
      </c>
      <c r="H66" s="7" t="str">
        <f t="shared" si="10"/>
        <v>N/A</v>
      </c>
      <c r="I66" s="8">
        <v>-77.7</v>
      </c>
      <c r="J66" s="8">
        <v>322.2</v>
      </c>
      <c r="K66" s="25" t="s">
        <v>734</v>
      </c>
      <c r="L66" s="85" t="str">
        <f t="shared" si="11"/>
        <v>No</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v>2530.5535713999998</v>
      </c>
      <c r="D68" s="7" t="str">
        <f t="shared" si="8"/>
        <v>N/A</v>
      </c>
      <c r="E68" s="26">
        <v>2806.4779874000001</v>
      </c>
      <c r="F68" s="7" t="str">
        <f t="shared" si="9"/>
        <v>N/A</v>
      </c>
      <c r="G68" s="26">
        <v>10693.5</v>
      </c>
      <c r="H68" s="7" t="str">
        <f t="shared" si="10"/>
        <v>N/A</v>
      </c>
      <c r="I68" s="8">
        <v>10.9</v>
      </c>
      <c r="J68" s="8">
        <v>281</v>
      </c>
      <c r="K68" s="25" t="s">
        <v>734</v>
      </c>
      <c r="L68" s="85" t="str">
        <f t="shared" si="11"/>
        <v>No</v>
      </c>
    </row>
    <row r="69" spans="1:12" x14ac:dyDescent="0.25">
      <c r="A69" s="108" t="s">
        <v>1674</v>
      </c>
      <c r="B69" s="21" t="s">
        <v>213</v>
      </c>
      <c r="C69" s="26">
        <v>1608.0753144</v>
      </c>
      <c r="D69" s="7" t="str">
        <f t="shared" si="8"/>
        <v>N/A</v>
      </c>
      <c r="E69" s="26">
        <v>1845.4137370000001</v>
      </c>
      <c r="F69" s="7" t="str">
        <f t="shared" si="9"/>
        <v>N/A</v>
      </c>
      <c r="G69" s="26">
        <v>1207.8807452999999</v>
      </c>
      <c r="H69" s="7" t="str">
        <f t="shared" si="10"/>
        <v>N/A</v>
      </c>
      <c r="I69" s="8">
        <v>14.76</v>
      </c>
      <c r="J69" s="8">
        <v>-34.5</v>
      </c>
      <c r="K69" s="25" t="s">
        <v>734</v>
      </c>
      <c r="L69" s="85" t="str">
        <f t="shared" si="11"/>
        <v>No</v>
      </c>
    </row>
    <row r="70" spans="1:12" x14ac:dyDescent="0.25">
      <c r="A70" s="142" t="s">
        <v>1675</v>
      </c>
      <c r="B70" s="21" t="s">
        <v>213</v>
      </c>
      <c r="C70" s="26">
        <v>2079.3793074</v>
      </c>
      <c r="D70" s="7" t="str">
        <f t="shared" si="8"/>
        <v>N/A</v>
      </c>
      <c r="E70" s="26">
        <v>2979.5945471999999</v>
      </c>
      <c r="F70" s="7" t="str">
        <f t="shared" si="9"/>
        <v>N/A</v>
      </c>
      <c r="G70" s="26">
        <v>1456.5952049</v>
      </c>
      <c r="H70" s="7" t="str">
        <f t="shared" si="10"/>
        <v>N/A</v>
      </c>
      <c r="I70" s="8">
        <v>43.29</v>
      </c>
      <c r="J70" s="8">
        <v>-51.1</v>
      </c>
      <c r="K70" s="25" t="s">
        <v>734</v>
      </c>
      <c r="L70" s="85" t="str">
        <f t="shared" si="11"/>
        <v>No</v>
      </c>
    </row>
    <row r="71" spans="1:12" x14ac:dyDescent="0.25">
      <c r="A71" s="142" t="s">
        <v>1676</v>
      </c>
      <c r="B71" s="21" t="s">
        <v>213</v>
      </c>
      <c r="C71" s="26">
        <v>2672.3116030000001</v>
      </c>
      <c r="D71" s="7" t="str">
        <f t="shared" si="8"/>
        <v>N/A</v>
      </c>
      <c r="E71" s="26">
        <v>2804.1413456</v>
      </c>
      <c r="F71" s="7" t="str">
        <f t="shared" si="9"/>
        <v>N/A</v>
      </c>
      <c r="G71" s="26">
        <v>1907.6297322</v>
      </c>
      <c r="H71" s="7" t="str">
        <f t="shared" si="10"/>
        <v>N/A</v>
      </c>
      <c r="I71" s="8">
        <v>4.9329999999999998</v>
      </c>
      <c r="J71" s="8">
        <v>-32</v>
      </c>
      <c r="K71" s="25" t="s">
        <v>734</v>
      </c>
      <c r="L71" s="85" t="str">
        <f t="shared" si="11"/>
        <v>No</v>
      </c>
    </row>
    <row r="72" spans="1:12" x14ac:dyDescent="0.25">
      <c r="A72" s="142" t="s">
        <v>1596</v>
      </c>
      <c r="B72" s="21" t="s">
        <v>213</v>
      </c>
      <c r="C72" s="26">
        <v>234862992</v>
      </c>
      <c r="D72" s="7" t="str">
        <f t="shared" ref="D72:D135" si="12">IF($B72="N/A","N/A",IF(C72&gt;10,"No",IF(C72&lt;-10,"No","Yes")))</f>
        <v>N/A</v>
      </c>
      <c r="E72" s="26">
        <v>157212166</v>
      </c>
      <c r="F72" s="7" t="str">
        <f t="shared" ref="F72:F135" si="13">IF($B72="N/A","N/A",IF(E72&gt;10,"No",IF(E72&lt;-10,"No","Yes")))</f>
        <v>N/A</v>
      </c>
      <c r="G72" s="26">
        <v>139487255</v>
      </c>
      <c r="H72" s="7" t="str">
        <f t="shared" ref="H72:H135" si="14">IF($B72="N/A","N/A",IF(G72&gt;10,"No",IF(G72&lt;-10,"No","Yes")))</f>
        <v>N/A</v>
      </c>
      <c r="I72" s="8">
        <v>-33.1</v>
      </c>
      <c r="J72" s="8">
        <v>-11.3</v>
      </c>
      <c r="K72" s="25" t="s">
        <v>734</v>
      </c>
      <c r="L72" s="85" t="str">
        <f t="shared" ref="L72:L132" si="15">IF(J72="Div by 0", "N/A", IF(K72="N/A","N/A", IF(J72&gt;VALUE(MID(K72,1,2)), "No", IF(J72&lt;-1*VALUE(MID(K72,1,2)), "No", "Yes"))))</f>
        <v>Yes</v>
      </c>
    </row>
    <row r="73" spans="1:12" x14ac:dyDescent="0.25">
      <c r="A73" s="142" t="s">
        <v>1597</v>
      </c>
      <c r="B73" s="21" t="s">
        <v>213</v>
      </c>
      <c r="C73" s="22">
        <v>12748</v>
      </c>
      <c r="D73" s="7" t="str">
        <f t="shared" si="12"/>
        <v>N/A</v>
      </c>
      <c r="E73" s="22">
        <v>9661</v>
      </c>
      <c r="F73" s="7" t="str">
        <f t="shared" si="13"/>
        <v>N/A</v>
      </c>
      <c r="G73" s="22">
        <v>8085</v>
      </c>
      <c r="H73" s="7" t="str">
        <f t="shared" si="14"/>
        <v>N/A</v>
      </c>
      <c r="I73" s="8">
        <v>-24.2</v>
      </c>
      <c r="J73" s="8">
        <v>-16.3</v>
      </c>
      <c r="K73" s="25" t="s">
        <v>734</v>
      </c>
      <c r="L73" s="85" t="str">
        <f t="shared" si="15"/>
        <v>Yes</v>
      </c>
    </row>
    <row r="74" spans="1:12" x14ac:dyDescent="0.25">
      <c r="A74" s="142" t="s">
        <v>1290</v>
      </c>
      <c r="B74" s="21" t="s">
        <v>213</v>
      </c>
      <c r="C74" s="26">
        <v>18423.516787</v>
      </c>
      <c r="D74" s="7" t="str">
        <f t="shared" si="12"/>
        <v>N/A</v>
      </c>
      <c r="E74" s="26">
        <v>16272.866784</v>
      </c>
      <c r="F74" s="7" t="str">
        <f t="shared" si="13"/>
        <v>N/A</v>
      </c>
      <c r="G74" s="26">
        <v>17252.598021000002</v>
      </c>
      <c r="H74" s="7" t="str">
        <f t="shared" si="14"/>
        <v>N/A</v>
      </c>
      <c r="I74" s="8">
        <v>-11.7</v>
      </c>
      <c r="J74" s="8">
        <v>6.0209999999999999</v>
      </c>
      <c r="K74" s="25" t="s">
        <v>734</v>
      </c>
      <c r="L74" s="85" t="str">
        <f t="shared" si="15"/>
        <v>Yes</v>
      </c>
    </row>
    <row r="75" spans="1:12" x14ac:dyDescent="0.25">
      <c r="A75" s="142" t="s">
        <v>1291</v>
      </c>
      <c r="B75" s="21" t="s">
        <v>213</v>
      </c>
      <c r="C75" s="22">
        <v>8.8831189205999994</v>
      </c>
      <c r="D75" s="7" t="str">
        <f t="shared" si="12"/>
        <v>N/A</v>
      </c>
      <c r="E75" s="22">
        <v>8.2823724252000002</v>
      </c>
      <c r="F75" s="7" t="str">
        <f t="shared" si="13"/>
        <v>N/A</v>
      </c>
      <c r="G75" s="22">
        <v>7.7438466296000001</v>
      </c>
      <c r="H75" s="7" t="str">
        <f t="shared" si="14"/>
        <v>N/A</v>
      </c>
      <c r="I75" s="8">
        <v>-6.76</v>
      </c>
      <c r="J75" s="8">
        <v>-6.5</v>
      </c>
      <c r="K75" s="25" t="s">
        <v>734</v>
      </c>
      <c r="L75" s="85" t="str">
        <f t="shared" si="15"/>
        <v>Yes</v>
      </c>
    </row>
    <row r="76" spans="1:12" ht="25" x14ac:dyDescent="0.25">
      <c r="A76" s="142" t="s">
        <v>545</v>
      </c>
      <c r="B76" s="21" t="s">
        <v>213</v>
      </c>
      <c r="C76" s="26">
        <v>4102220</v>
      </c>
      <c r="D76" s="7" t="str">
        <f t="shared" si="12"/>
        <v>N/A</v>
      </c>
      <c r="E76" s="26">
        <v>2101651</v>
      </c>
      <c r="F76" s="7" t="str">
        <f t="shared" si="13"/>
        <v>N/A</v>
      </c>
      <c r="G76" s="26">
        <v>1627603</v>
      </c>
      <c r="H76" s="7" t="str">
        <f t="shared" si="14"/>
        <v>N/A</v>
      </c>
      <c r="I76" s="8">
        <v>-48.8</v>
      </c>
      <c r="J76" s="8">
        <v>-22.6</v>
      </c>
      <c r="K76" s="25" t="s">
        <v>734</v>
      </c>
      <c r="L76" s="85" t="str">
        <f t="shared" si="15"/>
        <v>Yes</v>
      </c>
    </row>
    <row r="77" spans="1:12" x14ac:dyDescent="0.25">
      <c r="A77" s="142" t="s">
        <v>546</v>
      </c>
      <c r="B77" s="21" t="s">
        <v>213</v>
      </c>
      <c r="C77" s="22">
        <v>348</v>
      </c>
      <c r="D77" s="7" t="str">
        <f t="shared" si="12"/>
        <v>N/A</v>
      </c>
      <c r="E77" s="22">
        <v>196</v>
      </c>
      <c r="F77" s="7" t="str">
        <f t="shared" si="13"/>
        <v>N/A</v>
      </c>
      <c r="G77" s="22">
        <v>146</v>
      </c>
      <c r="H77" s="7" t="str">
        <f t="shared" si="14"/>
        <v>N/A</v>
      </c>
      <c r="I77" s="8">
        <v>-43.7</v>
      </c>
      <c r="J77" s="8">
        <v>-25.5</v>
      </c>
      <c r="K77" s="25" t="s">
        <v>734</v>
      </c>
      <c r="L77" s="85" t="str">
        <f t="shared" si="15"/>
        <v>Yes</v>
      </c>
    </row>
    <row r="78" spans="1:12" x14ac:dyDescent="0.25">
      <c r="A78" s="142" t="s">
        <v>1292</v>
      </c>
      <c r="B78" s="21" t="s">
        <v>213</v>
      </c>
      <c r="C78" s="26">
        <v>11787.988506</v>
      </c>
      <c r="D78" s="7" t="str">
        <f t="shared" si="12"/>
        <v>N/A</v>
      </c>
      <c r="E78" s="26">
        <v>10722.709183999999</v>
      </c>
      <c r="F78" s="7" t="str">
        <f t="shared" si="13"/>
        <v>N/A</v>
      </c>
      <c r="G78" s="26">
        <v>11147.965753</v>
      </c>
      <c r="H78" s="7" t="str">
        <f t="shared" si="14"/>
        <v>N/A</v>
      </c>
      <c r="I78" s="8">
        <v>-9.0399999999999991</v>
      </c>
      <c r="J78" s="8">
        <v>3.9660000000000002</v>
      </c>
      <c r="K78" s="25" t="s">
        <v>734</v>
      </c>
      <c r="L78" s="85" t="str">
        <f t="shared" si="15"/>
        <v>Yes</v>
      </c>
    </row>
    <row r="79" spans="1:12" ht="25" x14ac:dyDescent="0.25">
      <c r="A79" s="142" t="s">
        <v>547</v>
      </c>
      <c r="B79" s="21" t="s">
        <v>213</v>
      </c>
      <c r="C79" s="26">
        <v>2890724</v>
      </c>
      <c r="D79" s="7" t="str">
        <f t="shared" si="12"/>
        <v>N/A</v>
      </c>
      <c r="E79" s="26">
        <v>2153017</v>
      </c>
      <c r="F79" s="7" t="str">
        <f t="shared" si="13"/>
        <v>N/A</v>
      </c>
      <c r="G79" s="26">
        <v>2274991</v>
      </c>
      <c r="H79" s="7" t="str">
        <f t="shared" si="14"/>
        <v>N/A</v>
      </c>
      <c r="I79" s="8">
        <v>-25.5</v>
      </c>
      <c r="J79" s="8">
        <v>5.665</v>
      </c>
      <c r="K79" s="25" t="s">
        <v>734</v>
      </c>
      <c r="L79" s="85" t="str">
        <f t="shared" si="15"/>
        <v>Yes</v>
      </c>
    </row>
    <row r="80" spans="1:12" x14ac:dyDescent="0.25">
      <c r="A80" s="142" t="s">
        <v>548</v>
      </c>
      <c r="B80" s="21" t="s">
        <v>213</v>
      </c>
      <c r="C80" s="22">
        <v>209</v>
      </c>
      <c r="D80" s="7" t="str">
        <f t="shared" si="12"/>
        <v>N/A</v>
      </c>
      <c r="E80" s="22">
        <v>170</v>
      </c>
      <c r="F80" s="7" t="str">
        <f t="shared" si="13"/>
        <v>N/A</v>
      </c>
      <c r="G80" s="22">
        <v>141</v>
      </c>
      <c r="H80" s="7" t="str">
        <f t="shared" si="14"/>
        <v>N/A</v>
      </c>
      <c r="I80" s="8">
        <v>-18.7</v>
      </c>
      <c r="J80" s="8">
        <v>-17.100000000000001</v>
      </c>
      <c r="K80" s="25" t="s">
        <v>734</v>
      </c>
      <c r="L80" s="85" t="str">
        <f t="shared" si="15"/>
        <v>Yes</v>
      </c>
    </row>
    <row r="81" spans="1:12" ht="25" x14ac:dyDescent="0.25">
      <c r="A81" s="142" t="s">
        <v>1293</v>
      </c>
      <c r="B81" s="21" t="s">
        <v>213</v>
      </c>
      <c r="C81" s="26">
        <v>13831.215311</v>
      </c>
      <c r="D81" s="7" t="str">
        <f t="shared" si="12"/>
        <v>N/A</v>
      </c>
      <c r="E81" s="26">
        <v>12664.805882000001</v>
      </c>
      <c r="F81" s="7" t="str">
        <f t="shared" si="13"/>
        <v>N/A</v>
      </c>
      <c r="G81" s="26">
        <v>16134.687943000001</v>
      </c>
      <c r="H81" s="7" t="str">
        <f t="shared" si="14"/>
        <v>N/A</v>
      </c>
      <c r="I81" s="8">
        <v>-8.43</v>
      </c>
      <c r="J81" s="8">
        <v>27.4</v>
      </c>
      <c r="K81" s="25" t="s">
        <v>734</v>
      </c>
      <c r="L81" s="85" t="str">
        <f t="shared" si="15"/>
        <v>Yes</v>
      </c>
    </row>
    <row r="82" spans="1:12" x14ac:dyDescent="0.25">
      <c r="A82" s="142" t="s">
        <v>549</v>
      </c>
      <c r="B82" s="21" t="s">
        <v>213</v>
      </c>
      <c r="C82" s="26">
        <v>917636</v>
      </c>
      <c r="D82" s="7" t="str">
        <f t="shared" si="12"/>
        <v>N/A</v>
      </c>
      <c r="E82" s="26">
        <v>966842</v>
      </c>
      <c r="F82" s="7" t="str">
        <f t="shared" si="13"/>
        <v>N/A</v>
      </c>
      <c r="G82" s="26">
        <v>1069466</v>
      </c>
      <c r="H82" s="7" t="str">
        <f t="shared" si="14"/>
        <v>N/A</v>
      </c>
      <c r="I82" s="8">
        <v>5.3620000000000001</v>
      </c>
      <c r="J82" s="8">
        <v>10.61</v>
      </c>
      <c r="K82" s="25" t="s">
        <v>734</v>
      </c>
      <c r="L82" s="85" t="str">
        <f t="shared" si="15"/>
        <v>Yes</v>
      </c>
    </row>
    <row r="83" spans="1:12" x14ac:dyDescent="0.25">
      <c r="A83" s="142" t="s">
        <v>550</v>
      </c>
      <c r="B83" s="21" t="s">
        <v>213</v>
      </c>
      <c r="C83" s="22">
        <v>11</v>
      </c>
      <c r="D83" s="7" t="str">
        <f t="shared" si="12"/>
        <v>N/A</v>
      </c>
      <c r="E83" s="22">
        <v>11</v>
      </c>
      <c r="F83" s="7" t="str">
        <f t="shared" si="13"/>
        <v>N/A</v>
      </c>
      <c r="G83" s="22">
        <v>11</v>
      </c>
      <c r="H83" s="7" t="str">
        <f t="shared" si="14"/>
        <v>N/A</v>
      </c>
      <c r="I83" s="8">
        <v>0</v>
      </c>
      <c r="J83" s="8">
        <v>0</v>
      </c>
      <c r="K83" s="25" t="s">
        <v>734</v>
      </c>
      <c r="L83" s="85" t="str">
        <f t="shared" si="15"/>
        <v>Yes</v>
      </c>
    </row>
    <row r="84" spans="1:12" x14ac:dyDescent="0.25">
      <c r="A84" s="142" t="s">
        <v>1294</v>
      </c>
      <c r="B84" s="21" t="s">
        <v>213</v>
      </c>
      <c r="C84" s="26">
        <v>91763.6</v>
      </c>
      <c r="D84" s="7" t="str">
        <f t="shared" si="12"/>
        <v>N/A</v>
      </c>
      <c r="E84" s="26">
        <v>96684.2</v>
      </c>
      <c r="F84" s="7" t="str">
        <f t="shared" si="13"/>
        <v>N/A</v>
      </c>
      <c r="G84" s="26">
        <v>106946.6</v>
      </c>
      <c r="H84" s="7" t="str">
        <f t="shared" si="14"/>
        <v>N/A</v>
      </c>
      <c r="I84" s="8">
        <v>5.3620000000000001</v>
      </c>
      <c r="J84" s="8">
        <v>10.61</v>
      </c>
      <c r="K84" s="25" t="s">
        <v>734</v>
      </c>
      <c r="L84" s="85" t="str">
        <f t="shared" si="15"/>
        <v>Yes</v>
      </c>
    </row>
    <row r="85" spans="1:12" x14ac:dyDescent="0.25">
      <c r="A85" s="142" t="s">
        <v>551</v>
      </c>
      <c r="B85" s="21" t="s">
        <v>213</v>
      </c>
      <c r="C85" s="26">
        <v>45258308</v>
      </c>
      <c r="D85" s="7" t="str">
        <f t="shared" si="12"/>
        <v>N/A</v>
      </c>
      <c r="E85" s="26">
        <v>36176240</v>
      </c>
      <c r="F85" s="7" t="str">
        <f t="shared" si="13"/>
        <v>N/A</v>
      </c>
      <c r="G85" s="26">
        <v>32710011</v>
      </c>
      <c r="H85" s="7" t="str">
        <f t="shared" si="14"/>
        <v>N/A</v>
      </c>
      <c r="I85" s="8">
        <v>-20.100000000000001</v>
      </c>
      <c r="J85" s="8">
        <v>-9.58</v>
      </c>
      <c r="K85" s="25" t="s">
        <v>734</v>
      </c>
      <c r="L85" s="85" t="str">
        <f t="shared" si="15"/>
        <v>Yes</v>
      </c>
    </row>
    <row r="86" spans="1:12" x14ac:dyDescent="0.25">
      <c r="A86" s="142" t="s">
        <v>552</v>
      </c>
      <c r="B86" s="21" t="s">
        <v>213</v>
      </c>
      <c r="C86" s="22">
        <v>1564</v>
      </c>
      <c r="D86" s="7" t="str">
        <f t="shared" si="12"/>
        <v>N/A</v>
      </c>
      <c r="E86" s="22">
        <v>1041</v>
      </c>
      <c r="F86" s="7" t="str">
        <f t="shared" si="13"/>
        <v>N/A</v>
      </c>
      <c r="G86" s="22">
        <v>757</v>
      </c>
      <c r="H86" s="7" t="str">
        <f t="shared" si="14"/>
        <v>N/A</v>
      </c>
      <c r="I86" s="8">
        <v>-33.4</v>
      </c>
      <c r="J86" s="8">
        <v>-27.3</v>
      </c>
      <c r="K86" s="25" t="s">
        <v>734</v>
      </c>
      <c r="L86" s="85" t="str">
        <f t="shared" si="15"/>
        <v>Yes</v>
      </c>
    </row>
    <row r="87" spans="1:12" x14ac:dyDescent="0.25">
      <c r="A87" s="142" t="s">
        <v>1295</v>
      </c>
      <c r="B87" s="21" t="s">
        <v>213</v>
      </c>
      <c r="C87" s="26">
        <v>28937.537084</v>
      </c>
      <c r="D87" s="7" t="str">
        <f t="shared" si="12"/>
        <v>N/A</v>
      </c>
      <c r="E87" s="26">
        <v>34751.431316000002</v>
      </c>
      <c r="F87" s="7" t="str">
        <f t="shared" si="13"/>
        <v>N/A</v>
      </c>
      <c r="G87" s="26">
        <v>43210.054161</v>
      </c>
      <c r="H87" s="7" t="str">
        <f t="shared" si="14"/>
        <v>N/A</v>
      </c>
      <c r="I87" s="8">
        <v>20.09</v>
      </c>
      <c r="J87" s="8">
        <v>24.34</v>
      </c>
      <c r="K87" s="25" t="s">
        <v>734</v>
      </c>
      <c r="L87" s="85" t="str">
        <f t="shared" si="15"/>
        <v>Yes</v>
      </c>
    </row>
    <row r="88" spans="1:12" ht="25" x14ac:dyDescent="0.25">
      <c r="A88" s="142" t="s">
        <v>553</v>
      </c>
      <c r="B88" s="21" t="s">
        <v>213</v>
      </c>
      <c r="C88" s="26">
        <v>68651343</v>
      </c>
      <c r="D88" s="7" t="str">
        <f t="shared" si="12"/>
        <v>N/A</v>
      </c>
      <c r="E88" s="26">
        <v>56662572</v>
      </c>
      <c r="F88" s="7" t="str">
        <f t="shared" si="13"/>
        <v>N/A</v>
      </c>
      <c r="G88" s="26">
        <v>54042354</v>
      </c>
      <c r="H88" s="7" t="str">
        <f t="shared" si="14"/>
        <v>N/A</v>
      </c>
      <c r="I88" s="8">
        <v>-17.5</v>
      </c>
      <c r="J88" s="8">
        <v>-4.62</v>
      </c>
      <c r="K88" s="25" t="s">
        <v>734</v>
      </c>
      <c r="L88" s="85" t="str">
        <f t="shared" si="15"/>
        <v>Yes</v>
      </c>
    </row>
    <row r="89" spans="1:12" x14ac:dyDescent="0.25">
      <c r="A89" s="142" t="s">
        <v>554</v>
      </c>
      <c r="B89" s="21" t="s">
        <v>213</v>
      </c>
      <c r="C89" s="22">
        <v>83259</v>
      </c>
      <c r="D89" s="7" t="str">
        <f t="shared" si="12"/>
        <v>N/A</v>
      </c>
      <c r="E89" s="22">
        <v>73187</v>
      </c>
      <c r="F89" s="7" t="str">
        <f t="shared" si="13"/>
        <v>N/A</v>
      </c>
      <c r="G89" s="22">
        <v>81043</v>
      </c>
      <c r="H89" s="7" t="str">
        <f t="shared" si="14"/>
        <v>N/A</v>
      </c>
      <c r="I89" s="8">
        <v>-12.1</v>
      </c>
      <c r="J89" s="8">
        <v>10.73</v>
      </c>
      <c r="K89" s="25" t="s">
        <v>734</v>
      </c>
      <c r="L89" s="85" t="str">
        <f t="shared" si="15"/>
        <v>Yes</v>
      </c>
    </row>
    <row r="90" spans="1:12" x14ac:dyDescent="0.25">
      <c r="A90" s="142" t="s">
        <v>1296</v>
      </c>
      <c r="B90" s="21" t="s">
        <v>213</v>
      </c>
      <c r="C90" s="26">
        <v>824.55161604</v>
      </c>
      <c r="D90" s="7" t="str">
        <f t="shared" si="12"/>
        <v>N/A</v>
      </c>
      <c r="E90" s="26">
        <v>774.21634989999995</v>
      </c>
      <c r="F90" s="7" t="str">
        <f t="shared" si="13"/>
        <v>N/A</v>
      </c>
      <c r="G90" s="26">
        <v>666.83555643</v>
      </c>
      <c r="H90" s="7" t="str">
        <f t="shared" si="14"/>
        <v>N/A</v>
      </c>
      <c r="I90" s="8">
        <v>-6.1</v>
      </c>
      <c r="J90" s="8">
        <v>-13.9</v>
      </c>
      <c r="K90" s="25" t="s">
        <v>734</v>
      </c>
      <c r="L90" s="85" t="str">
        <f t="shared" si="15"/>
        <v>Yes</v>
      </c>
    </row>
    <row r="91" spans="1:12" x14ac:dyDescent="0.25">
      <c r="A91" s="142" t="s">
        <v>555</v>
      </c>
      <c r="B91" s="21" t="s">
        <v>213</v>
      </c>
      <c r="C91" s="26">
        <v>17957231</v>
      </c>
      <c r="D91" s="7" t="str">
        <f t="shared" si="12"/>
        <v>N/A</v>
      </c>
      <c r="E91" s="26">
        <v>17719382</v>
      </c>
      <c r="F91" s="7" t="str">
        <f t="shared" si="13"/>
        <v>N/A</v>
      </c>
      <c r="G91" s="26">
        <v>23152074</v>
      </c>
      <c r="H91" s="7" t="str">
        <f t="shared" si="14"/>
        <v>N/A</v>
      </c>
      <c r="I91" s="8">
        <v>-1.32</v>
      </c>
      <c r="J91" s="8">
        <v>30.66</v>
      </c>
      <c r="K91" s="25" t="s">
        <v>734</v>
      </c>
      <c r="L91" s="85" t="str">
        <f t="shared" si="15"/>
        <v>No</v>
      </c>
    </row>
    <row r="92" spans="1:12" x14ac:dyDescent="0.25">
      <c r="A92" s="142" t="s">
        <v>556</v>
      </c>
      <c r="B92" s="21" t="s">
        <v>213</v>
      </c>
      <c r="C92" s="22">
        <v>47515</v>
      </c>
      <c r="D92" s="7" t="str">
        <f t="shared" si="12"/>
        <v>N/A</v>
      </c>
      <c r="E92" s="22">
        <v>44113</v>
      </c>
      <c r="F92" s="7" t="str">
        <f t="shared" si="13"/>
        <v>N/A</v>
      </c>
      <c r="G92" s="22">
        <v>54593</v>
      </c>
      <c r="H92" s="7" t="str">
        <f t="shared" si="14"/>
        <v>N/A</v>
      </c>
      <c r="I92" s="8">
        <v>-7.16</v>
      </c>
      <c r="J92" s="8">
        <v>23.76</v>
      </c>
      <c r="K92" s="25" t="s">
        <v>734</v>
      </c>
      <c r="L92" s="85" t="str">
        <f t="shared" si="15"/>
        <v>Yes</v>
      </c>
    </row>
    <row r="93" spans="1:12" x14ac:dyDescent="0.25">
      <c r="A93" s="142" t="s">
        <v>1297</v>
      </c>
      <c r="B93" s="21" t="s">
        <v>213</v>
      </c>
      <c r="C93" s="26">
        <v>377.92762285999999</v>
      </c>
      <c r="D93" s="7" t="str">
        <f t="shared" si="12"/>
        <v>N/A</v>
      </c>
      <c r="E93" s="26">
        <v>401.68163579999998</v>
      </c>
      <c r="F93" s="7" t="str">
        <f t="shared" si="13"/>
        <v>N/A</v>
      </c>
      <c r="G93" s="26">
        <v>424.08502922000002</v>
      </c>
      <c r="H93" s="7" t="str">
        <f t="shared" si="14"/>
        <v>N/A</v>
      </c>
      <c r="I93" s="8">
        <v>6.2850000000000001</v>
      </c>
      <c r="J93" s="8">
        <v>5.577</v>
      </c>
      <c r="K93" s="25" t="s">
        <v>734</v>
      </c>
      <c r="L93" s="85" t="str">
        <f t="shared" si="15"/>
        <v>Yes</v>
      </c>
    </row>
    <row r="94" spans="1:12" ht="25" x14ac:dyDescent="0.25">
      <c r="A94" s="142" t="s">
        <v>557</v>
      </c>
      <c r="B94" s="21" t="s">
        <v>213</v>
      </c>
      <c r="C94" s="26">
        <v>26864049</v>
      </c>
      <c r="D94" s="7" t="str">
        <f t="shared" si="12"/>
        <v>N/A</v>
      </c>
      <c r="E94" s="26">
        <v>24184108</v>
      </c>
      <c r="F94" s="7" t="str">
        <f t="shared" si="13"/>
        <v>N/A</v>
      </c>
      <c r="G94" s="26">
        <v>30047208</v>
      </c>
      <c r="H94" s="7" t="str">
        <f t="shared" si="14"/>
        <v>N/A</v>
      </c>
      <c r="I94" s="8">
        <v>-9.98</v>
      </c>
      <c r="J94" s="8">
        <v>24.24</v>
      </c>
      <c r="K94" s="25" t="s">
        <v>734</v>
      </c>
      <c r="L94" s="85" t="str">
        <f t="shared" si="15"/>
        <v>Yes</v>
      </c>
    </row>
    <row r="95" spans="1:12" x14ac:dyDescent="0.25">
      <c r="A95" s="142" t="s">
        <v>558</v>
      </c>
      <c r="B95" s="21" t="s">
        <v>213</v>
      </c>
      <c r="C95" s="22">
        <v>48119</v>
      </c>
      <c r="D95" s="7" t="str">
        <f t="shared" si="12"/>
        <v>N/A</v>
      </c>
      <c r="E95" s="22">
        <v>42901</v>
      </c>
      <c r="F95" s="7" t="str">
        <f t="shared" si="13"/>
        <v>N/A</v>
      </c>
      <c r="G95" s="22">
        <v>48313</v>
      </c>
      <c r="H95" s="7" t="str">
        <f t="shared" si="14"/>
        <v>N/A</v>
      </c>
      <c r="I95" s="8">
        <v>-10.8</v>
      </c>
      <c r="J95" s="8">
        <v>12.62</v>
      </c>
      <c r="K95" s="25" t="s">
        <v>734</v>
      </c>
      <c r="L95" s="85" t="str">
        <f t="shared" si="15"/>
        <v>Yes</v>
      </c>
    </row>
    <row r="96" spans="1:12" ht="25" x14ac:dyDescent="0.25">
      <c r="A96" s="142" t="s">
        <v>1298</v>
      </c>
      <c r="B96" s="21" t="s">
        <v>213</v>
      </c>
      <c r="C96" s="26">
        <v>558.28360939000004</v>
      </c>
      <c r="D96" s="7" t="str">
        <f t="shared" si="12"/>
        <v>N/A</v>
      </c>
      <c r="E96" s="26">
        <v>563.71898091000003</v>
      </c>
      <c r="F96" s="7" t="str">
        <f t="shared" si="13"/>
        <v>N/A</v>
      </c>
      <c r="G96" s="26">
        <v>621.92801109000004</v>
      </c>
      <c r="H96" s="7" t="str">
        <f t="shared" si="14"/>
        <v>N/A</v>
      </c>
      <c r="I96" s="8">
        <v>0.97360000000000002</v>
      </c>
      <c r="J96" s="8">
        <v>10.33</v>
      </c>
      <c r="K96" s="25" t="s">
        <v>734</v>
      </c>
      <c r="L96" s="85" t="str">
        <f t="shared" si="15"/>
        <v>Yes</v>
      </c>
    </row>
    <row r="97" spans="1:12" ht="25" x14ac:dyDescent="0.25">
      <c r="A97" s="142" t="s">
        <v>559</v>
      </c>
      <c r="B97" s="21" t="s">
        <v>213</v>
      </c>
      <c r="C97" s="26">
        <v>62973655</v>
      </c>
      <c r="D97" s="7" t="str">
        <f t="shared" si="12"/>
        <v>N/A</v>
      </c>
      <c r="E97" s="26">
        <v>41167564</v>
      </c>
      <c r="F97" s="7" t="str">
        <f t="shared" si="13"/>
        <v>N/A</v>
      </c>
      <c r="G97" s="26">
        <v>34997464</v>
      </c>
      <c r="H97" s="7" t="str">
        <f t="shared" si="14"/>
        <v>N/A</v>
      </c>
      <c r="I97" s="8">
        <v>-34.6</v>
      </c>
      <c r="J97" s="8">
        <v>-15</v>
      </c>
      <c r="K97" s="25" t="s">
        <v>734</v>
      </c>
      <c r="L97" s="85" t="str">
        <f t="shared" si="15"/>
        <v>Yes</v>
      </c>
    </row>
    <row r="98" spans="1:12" x14ac:dyDescent="0.25">
      <c r="A98" s="142" t="s">
        <v>560</v>
      </c>
      <c r="B98" s="21" t="s">
        <v>213</v>
      </c>
      <c r="C98" s="22">
        <v>44737</v>
      </c>
      <c r="D98" s="7" t="str">
        <f t="shared" si="12"/>
        <v>N/A</v>
      </c>
      <c r="E98" s="22">
        <v>37189</v>
      </c>
      <c r="F98" s="7" t="str">
        <f t="shared" si="13"/>
        <v>N/A</v>
      </c>
      <c r="G98" s="22">
        <v>44597</v>
      </c>
      <c r="H98" s="7" t="str">
        <f t="shared" si="14"/>
        <v>N/A</v>
      </c>
      <c r="I98" s="8">
        <v>-16.899999999999999</v>
      </c>
      <c r="J98" s="8">
        <v>19.920000000000002</v>
      </c>
      <c r="K98" s="25" t="s">
        <v>734</v>
      </c>
      <c r="L98" s="85" t="str">
        <f t="shared" si="15"/>
        <v>Yes</v>
      </c>
    </row>
    <row r="99" spans="1:12" x14ac:dyDescent="0.25">
      <c r="A99" s="142" t="s">
        <v>1299</v>
      </c>
      <c r="B99" s="21" t="s">
        <v>213</v>
      </c>
      <c r="C99" s="26">
        <v>1407.6414377000001</v>
      </c>
      <c r="D99" s="7" t="str">
        <f t="shared" si="12"/>
        <v>N/A</v>
      </c>
      <c r="E99" s="26">
        <v>1106.9822796999999</v>
      </c>
      <c r="F99" s="7" t="str">
        <f t="shared" si="13"/>
        <v>N/A</v>
      </c>
      <c r="G99" s="26">
        <v>784.74928807000003</v>
      </c>
      <c r="H99" s="7" t="str">
        <f t="shared" si="14"/>
        <v>N/A</v>
      </c>
      <c r="I99" s="8">
        <v>-21.4</v>
      </c>
      <c r="J99" s="8">
        <v>-29.1</v>
      </c>
      <c r="K99" s="25" t="s">
        <v>734</v>
      </c>
      <c r="L99" s="85" t="str">
        <f t="shared" si="15"/>
        <v>Yes</v>
      </c>
    </row>
    <row r="100" spans="1:12" x14ac:dyDescent="0.25">
      <c r="A100" s="142" t="s">
        <v>561</v>
      </c>
      <c r="B100" s="21" t="s">
        <v>213</v>
      </c>
      <c r="C100" s="26">
        <v>11624127</v>
      </c>
      <c r="D100" s="7" t="str">
        <f t="shared" si="12"/>
        <v>N/A</v>
      </c>
      <c r="E100" s="26">
        <v>12624100</v>
      </c>
      <c r="F100" s="7" t="str">
        <f t="shared" si="13"/>
        <v>N/A</v>
      </c>
      <c r="G100" s="26">
        <v>18974086</v>
      </c>
      <c r="H100" s="7" t="str">
        <f t="shared" si="14"/>
        <v>N/A</v>
      </c>
      <c r="I100" s="8">
        <v>8.6029999999999998</v>
      </c>
      <c r="J100" s="8">
        <v>50.3</v>
      </c>
      <c r="K100" s="25" t="s">
        <v>734</v>
      </c>
      <c r="L100" s="85" t="str">
        <f t="shared" si="15"/>
        <v>No</v>
      </c>
    </row>
    <row r="101" spans="1:12" x14ac:dyDescent="0.25">
      <c r="A101" s="142" t="s">
        <v>562</v>
      </c>
      <c r="B101" s="21" t="s">
        <v>213</v>
      </c>
      <c r="C101" s="22">
        <v>9778</v>
      </c>
      <c r="D101" s="7" t="str">
        <f t="shared" si="12"/>
        <v>N/A</v>
      </c>
      <c r="E101" s="22">
        <v>9177</v>
      </c>
      <c r="F101" s="7" t="str">
        <f t="shared" si="13"/>
        <v>N/A</v>
      </c>
      <c r="G101" s="22">
        <v>8584</v>
      </c>
      <c r="H101" s="7" t="str">
        <f t="shared" si="14"/>
        <v>N/A</v>
      </c>
      <c r="I101" s="8">
        <v>-6.15</v>
      </c>
      <c r="J101" s="8">
        <v>-6.46</v>
      </c>
      <c r="K101" s="25" t="s">
        <v>734</v>
      </c>
      <c r="L101" s="85" t="str">
        <f t="shared" si="15"/>
        <v>Yes</v>
      </c>
    </row>
    <row r="102" spans="1:12" x14ac:dyDescent="0.25">
      <c r="A102" s="142" t="s">
        <v>1300</v>
      </c>
      <c r="B102" s="21" t="s">
        <v>213</v>
      </c>
      <c r="C102" s="26">
        <v>1188.8041522000001</v>
      </c>
      <c r="D102" s="7" t="str">
        <f t="shared" si="12"/>
        <v>N/A</v>
      </c>
      <c r="E102" s="26">
        <v>1375.6238421999999</v>
      </c>
      <c r="F102" s="7" t="str">
        <f t="shared" si="13"/>
        <v>N/A</v>
      </c>
      <c r="G102" s="26">
        <v>2210.4014444999998</v>
      </c>
      <c r="H102" s="7" t="str">
        <f t="shared" si="14"/>
        <v>N/A</v>
      </c>
      <c r="I102" s="8">
        <v>15.71</v>
      </c>
      <c r="J102" s="8">
        <v>60.68</v>
      </c>
      <c r="K102" s="25" t="s">
        <v>734</v>
      </c>
      <c r="L102" s="85" t="str">
        <f t="shared" si="15"/>
        <v>No</v>
      </c>
    </row>
    <row r="103" spans="1:12" ht="25" x14ac:dyDescent="0.25">
      <c r="A103" s="142" t="s">
        <v>563</v>
      </c>
      <c r="B103" s="21" t="s">
        <v>213</v>
      </c>
      <c r="C103" s="26">
        <v>1397991</v>
      </c>
      <c r="D103" s="7" t="str">
        <f t="shared" si="12"/>
        <v>N/A</v>
      </c>
      <c r="E103" s="26">
        <v>423218</v>
      </c>
      <c r="F103" s="7" t="str">
        <f t="shared" si="13"/>
        <v>N/A</v>
      </c>
      <c r="G103" s="26">
        <v>896193</v>
      </c>
      <c r="H103" s="7" t="str">
        <f t="shared" si="14"/>
        <v>N/A</v>
      </c>
      <c r="I103" s="8">
        <v>-69.7</v>
      </c>
      <c r="J103" s="8">
        <v>111.8</v>
      </c>
      <c r="K103" s="25" t="s">
        <v>734</v>
      </c>
      <c r="L103" s="85" t="str">
        <f t="shared" si="15"/>
        <v>No</v>
      </c>
    </row>
    <row r="104" spans="1:12" x14ac:dyDescent="0.25">
      <c r="A104" s="142" t="s">
        <v>564</v>
      </c>
      <c r="B104" s="21" t="s">
        <v>213</v>
      </c>
      <c r="C104" s="22">
        <v>1122</v>
      </c>
      <c r="D104" s="7" t="str">
        <f t="shared" si="12"/>
        <v>N/A</v>
      </c>
      <c r="E104" s="22">
        <v>497</v>
      </c>
      <c r="F104" s="7" t="str">
        <f t="shared" si="13"/>
        <v>N/A</v>
      </c>
      <c r="G104" s="22">
        <v>330</v>
      </c>
      <c r="H104" s="7" t="str">
        <f t="shared" si="14"/>
        <v>N/A</v>
      </c>
      <c r="I104" s="8">
        <v>-55.7</v>
      </c>
      <c r="J104" s="8">
        <v>-33.6</v>
      </c>
      <c r="K104" s="25" t="s">
        <v>734</v>
      </c>
      <c r="L104" s="85" t="str">
        <f t="shared" si="15"/>
        <v>No</v>
      </c>
    </row>
    <row r="105" spans="1:12" x14ac:dyDescent="0.25">
      <c r="A105" s="142" t="s">
        <v>1301</v>
      </c>
      <c r="B105" s="21" t="s">
        <v>213</v>
      </c>
      <c r="C105" s="26">
        <v>1245.9812833999999</v>
      </c>
      <c r="D105" s="7" t="str">
        <f t="shared" si="12"/>
        <v>N/A</v>
      </c>
      <c r="E105" s="26">
        <v>851.54527163</v>
      </c>
      <c r="F105" s="7" t="str">
        <f t="shared" si="13"/>
        <v>N/A</v>
      </c>
      <c r="G105" s="26">
        <v>2715.7363636</v>
      </c>
      <c r="H105" s="7" t="str">
        <f t="shared" si="14"/>
        <v>N/A</v>
      </c>
      <c r="I105" s="8">
        <v>-31.7</v>
      </c>
      <c r="J105" s="8">
        <v>218.9</v>
      </c>
      <c r="K105" s="25" t="s">
        <v>734</v>
      </c>
      <c r="L105" s="85" t="str">
        <f t="shared" si="15"/>
        <v>No</v>
      </c>
    </row>
    <row r="106" spans="1:12" x14ac:dyDescent="0.25">
      <c r="A106" s="142" t="s">
        <v>565</v>
      </c>
      <c r="B106" s="21" t="s">
        <v>213</v>
      </c>
      <c r="C106" s="26">
        <v>30555066</v>
      </c>
      <c r="D106" s="7" t="str">
        <f t="shared" si="12"/>
        <v>N/A</v>
      </c>
      <c r="E106" s="26">
        <v>21926532</v>
      </c>
      <c r="F106" s="7" t="str">
        <f t="shared" si="13"/>
        <v>N/A</v>
      </c>
      <c r="G106" s="26">
        <v>19059870</v>
      </c>
      <c r="H106" s="7" t="str">
        <f t="shared" si="14"/>
        <v>N/A</v>
      </c>
      <c r="I106" s="8">
        <v>-28.2</v>
      </c>
      <c r="J106" s="8">
        <v>-13.1</v>
      </c>
      <c r="K106" s="25" t="s">
        <v>734</v>
      </c>
      <c r="L106" s="85" t="str">
        <f t="shared" si="15"/>
        <v>Yes</v>
      </c>
    </row>
    <row r="107" spans="1:12" x14ac:dyDescent="0.25">
      <c r="A107" s="142" t="s">
        <v>566</v>
      </c>
      <c r="B107" s="21" t="s">
        <v>213</v>
      </c>
      <c r="C107" s="22">
        <v>62702</v>
      </c>
      <c r="D107" s="7" t="str">
        <f t="shared" si="12"/>
        <v>N/A</v>
      </c>
      <c r="E107" s="22">
        <v>53506</v>
      </c>
      <c r="F107" s="7" t="str">
        <f t="shared" si="13"/>
        <v>N/A</v>
      </c>
      <c r="G107" s="22">
        <v>58579</v>
      </c>
      <c r="H107" s="7" t="str">
        <f t="shared" si="14"/>
        <v>N/A</v>
      </c>
      <c r="I107" s="8">
        <v>-14.7</v>
      </c>
      <c r="J107" s="8">
        <v>9.4809999999999999</v>
      </c>
      <c r="K107" s="25" t="s">
        <v>734</v>
      </c>
      <c r="L107" s="85" t="str">
        <f t="shared" si="15"/>
        <v>Yes</v>
      </c>
    </row>
    <row r="108" spans="1:12" x14ac:dyDescent="0.25">
      <c r="A108" s="142" t="s">
        <v>1302</v>
      </c>
      <c r="B108" s="21" t="s">
        <v>213</v>
      </c>
      <c r="C108" s="26">
        <v>487.30608274000002</v>
      </c>
      <c r="D108" s="7" t="str">
        <f t="shared" si="12"/>
        <v>N/A</v>
      </c>
      <c r="E108" s="26">
        <v>409.79576121999997</v>
      </c>
      <c r="F108" s="7" t="str">
        <f t="shared" si="13"/>
        <v>N/A</v>
      </c>
      <c r="G108" s="26">
        <v>325.37035456000001</v>
      </c>
      <c r="H108" s="7" t="str">
        <f t="shared" si="14"/>
        <v>N/A</v>
      </c>
      <c r="I108" s="8">
        <v>-15.9</v>
      </c>
      <c r="J108" s="8">
        <v>-20.6</v>
      </c>
      <c r="K108" s="25" t="s">
        <v>734</v>
      </c>
      <c r="L108" s="85" t="str">
        <f t="shared" si="15"/>
        <v>Yes</v>
      </c>
    </row>
    <row r="109" spans="1:12" x14ac:dyDescent="0.25">
      <c r="A109" s="142" t="s">
        <v>567</v>
      </c>
      <c r="B109" s="21" t="s">
        <v>213</v>
      </c>
      <c r="C109" s="26">
        <v>98682112</v>
      </c>
      <c r="D109" s="7" t="str">
        <f t="shared" si="12"/>
        <v>N/A</v>
      </c>
      <c r="E109" s="26">
        <v>57815626</v>
      </c>
      <c r="F109" s="7" t="str">
        <f t="shared" si="13"/>
        <v>N/A</v>
      </c>
      <c r="G109" s="26">
        <v>61649737</v>
      </c>
      <c r="H109" s="7" t="str">
        <f t="shared" si="14"/>
        <v>N/A</v>
      </c>
      <c r="I109" s="8">
        <v>-41.4</v>
      </c>
      <c r="J109" s="8">
        <v>6.6319999999999997</v>
      </c>
      <c r="K109" s="25" t="s">
        <v>734</v>
      </c>
      <c r="L109" s="85" t="str">
        <f t="shared" si="15"/>
        <v>Yes</v>
      </c>
    </row>
    <row r="110" spans="1:12" x14ac:dyDescent="0.25">
      <c r="A110" s="142" t="s">
        <v>568</v>
      </c>
      <c r="B110" s="21" t="s">
        <v>213</v>
      </c>
      <c r="C110" s="22">
        <v>84939</v>
      </c>
      <c r="D110" s="7" t="str">
        <f t="shared" si="12"/>
        <v>N/A</v>
      </c>
      <c r="E110" s="22">
        <v>71885</v>
      </c>
      <c r="F110" s="7" t="str">
        <f t="shared" si="13"/>
        <v>N/A</v>
      </c>
      <c r="G110" s="22">
        <v>78395</v>
      </c>
      <c r="H110" s="7" t="str">
        <f t="shared" si="14"/>
        <v>N/A</v>
      </c>
      <c r="I110" s="8">
        <v>-15.4</v>
      </c>
      <c r="J110" s="8">
        <v>9.0559999999999992</v>
      </c>
      <c r="K110" s="25" t="s">
        <v>734</v>
      </c>
      <c r="L110" s="85" t="str">
        <f t="shared" si="15"/>
        <v>Yes</v>
      </c>
    </row>
    <row r="111" spans="1:12" x14ac:dyDescent="0.25">
      <c r="A111" s="142" t="s">
        <v>1303</v>
      </c>
      <c r="B111" s="21" t="s">
        <v>213</v>
      </c>
      <c r="C111" s="26">
        <v>1161.7997857</v>
      </c>
      <c r="D111" s="7" t="str">
        <f t="shared" si="12"/>
        <v>N/A</v>
      </c>
      <c r="E111" s="26">
        <v>804.27941852000004</v>
      </c>
      <c r="F111" s="7" t="str">
        <f t="shared" si="13"/>
        <v>N/A</v>
      </c>
      <c r="G111" s="26">
        <v>786.39883921000001</v>
      </c>
      <c r="H111" s="7" t="str">
        <f t="shared" si="14"/>
        <v>N/A</v>
      </c>
      <c r="I111" s="8">
        <v>-30.8</v>
      </c>
      <c r="J111" s="8">
        <v>-2.2200000000000002</v>
      </c>
      <c r="K111" s="25" t="s">
        <v>734</v>
      </c>
      <c r="L111" s="85" t="str">
        <f t="shared" si="15"/>
        <v>Yes</v>
      </c>
    </row>
    <row r="112" spans="1:12" ht="25" x14ac:dyDescent="0.25">
      <c r="A112" s="142" t="s">
        <v>569</v>
      </c>
      <c r="B112" s="21" t="s">
        <v>213</v>
      </c>
      <c r="C112" s="26">
        <v>121476669</v>
      </c>
      <c r="D112" s="7" t="str">
        <f t="shared" si="12"/>
        <v>N/A</v>
      </c>
      <c r="E112" s="26">
        <v>61433824</v>
      </c>
      <c r="F112" s="7" t="str">
        <f t="shared" si="13"/>
        <v>N/A</v>
      </c>
      <c r="G112" s="26">
        <v>37086899</v>
      </c>
      <c r="H112" s="7" t="str">
        <f t="shared" si="14"/>
        <v>N/A</v>
      </c>
      <c r="I112" s="8">
        <v>-49.4</v>
      </c>
      <c r="J112" s="8">
        <v>-39.6</v>
      </c>
      <c r="K112" s="25" t="s">
        <v>734</v>
      </c>
      <c r="L112" s="85" t="str">
        <f t="shared" si="15"/>
        <v>No</v>
      </c>
    </row>
    <row r="113" spans="1:12" x14ac:dyDescent="0.25">
      <c r="A113" s="142" t="s">
        <v>570</v>
      </c>
      <c r="B113" s="21" t="s">
        <v>213</v>
      </c>
      <c r="C113" s="22">
        <v>14203</v>
      </c>
      <c r="D113" s="7" t="str">
        <f t="shared" si="12"/>
        <v>N/A</v>
      </c>
      <c r="E113" s="22">
        <v>7284</v>
      </c>
      <c r="F113" s="7" t="str">
        <f t="shared" si="13"/>
        <v>N/A</v>
      </c>
      <c r="G113" s="22">
        <v>7999</v>
      </c>
      <c r="H113" s="7" t="str">
        <f t="shared" si="14"/>
        <v>N/A</v>
      </c>
      <c r="I113" s="8">
        <v>-48.7</v>
      </c>
      <c r="J113" s="8">
        <v>9.8160000000000007</v>
      </c>
      <c r="K113" s="25" t="s">
        <v>734</v>
      </c>
      <c r="L113" s="85" t="str">
        <f t="shared" si="15"/>
        <v>Yes</v>
      </c>
    </row>
    <row r="114" spans="1:12" ht="25" x14ac:dyDescent="0.25">
      <c r="A114" s="142" t="s">
        <v>1304</v>
      </c>
      <c r="B114" s="21" t="s">
        <v>213</v>
      </c>
      <c r="C114" s="26">
        <v>8552.8880518000005</v>
      </c>
      <c r="D114" s="7" t="str">
        <f t="shared" si="12"/>
        <v>N/A</v>
      </c>
      <c r="E114" s="26">
        <v>8434.0779791000004</v>
      </c>
      <c r="F114" s="7" t="str">
        <f t="shared" si="13"/>
        <v>N/A</v>
      </c>
      <c r="G114" s="26">
        <v>4636.4419301999997</v>
      </c>
      <c r="H114" s="7" t="str">
        <f t="shared" si="14"/>
        <v>N/A</v>
      </c>
      <c r="I114" s="8">
        <v>-1.39</v>
      </c>
      <c r="J114" s="8">
        <v>-45</v>
      </c>
      <c r="K114" s="25" t="s">
        <v>734</v>
      </c>
      <c r="L114" s="85" t="str">
        <f t="shared" si="15"/>
        <v>No</v>
      </c>
    </row>
    <row r="115" spans="1:12" ht="25" x14ac:dyDescent="0.25">
      <c r="A115" s="142" t="s">
        <v>571</v>
      </c>
      <c r="B115" s="21" t="s">
        <v>213</v>
      </c>
      <c r="C115" s="26">
        <v>170</v>
      </c>
      <c r="D115" s="7" t="str">
        <f t="shared" si="12"/>
        <v>N/A</v>
      </c>
      <c r="E115" s="26">
        <v>1054631</v>
      </c>
      <c r="F115" s="7" t="str">
        <f t="shared" si="13"/>
        <v>N/A</v>
      </c>
      <c r="G115" s="26">
        <v>1296191</v>
      </c>
      <c r="H115" s="7" t="str">
        <f t="shared" si="14"/>
        <v>N/A</v>
      </c>
      <c r="I115" s="8">
        <v>620000</v>
      </c>
      <c r="J115" s="8">
        <v>22.9</v>
      </c>
      <c r="K115" s="25" t="s">
        <v>734</v>
      </c>
      <c r="L115" s="85" t="str">
        <f t="shared" si="15"/>
        <v>Yes</v>
      </c>
    </row>
    <row r="116" spans="1:12" x14ac:dyDescent="0.25">
      <c r="A116" s="84" t="s">
        <v>572</v>
      </c>
      <c r="B116" s="21" t="s">
        <v>213</v>
      </c>
      <c r="C116" s="22">
        <v>11</v>
      </c>
      <c r="D116" s="7" t="str">
        <f t="shared" si="12"/>
        <v>N/A</v>
      </c>
      <c r="E116" s="22">
        <v>5614</v>
      </c>
      <c r="F116" s="7" t="str">
        <f t="shared" si="13"/>
        <v>N/A</v>
      </c>
      <c r="G116" s="22">
        <v>6958</v>
      </c>
      <c r="H116" s="7" t="str">
        <f t="shared" si="14"/>
        <v>N/A</v>
      </c>
      <c r="I116" s="8">
        <v>140000</v>
      </c>
      <c r="J116" s="8">
        <v>23.94</v>
      </c>
      <c r="K116" s="25" t="s">
        <v>734</v>
      </c>
      <c r="L116" s="85" t="str">
        <f t="shared" si="15"/>
        <v>Yes</v>
      </c>
    </row>
    <row r="117" spans="1:12" ht="25" x14ac:dyDescent="0.25">
      <c r="A117" s="84" t="s">
        <v>1305</v>
      </c>
      <c r="B117" s="21" t="s">
        <v>213</v>
      </c>
      <c r="C117" s="26">
        <v>42.5</v>
      </c>
      <c r="D117" s="7" t="str">
        <f t="shared" si="12"/>
        <v>N/A</v>
      </c>
      <c r="E117" s="26">
        <v>187.85732098</v>
      </c>
      <c r="F117" s="7" t="str">
        <f t="shared" si="13"/>
        <v>N/A</v>
      </c>
      <c r="G117" s="26">
        <v>186.28787008</v>
      </c>
      <c r="H117" s="7" t="str">
        <f t="shared" si="14"/>
        <v>N/A</v>
      </c>
      <c r="I117" s="8">
        <v>342</v>
      </c>
      <c r="J117" s="8">
        <v>-0.83499999999999996</v>
      </c>
      <c r="K117" s="25" t="s">
        <v>734</v>
      </c>
      <c r="L117" s="85" t="str">
        <f t="shared" si="15"/>
        <v>Yes</v>
      </c>
    </row>
    <row r="118" spans="1:12" ht="25" x14ac:dyDescent="0.25">
      <c r="A118" s="116" t="s">
        <v>573</v>
      </c>
      <c r="B118" s="21" t="s">
        <v>213</v>
      </c>
      <c r="C118" s="26">
        <v>34360984</v>
      </c>
      <c r="D118" s="7" t="str">
        <f t="shared" si="12"/>
        <v>N/A</v>
      </c>
      <c r="E118" s="26">
        <v>21957046</v>
      </c>
      <c r="F118" s="7" t="str">
        <f t="shared" si="13"/>
        <v>N/A</v>
      </c>
      <c r="G118" s="26">
        <v>35482771</v>
      </c>
      <c r="H118" s="7" t="str">
        <f t="shared" si="14"/>
        <v>N/A</v>
      </c>
      <c r="I118" s="8">
        <v>-36.1</v>
      </c>
      <c r="J118" s="8">
        <v>61.6</v>
      </c>
      <c r="K118" s="25" t="s">
        <v>734</v>
      </c>
      <c r="L118" s="85" t="str">
        <f t="shared" si="15"/>
        <v>No</v>
      </c>
    </row>
    <row r="119" spans="1:12" x14ac:dyDescent="0.25">
      <c r="A119" s="116" t="s">
        <v>574</v>
      </c>
      <c r="B119" s="21" t="s">
        <v>213</v>
      </c>
      <c r="C119" s="22">
        <v>3354</v>
      </c>
      <c r="D119" s="7" t="str">
        <f t="shared" si="12"/>
        <v>N/A</v>
      </c>
      <c r="E119" s="22">
        <v>1919</v>
      </c>
      <c r="F119" s="7" t="str">
        <f t="shared" si="13"/>
        <v>N/A</v>
      </c>
      <c r="G119" s="22">
        <v>3111</v>
      </c>
      <c r="H119" s="7" t="str">
        <f t="shared" si="14"/>
        <v>N/A</v>
      </c>
      <c r="I119" s="8">
        <v>-42.8</v>
      </c>
      <c r="J119" s="8">
        <v>62.12</v>
      </c>
      <c r="K119" s="25" t="s">
        <v>734</v>
      </c>
      <c r="L119" s="85" t="str">
        <f t="shared" si="15"/>
        <v>No</v>
      </c>
    </row>
    <row r="120" spans="1:12" ht="25" x14ac:dyDescent="0.25">
      <c r="A120" s="116" t="s">
        <v>1306</v>
      </c>
      <c r="B120" s="21" t="s">
        <v>213</v>
      </c>
      <c r="C120" s="26">
        <v>10244.777579</v>
      </c>
      <c r="D120" s="7" t="str">
        <f t="shared" si="12"/>
        <v>N/A</v>
      </c>
      <c r="E120" s="26">
        <v>11441.920792000001</v>
      </c>
      <c r="F120" s="7" t="str">
        <f t="shared" si="13"/>
        <v>N/A</v>
      </c>
      <c r="G120" s="26">
        <v>11405.583735</v>
      </c>
      <c r="H120" s="7" t="str">
        <f t="shared" si="14"/>
        <v>N/A</v>
      </c>
      <c r="I120" s="8">
        <v>11.69</v>
      </c>
      <c r="J120" s="8">
        <v>-0.318</v>
      </c>
      <c r="K120" s="25" t="s">
        <v>734</v>
      </c>
      <c r="L120" s="85" t="str">
        <f t="shared" si="15"/>
        <v>Yes</v>
      </c>
    </row>
    <row r="121" spans="1:12" ht="25" x14ac:dyDescent="0.25">
      <c r="A121" s="116" t="s">
        <v>575</v>
      </c>
      <c r="B121" s="21" t="s">
        <v>213</v>
      </c>
      <c r="C121" s="26">
        <v>118633</v>
      </c>
      <c r="D121" s="7" t="str">
        <f t="shared" si="12"/>
        <v>N/A</v>
      </c>
      <c r="E121" s="26">
        <v>65260</v>
      </c>
      <c r="F121" s="7" t="str">
        <f t="shared" si="13"/>
        <v>N/A</v>
      </c>
      <c r="G121" s="26">
        <v>62995</v>
      </c>
      <c r="H121" s="7" t="str">
        <f t="shared" si="14"/>
        <v>N/A</v>
      </c>
      <c r="I121" s="8">
        <v>-45</v>
      </c>
      <c r="J121" s="8">
        <v>-3.47</v>
      </c>
      <c r="K121" s="25" t="s">
        <v>734</v>
      </c>
      <c r="L121" s="85" t="str">
        <f t="shared" si="15"/>
        <v>Yes</v>
      </c>
    </row>
    <row r="122" spans="1:12" x14ac:dyDescent="0.25">
      <c r="A122" s="116" t="s">
        <v>576</v>
      </c>
      <c r="B122" s="21" t="s">
        <v>213</v>
      </c>
      <c r="C122" s="22">
        <v>542</v>
      </c>
      <c r="D122" s="7" t="str">
        <f t="shared" si="12"/>
        <v>N/A</v>
      </c>
      <c r="E122" s="22">
        <v>348</v>
      </c>
      <c r="F122" s="7" t="str">
        <f t="shared" si="13"/>
        <v>N/A</v>
      </c>
      <c r="G122" s="22">
        <v>312</v>
      </c>
      <c r="H122" s="7" t="str">
        <f t="shared" si="14"/>
        <v>N/A</v>
      </c>
      <c r="I122" s="8">
        <v>-35.799999999999997</v>
      </c>
      <c r="J122" s="8">
        <v>-10.3</v>
      </c>
      <c r="K122" s="25" t="s">
        <v>734</v>
      </c>
      <c r="L122" s="85" t="str">
        <f t="shared" si="15"/>
        <v>Yes</v>
      </c>
    </row>
    <row r="123" spans="1:12" ht="25" x14ac:dyDescent="0.25">
      <c r="A123" s="116" t="s">
        <v>1307</v>
      </c>
      <c r="B123" s="21" t="s">
        <v>213</v>
      </c>
      <c r="C123" s="26">
        <v>218.88007379999999</v>
      </c>
      <c r="D123" s="7" t="str">
        <f t="shared" si="12"/>
        <v>N/A</v>
      </c>
      <c r="E123" s="26">
        <v>187.52873563</v>
      </c>
      <c r="F123" s="7" t="str">
        <f t="shared" si="13"/>
        <v>N/A</v>
      </c>
      <c r="G123" s="26">
        <v>201.90705127999999</v>
      </c>
      <c r="H123" s="7" t="str">
        <f t="shared" si="14"/>
        <v>N/A</v>
      </c>
      <c r="I123" s="8">
        <v>-14.3</v>
      </c>
      <c r="J123" s="8">
        <v>7.6669999999999998</v>
      </c>
      <c r="K123" s="25" t="s">
        <v>734</v>
      </c>
      <c r="L123" s="85" t="str">
        <f t="shared" si="15"/>
        <v>Yes</v>
      </c>
    </row>
    <row r="124" spans="1:12" ht="25" x14ac:dyDescent="0.25">
      <c r="A124" s="116" t="s">
        <v>577</v>
      </c>
      <c r="B124" s="21" t="s">
        <v>213</v>
      </c>
      <c r="C124" s="26">
        <v>19102969</v>
      </c>
      <c r="D124" s="7" t="str">
        <f t="shared" si="12"/>
        <v>N/A</v>
      </c>
      <c r="E124" s="26">
        <v>18866474</v>
      </c>
      <c r="F124" s="7" t="str">
        <f t="shared" si="13"/>
        <v>N/A</v>
      </c>
      <c r="G124" s="26">
        <v>17774483</v>
      </c>
      <c r="H124" s="7" t="str">
        <f t="shared" si="14"/>
        <v>N/A</v>
      </c>
      <c r="I124" s="8">
        <v>-1.24</v>
      </c>
      <c r="J124" s="8">
        <v>-5.79</v>
      </c>
      <c r="K124" s="25" t="s">
        <v>734</v>
      </c>
      <c r="L124" s="85" t="str">
        <f t="shared" si="15"/>
        <v>Yes</v>
      </c>
    </row>
    <row r="125" spans="1:12" x14ac:dyDescent="0.25">
      <c r="A125" s="108" t="s">
        <v>578</v>
      </c>
      <c r="B125" s="21" t="s">
        <v>213</v>
      </c>
      <c r="C125" s="22">
        <v>1143</v>
      </c>
      <c r="D125" s="7" t="str">
        <f t="shared" si="12"/>
        <v>N/A</v>
      </c>
      <c r="E125" s="22">
        <v>1029</v>
      </c>
      <c r="F125" s="7" t="str">
        <f t="shared" si="13"/>
        <v>N/A</v>
      </c>
      <c r="G125" s="22">
        <v>1013</v>
      </c>
      <c r="H125" s="7" t="str">
        <f t="shared" si="14"/>
        <v>N/A</v>
      </c>
      <c r="I125" s="8">
        <v>-9.9700000000000006</v>
      </c>
      <c r="J125" s="8">
        <v>-1.55</v>
      </c>
      <c r="K125" s="25" t="s">
        <v>734</v>
      </c>
      <c r="L125" s="85" t="str">
        <f t="shared" si="15"/>
        <v>Yes</v>
      </c>
    </row>
    <row r="126" spans="1:12" ht="25" x14ac:dyDescent="0.25">
      <c r="A126" s="108" t="s">
        <v>1308</v>
      </c>
      <c r="B126" s="21" t="s">
        <v>213</v>
      </c>
      <c r="C126" s="26">
        <v>16713.008749000001</v>
      </c>
      <c r="D126" s="7" t="str">
        <f t="shared" si="12"/>
        <v>N/A</v>
      </c>
      <c r="E126" s="26">
        <v>18334.765791999998</v>
      </c>
      <c r="F126" s="7" t="str">
        <f t="shared" si="13"/>
        <v>N/A</v>
      </c>
      <c r="G126" s="26">
        <v>17546.380058999999</v>
      </c>
      <c r="H126" s="7" t="str">
        <f t="shared" si="14"/>
        <v>N/A</v>
      </c>
      <c r="I126" s="8">
        <v>9.7040000000000006</v>
      </c>
      <c r="J126" s="8">
        <v>-4.3</v>
      </c>
      <c r="K126" s="25" t="s">
        <v>734</v>
      </c>
      <c r="L126" s="85" t="str">
        <f t="shared" si="15"/>
        <v>Yes</v>
      </c>
    </row>
    <row r="127" spans="1:12" ht="25" x14ac:dyDescent="0.25">
      <c r="A127" s="108" t="s">
        <v>579</v>
      </c>
      <c r="B127" s="21" t="s">
        <v>213</v>
      </c>
      <c r="C127" s="26">
        <v>2510825</v>
      </c>
      <c r="D127" s="7" t="str">
        <f t="shared" si="12"/>
        <v>N/A</v>
      </c>
      <c r="E127" s="26">
        <v>2586207</v>
      </c>
      <c r="F127" s="7" t="str">
        <f t="shared" si="13"/>
        <v>N/A</v>
      </c>
      <c r="G127" s="26">
        <v>3068156</v>
      </c>
      <c r="H127" s="7" t="str">
        <f t="shared" si="14"/>
        <v>N/A</v>
      </c>
      <c r="I127" s="8">
        <v>3.0019999999999998</v>
      </c>
      <c r="J127" s="8">
        <v>18.64</v>
      </c>
      <c r="K127" s="25" t="s">
        <v>734</v>
      </c>
      <c r="L127" s="85" t="str">
        <f t="shared" si="15"/>
        <v>Yes</v>
      </c>
    </row>
    <row r="128" spans="1:12" x14ac:dyDescent="0.25">
      <c r="A128" s="108" t="s">
        <v>580</v>
      </c>
      <c r="B128" s="21" t="s">
        <v>213</v>
      </c>
      <c r="C128" s="22">
        <v>2494</v>
      </c>
      <c r="D128" s="7" t="str">
        <f t="shared" si="12"/>
        <v>N/A</v>
      </c>
      <c r="E128" s="22">
        <v>3007</v>
      </c>
      <c r="F128" s="7" t="str">
        <f t="shared" si="13"/>
        <v>N/A</v>
      </c>
      <c r="G128" s="22">
        <v>4010</v>
      </c>
      <c r="H128" s="7" t="str">
        <f t="shared" si="14"/>
        <v>N/A</v>
      </c>
      <c r="I128" s="8">
        <v>20.57</v>
      </c>
      <c r="J128" s="8">
        <v>33.36</v>
      </c>
      <c r="K128" s="25" t="s">
        <v>734</v>
      </c>
      <c r="L128" s="85" t="str">
        <f t="shared" si="15"/>
        <v>No</v>
      </c>
    </row>
    <row r="129" spans="1:12" ht="25" x14ac:dyDescent="0.25">
      <c r="A129" s="108" t="s">
        <v>1309</v>
      </c>
      <c r="B129" s="21" t="s">
        <v>213</v>
      </c>
      <c r="C129" s="26">
        <v>1006.7461909</v>
      </c>
      <c r="D129" s="7" t="str">
        <f t="shared" si="12"/>
        <v>N/A</v>
      </c>
      <c r="E129" s="26">
        <v>860.06218822999995</v>
      </c>
      <c r="F129" s="7" t="str">
        <f t="shared" si="13"/>
        <v>N/A</v>
      </c>
      <c r="G129" s="26">
        <v>765.12618454000005</v>
      </c>
      <c r="H129" s="7" t="str">
        <f t="shared" si="14"/>
        <v>N/A</v>
      </c>
      <c r="I129" s="8">
        <v>-14.6</v>
      </c>
      <c r="J129" s="8">
        <v>-11</v>
      </c>
      <c r="K129" s="25" t="s">
        <v>734</v>
      </c>
      <c r="L129" s="85" t="str">
        <f t="shared" si="15"/>
        <v>Yes</v>
      </c>
    </row>
    <row r="130" spans="1:12" x14ac:dyDescent="0.25">
      <c r="A130" s="108" t="s">
        <v>581</v>
      </c>
      <c r="B130" s="21" t="s">
        <v>213</v>
      </c>
      <c r="C130" s="26">
        <v>2978</v>
      </c>
      <c r="D130" s="7" t="str">
        <f t="shared" si="12"/>
        <v>N/A</v>
      </c>
      <c r="E130" s="26">
        <v>4185</v>
      </c>
      <c r="F130" s="7" t="str">
        <f t="shared" si="13"/>
        <v>N/A</v>
      </c>
      <c r="G130" s="26">
        <v>289211</v>
      </c>
      <c r="H130" s="7" t="str">
        <f t="shared" si="14"/>
        <v>N/A</v>
      </c>
      <c r="I130" s="8">
        <v>40.53</v>
      </c>
      <c r="J130" s="8">
        <v>6811</v>
      </c>
      <c r="K130" s="25" t="s">
        <v>734</v>
      </c>
      <c r="L130" s="85" t="str">
        <f t="shared" si="15"/>
        <v>No</v>
      </c>
    </row>
    <row r="131" spans="1:12" x14ac:dyDescent="0.25">
      <c r="A131" s="108" t="s">
        <v>582</v>
      </c>
      <c r="B131" s="21" t="s">
        <v>213</v>
      </c>
      <c r="C131" s="22">
        <v>11</v>
      </c>
      <c r="D131" s="7" t="str">
        <f t="shared" si="12"/>
        <v>N/A</v>
      </c>
      <c r="E131" s="22">
        <v>11</v>
      </c>
      <c r="F131" s="7" t="str">
        <f t="shared" si="13"/>
        <v>N/A</v>
      </c>
      <c r="G131" s="22">
        <v>106</v>
      </c>
      <c r="H131" s="7" t="str">
        <f t="shared" si="14"/>
        <v>N/A</v>
      </c>
      <c r="I131" s="8">
        <v>22.22</v>
      </c>
      <c r="J131" s="8">
        <v>863.6</v>
      </c>
      <c r="K131" s="25" t="s">
        <v>734</v>
      </c>
      <c r="L131" s="85" t="str">
        <f t="shared" si="15"/>
        <v>No</v>
      </c>
    </row>
    <row r="132" spans="1:12" x14ac:dyDescent="0.25">
      <c r="A132" s="108" t="s">
        <v>1310</v>
      </c>
      <c r="B132" s="21" t="s">
        <v>213</v>
      </c>
      <c r="C132" s="26">
        <v>330.88888888999998</v>
      </c>
      <c r="D132" s="7" t="str">
        <f t="shared" si="12"/>
        <v>N/A</v>
      </c>
      <c r="E132" s="26">
        <v>380.45454545000001</v>
      </c>
      <c r="F132" s="7" t="str">
        <f t="shared" si="13"/>
        <v>N/A</v>
      </c>
      <c r="G132" s="26">
        <v>2728.4056604000002</v>
      </c>
      <c r="H132" s="7" t="str">
        <f t="shared" si="14"/>
        <v>N/A</v>
      </c>
      <c r="I132" s="8">
        <v>14.98</v>
      </c>
      <c r="J132" s="8">
        <v>617.1</v>
      </c>
      <c r="K132" s="25" t="s">
        <v>734</v>
      </c>
      <c r="L132" s="85" t="str">
        <f t="shared" si="15"/>
        <v>No</v>
      </c>
    </row>
    <row r="133" spans="1:12" ht="25" x14ac:dyDescent="0.25">
      <c r="A133" s="108" t="s">
        <v>583</v>
      </c>
      <c r="B133" s="21" t="s">
        <v>213</v>
      </c>
      <c r="C133" s="26">
        <v>693953</v>
      </c>
      <c r="D133" s="7" t="str">
        <f t="shared" si="12"/>
        <v>N/A</v>
      </c>
      <c r="E133" s="26">
        <v>655219</v>
      </c>
      <c r="F133" s="7" t="str">
        <f t="shared" si="13"/>
        <v>N/A</v>
      </c>
      <c r="G133" s="26">
        <v>810884</v>
      </c>
      <c r="H133" s="7" t="str">
        <f t="shared" si="14"/>
        <v>N/A</v>
      </c>
      <c r="I133" s="8">
        <v>-5.58</v>
      </c>
      <c r="J133" s="8">
        <v>23.76</v>
      </c>
      <c r="K133" s="25" t="s">
        <v>734</v>
      </c>
      <c r="L133" s="85" t="str">
        <f>IF(J133="Div by 0", "N/A", IF(OR(J133="N/A",K133="N/A"),"N/A", IF(J133&gt;VALUE(MID(K133,1,2)), "No", IF(J133&lt;-1*VALUE(MID(K133,1,2)), "No", "Yes"))))</f>
        <v>Yes</v>
      </c>
    </row>
    <row r="134" spans="1:12" x14ac:dyDescent="0.25">
      <c r="A134" s="108" t="s">
        <v>584</v>
      </c>
      <c r="B134" s="21" t="s">
        <v>213</v>
      </c>
      <c r="C134" s="22">
        <v>2440</v>
      </c>
      <c r="D134" s="7" t="str">
        <f t="shared" si="12"/>
        <v>N/A</v>
      </c>
      <c r="E134" s="22">
        <v>2205</v>
      </c>
      <c r="F134" s="7" t="str">
        <f t="shared" si="13"/>
        <v>N/A</v>
      </c>
      <c r="G134" s="22">
        <v>2179</v>
      </c>
      <c r="H134" s="7" t="str">
        <f t="shared" si="14"/>
        <v>N/A</v>
      </c>
      <c r="I134" s="8">
        <v>-9.6300000000000008</v>
      </c>
      <c r="J134" s="8">
        <v>-1.18</v>
      </c>
      <c r="K134" s="25" t="s">
        <v>734</v>
      </c>
      <c r="L134" s="85" t="str">
        <f t="shared" ref="L134:L138" si="16">IF(J134="Div by 0", "N/A", IF(OR(J134="N/A",K134="N/A"),"N/A", IF(J134&gt;VALUE(MID(K134,1,2)), "No", IF(J134&lt;-1*VALUE(MID(K134,1,2)), "No", "Yes"))))</f>
        <v>Yes</v>
      </c>
    </row>
    <row r="135" spans="1:12" ht="25" x14ac:dyDescent="0.25">
      <c r="A135" s="108" t="s">
        <v>1311</v>
      </c>
      <c r="B135" s="21" t="s">
        <v>213</v>
      </c>
      <c r="C135" s="26">
        <v>284.40696721</v>
      </c>
      <c r="D135" s="7" t="str">
        <f t="shared" si="12"/>
        <v>N/A</v>
      </c>
      <c r="E135" s="26">
        <v>297.15147392</v>
      </c>
      <c r="F135" s="7" t="str">
        <f t="shared" si="13"/>
        <v>N/A</v>
      </c>
      <c r="G135" s="26">
        <v>372.13584213000001</v>
      </c>
      <c r="H135" s="7" t="str">
        <f t="shared" si="14"/>
        <v>N/A</v>
      </c>
      <c r="I135" s="8">
        <v>4.4809999999999999</v>
      </c>
      <c r="J135" s="8">
        <v>25.23</v>
      </c>
      <c r="K135" s="25" t="s">
        <v>734</v>
      </c>
      <c r="L135" s="85" t="str">
        <f t="shared" si="16"/>
        <v>Yes</v>
      </c>
    </row>
    <row r="136" spans="1:12" ht="25" x14ac:dyDescent="0.25">
      <c r="A136" s="108" t="s">
        <v>585</v>
      </c>
      <c r="B136" s="21" t="s">
        <v>213</v>
      </c>
      <c r="C136" s="26">
        <v>6163580</v>
      </c>
      <c r="D136" s="7" t="str">
        <f t="shared" ref="D136:D150" si="17">IF($B136="N/A","N/A",IF(C136&gt;10,"No",IF(C136&lt;-10,"No","Yes")))</f>
        <v>N/A</v>
      </c>
      <c r="E136" s="26">
        <v>3826201</v>
      </c>
      <c r="F136" s="7" t="str">
        <f t="shared" ref="F136:F150" si="18">IF($B136="N/A","N/A",IF(E136&gt;10,"No",IF(E136&lt;-10,"No","Yes")))</f>
        <v>N/A</v>
      </c>
      <c r="G136" s="26">
        <v>3048999</v>
      </c>
      <c r="H136" s="7" t="str">
        <f t="shared" ref="H136:H150" si="19">IF($B136="N/A","N/A",IF(G136&gt;10,"No",IF(G136&lt;-10,"No","Yes")))</f>
        <v>N/A</v>
      </c>
      <c r="I136" s="8">
        <v>-37.9</v>
      </c>
      <c r="J136" s="8">
        <v>-20.3</v>
      </c>
      <c r="K136" s="25" t="s">
        <v>734</v>
      </c>
      <c r="L136" s="85" t="str">
        <f t="shared" si="16"/>
        <v>Yes</v>
      </c>
    </row>
    <row r="137" spans="1:12" x14ac:dyDescent="0.25">
      <c r="A137" s="108" t="s">
        <v>586</v>
      </c>
      <c r="B137" s="21" t="s">
        <v>213</v>
      </c>
      <c r="C137" s="22">
        <v>49</v>
      </c>
      <c r="D137" s="7" t="str">
        <f t="shared" si="17"/>
        <v>N/A</v>
      </c>
      <c r="E137" s="22">
        <v>33</v>
      </c>
      <c r="F137" s="7" t="str">
        <f t="shared" si="18"/>
        <v>N/A</v>
      </c>
      <c r="G137" s="22">
        <v>50</v>
      </c>
      <c r="H137" s="7" t="str">
        <f t="shared" si="19"/>
        <v>N/A</v>
      </c>
      <c r="I137" s="8">
        <v>-32.700000000000003</v>
      </c>
      <c r="J137" s="8">
        <v>51.52</v>
      </c>
      <c r="K137" s="25" t="s">
        <v>734</v>
      </c>
      <c r="L137" s="85" t="str">
        <f t="shared" si="16"/>
        <v>No</v>
      </c>
    </row>
    <row r="138" spans="1:12" ht="25" x14ac:dyDescent="0.25">
      <c r="A138" s="108" t="s">
        <v>1312</v>
      </c>
      <c r="B138" s="21" t="s">
        <v>213</v>
      </c>
      <c r="C138" s="26">
        <v>125787.34694</v>
      </c>
      <c r="D138" s="7" t="str">
        <f t="shared" si="17"/>
        <v>N/A</v>
      </c>
      <c r="E138" s="26">
        <v>115945.48484999999</v>
      </c>
      <c r="F138" s="7" t="str">
        <f t="shared" si="18"/>
        <v>N/A</v>
      </c>
      <c r="G138" s="26">
        <v>60979.98</v>
      </c>
      <c r="H138" s="7" t="str">
        <f t="shared" si="19"/>
        <v>N/A</v>
      </c>
      <c r="I138" s="8">
        <v>-7.82</v>
      </c>
      <c r="J138" s="8">
        <v>-47.4</v>
      </c>
      <c r="K138" s="25" t="s">
        <v>734</v>
      </c>
      <c r="L138" s="85" t="str">
        <f t="shared" si="16"/>
        <v>No</v>
      </c>
    </row>
    <row r="139" spans="1:12" ht="25" x14ac:dyDescent="0.25">
      <c r="A139" s="108" t="s">
        <v>587</v>
      </c>
      <c r="B139" s="21" t="s">
        <v>213</v>
      </c>
      <c r="C139" s="26">
        <v>32846887</v>
      </c>
      <c r="D139" s="7" t="str">
        <f t="shared" si="17"/>
        <v>N/A</v>
      </c>
      <c r="E139" s="26">
        <v>20433875</v>
      </c>
      <c r="F139" s="7" t="str">
        <f t="shared" si="18"/>
        <v>N/A</v>
      </c>
      <c r="G139" s="26">
        <v>18934231</v>
      </c>
      <c r="H139" s="7" t="str">
        <f t="shared" si="19"/>
        <v>N/A</v>
      </c>
      <c r="I139" s="8">
        <v>-37.799999999999997</v>
      </c>
      <c r="J139" s="8">
        <v>-7.34</v>
      </c>
      <c r="K139" s="25" t="s">
        <v>734</v>
      </c>
      <c r="L139" s="85" t="str">
        <f t="shared" ref="L139:L150" si="20">IF(J139="Div by 0", "N/A", IF(K139="N/A","N/A", IF(J139&gt;VALUE(MID(K139,1,2)), "No", IF(J139&lt;-1*VALUE(MID(K139,1,2)), "No", "Yes"))))</f>
        <v>Yes</v>
      </c>
    </row>
    <row r="140" spans="1:12" x14ac:dyDescent="0.25">
      <c r="A140" s="108" t="s">
        <v>588</v>
      </c>
      <c r="B140" s="21" t="s">
        <v>213</v>
      </c>
      <c r="C140" s="22">
        <v>32966</v>
      </c>
      <c r="D140" s="7" t="str">
        <f t="shared" si="17"/>
        <v>N/A</v>
      </c>
      <c r="E140" s="22">
        <v>26564</v>
      </c>
      <c r="F140" s="7" t="str">
        <f t="shared" si="18"/>
        <v>N/A</v>
      </c>
      <c r="G140" s="22">
        <v>26080</v>
      </c>
      <c r="H140" s="7" t="str">
        <f t="shared" si="19"/>
        <v>N/A</v>
      </c>
      <c r="I140" s="8">
        <v>-19.399999999999999</v>
      </c>
      <c r="J140" s="8">
        <v>-1.82</v>
      </c>
      <c r="K140" s="25" t="s">
        <v>734</v>
      </c>
      <c r="L140" s="85" t="str">
        <f t="shared" si="20"/>
        <v>Yes</v>
      </c>
    </row>
    <row r="141" spans="1:12" ht="25" x14ac:dyDescent="0.25">
      <c r="A141" s="108" t="s">
        <v>1313</v>
      </c>
      <c r="B141" s="21" t="s">
        <v>213</v>
      </c>
      <c r="C141" s="26">
        <v>996.38679245000003</v>
      </c>
      <c r="D141" s="7" t="str">
        <f t="shared" si="17"/>
        <v>N/A</v>
      </c>
      <c r="E141" s="26">
        <v>769.23185513999999</v>
      </c>
      <c r="F141" s="7" t="str">
        <f t="shared" si="18"/>
        <v>N/A</v>
      </c>
      <c r="G141" s="26">
        <v>726.00578987999995</v>
      </c>
      <c r="H141" s="7" t="str">
        <f t="shared" si="19"/>
        <v>N/A</v>
      </c>
      <c r="I141" s="8">
        <v>-22.8</v>
      </c>
      <c r="J141" s="8">
        <v>-5.62</v>
      </c>
      <c r="K141" s="25" t="s">
        <v>734</v>
      </c>
      <c r="L141" s="85" t="str">
        <f t="shared" si="20"/>
        <v>Yes</v>
      </c>
    </row>
    <row r="142" spans="1:12" ht="25" x14ac:dyDescent="0.25">
      <c r="A142" s="108" t="s">
        <v>589</v>
      </c>
      <c r="B142" s="21" t="s">
        <v>213</v>
      </c>
      <c r="C142" s="26">
        <v>147842103</v>
      </c>
      <c r="D142" s="7" t="str">
        <f t="shared" si="17"/>
        <v>N/A</v>
      </c>
      <c r="E142" s="26">
        <v>32749216</v>
      </c>
      <c r="F142" s="7" t="str">
        <f t="shared" si="18"/>
        <v>N/A</v>
      </c>
      <c r="G142" s="26">
        <v>25679588</v>
      </c>
      <c r="H142" s="7" t="str">
        <f t="shared" si="19"/>
        <v>N/A</v>
      </c>
      <c r="I142" s="8">
        <v>-77.8</v>
      </c>
      <c r="J142" s="8">
        <v>-21.6</v>
      </c>
      <c r="K142" s="25" t="s">
        <v>734</v>
      </c>
      <c r="L142" s="85" t="str">
        <f t="shared" si="20"/>
        <v>Yes</v>
      </c>
    </row>
    <row r="143" spans="1:12" x14ac:dyDescent="0.25">
      <c r="A143" s="84" t="s">
        <v>590</v>
      </c>
      <c r="B143" s="21" t="s">
        <v>213</v>
      </c>
      <c r="C143" s="22">
        <v>4997</v>
      </c>
      <c r="D143" s="7" t="str">
        <f t="shared" si="17"/>
        <v>N/A</v>
      </c>
      <c r="E143" s="22">
        <v>1147</v>
      </c>
      <c r="F143" s="7" t="str">
        <f t="shared" si="18"/>
        <v>N/A</v>
      </c>
      <c r="G143" s="22">
        <v>857</v>
      </c>
      <c r="H143" s="7" t="str">
        <f t="shared" si="19"/>
        <v>N/A</v>
      </c>
      <c r="I143" s="8">
        <v>-77</v>
      </c>
      <c r="J143" s="8">
        <v>-25.3</v>
      </c>
      <c r="K143" s="25" t="s">
        <v>734</v>
      </c>
      <c r="L143" s="85" t="str">
        <f t="shared" si="20"/>
        <v>Yes</v>
      </c>
    </row>
    <row r="144" spans="1:12" ht="25" x14ac:dyDescent="0.25">
      <c r="A144" s="84" t="s">
        <v>1314</v>
      </c>
      <c r="B144" s="21" t="s">
        <v>213</v>
      </c>
      <c r="C144" s="26">
        <v>29586.172302999999</v>
      </c>
      <c r="D144" s="7" t="str">
        <f t="shared" si="17"/>
        <v>N/A</v>
      </c>
      <c r="E144" s="26">
        <v>28552.062772000001</v>
      </c>
      <c r="F144" s="7" t="str">
        <f t="shared" si="18"/>
        <v>N/A</v>
      </c>
      <c r="G144" s="26">
        <v>29964.513418999999</v>
      </c>
      <c r="H144" s="7" t="str">
        <f t="shared" si="19"/>
        <v>N/A</v>
      </c>
      <c r="I144" s="8">
        <v>-3.5</v>
      </c>
      <c r="J144" s="8">
        <v>4.9470000000000001</v>
      </c>
      <c r="K144" s="25" t="s">
        <v>734</v>
      </c>
      <c r="L144" s="85" t="str">
        <f t="shared" si="20"/>
        <v>Yes</v>
      </c>
    </row>
    <row r="145" spans="1:12" ht="25" x14ac:dyDescent="0.25">
      <c r="A145" s="108" t="s">
        <v>591</v>
      </c>
      <c r="B145" s="21" t="s">
        <v>213</v>
      </c>
      <c r="C145" s="26">
        <v>6172381</v>
      </c>
      <c r="D145" s="7" t="str">
        <f t="shared" si="17"/>
        <v>N/A</v>
      </c>
      <c r="E145" s="26">
        <v>6420179</v>
      </c>
      <c r="F145" s="7" t="str">
        <f t="shared" si="18"/>
        <v>N/A</v>
      </c>
      <c r="G145" s="26">
        <v>8920926</v>
      </c>
      <c r="H145" s="7" t="str">
        <f t="shared" si="19"/>
        <v>N/A</v>
      </c>
      <c r="I145" s="8">
        <v>4.0149999999999997</v>
      </c>
      <c r="J145" s="8">
        <v>38.950000000000003</v>
      </c>
      <c r="K145" s="25" t="s">
        <v>734</v>
      </c>
      <c r="L145" s="85" t="str">
        <f t="shared" si="20"/>
        <v>No</v>
      </c>
    </row>
    <row r="146" spans="1:12" x14ac:dyDescent="0.25">
      <c r="A146" s="108" t="s">
        <v>592</v>
      </c>
      <c r="B146" s="21" t="s">
        <v>213</v>
      </c>
      <c r="C146" s="22">
        <v>8070</v>
      </c>
      <c r="D146" s="7" t="str">
        <f t="shared" si="17"/>
        <v>N/A</v>
      </c>
      <c r="E146" s="22">
        <v>7203</v>
      </c>
      <c r="F146" s="7" t="str">
        <f t="shared" si="18"/>
        <v>N/A</v>
      </c>
      <c r="G146" s="22">
        <v>10660</v>
      </c>
      <c r="H146" s="7" t="str">
        <f t="shared" si="19"/>
        <v>N/A</v>
      </c>
      <c r="I146" s="8">
        <v>-10.7</v>
      </c>
      <c r="J146" s="8">
        <v>47.99</v>
      </c>
      <c r="K146" s="25" t="s">
        <v>734</v>
      </c>
      <c r="L146" s="85" t="str">
        <f t="shared" si="20"/>
        <v>No</v>
      </c>
    </row>
    <row r="147" spans="1:12" ht="25" x14ac:dyDescent="0.25">
      <c r="A147" s="108" t="s">
        <v>1315</v>
      </c>
      <c r="B147" s="21" t="s">
        <v>213</v>
      </c>
      <c r="C147" s="26">
        <v>764.85514250000006</v>
      </c>
      <c r="D147" s="7" t="str">
        <f t="shared" si="17"/>
        <v>N/A</v>
      </c>
      <c r="E147" s="26">
        <v>891.32014437999999</v>
      </c>
      <c r="F147" s="7" t="str">
        <f t="shared" si="18"/>
        <v>N/A</v>
      </c>
      <c r="G147" s="26">
        <v>836.85984990999998</v>
      </c>
      <c r="H147" s="7" t="str">
        <f t="shared" si="19"/>
        <v>N/A</v>
      </c>
      <c r="I147" s="8">
        <v>16.53</v>
      </c>
      <c r="J147" s="8">
        <v>-6.11</v>
      </c>
      <c r="K147" s="25" t="s">
        <v>734</v>
      </c>
      <c r="L147" s="85" t="str">
        <f t="shared" si="20"/>
        <v>Yes</v>
      </c>
    </row>
    <row r="148" spans="1:12" ht="25" x14ac:dyDescent="0.25">
      <c r="A148" s="108" t="s">
        <v>593</v>
      </c>
      <c r="B148" s="21" t="s">
        <v>213</v>
      </c>
      <c r="C148" s="26">
        <v>511254</v>
      </c>
      <c r="D148" s="7" t="str">
        <f t="shared" si="17"/>
        <v>N/A</v>
      </c>
      <c r="E148" s="26">
        <v>341216</v>
      </c>
      <c r="F148" s="7" t="str">
        <f t="shared" si="18"/>
        <v>N/A</v>
      </c>
      <c r="G148" s="26">
        <v>289420</v>
      </c>
      <c r="H148" s="7" t="str">
        <f t="shared" si="19"/>
        <v>N/A</v>
      </c>
      <c r="I148" s="8">
        <v>-33.299999999999997</v>
      </c>
      <c r="J148" s="8">
        <v>-15.2</v>
      </c>
      <c r="K148" s="25" t="s">
        <v>734</v>
      </c>
      <c r="L148" s="85" t="str">
        <f t="shared" si="20"/>
        <v>Yes</v>
      </c>
    </row>
    <row r="149" spans="1:12" x14ac:dyDescent="0.25">
      <c r="A149" s="108" t="s">
        <v>594</v>
      </c>
      <c r="B149" s="21" t="s">
        <v>213</v>
      </c>
      <c r="C149" s="22">
        <v>46</v>
      </c>
      <c r="D149" s="7" t="str">
        <f t="shared" si="17"/>
        <v>N/A</v>
      </c>
      <c r="E149" s="22">
        <v>25</v>
      </c>
      <c r="F149" s="7" t="str">
        <f t="shared" si="18"/>
        <v>N/A</v>
      </c>
      <c r="G149" s="22">
        <v>22</v>
      </c>
      <c r="H149" s="7" t="str">
        <f t="shared" si="19"/>
        <v>N/A</v>
      </c>
      <c r="I149" s="8">
        <v>-45.7</v>
      </c>
      <c r="J149" s="8">
        <v>-12</v>
      </c>
      <c r="K149" s="25" t="s">
        <v>734</v>
      </c>
      <c r="L149" s="85" t="str">
        <f t="shared" si="20"/>
        <v>Yes</v>
      </c>
    </row>
    <row r="150" spans="1:12" ht="25" x14ac:dyDescent="0.25">
      <c r="A150" s="116" t="s">
        <v>1316</v>
      </c>
      <c r="B150" s="21" t="s">
        <v>213</v>
      </c>
      <c r="C150" s="26">
        <v>11114.217391</v>
      </c>
      <c r="D150" s="7" t="str">
        <f t="shared" si="17"/>
        <v>N/A</v>
      </c>
      <c r="E150" s="26">
        <v>13648.64</v>
      </c>
      <c r="F150" s="7" t="str">
        <f t="shared" si="18"/>
        <v>N/A</v>
      </c>
      <c r="G150" s="26">
        <v>13155.454545000001</v>
      </c>
      <c r="H150" s="7" t="str">
        <f t="shared" si="19"/>
        <v>N/A</v>
      </c>
      <c r="I150" s="8">
        <v>22.8</v>
      </c>
      <c r="J150" s="8">
        <v>-3.61</v>
      </c>
      <c r="K150" s="25" t="s">
        <v>734</v>
      </c>
      <c r="L150" s="85" t="str">
        <f t="shared" si="20"/>
        <v>Yes</v>
      </c>
    </row>
    <row r="151" spans="1:12" x14ac:dyDescent="0.25">
      <c r="A151" s="116" t="s">
        <v>1317</v>
      </c>
      <c r="B151" s="21" t="s">
        <v>213</v>
      </c>
      <c r="C151" s="26">
        <v>1384.691075</v>
      </c>
      <c r="D151" s="7" t="str">
        <f t="shared" ref="D151:D170" si="21">IF($B151="N/A","N/A",IF(C151&gt;10,"No",IF(C151&lt;-10,"No","Yes")))</f>
        <v>N/A</v>
      </c>
      <c r="E151" s="26">
        <v>962.16608932999998</v>
      </c>
      <c r="F151" s="7" t="str">
        <f t="shared" ref="F151:F170" si="22">IF($B151="N/A","N/A",IF(E151&gt;10,"No",IF(E151&lt;-10,"No","Yes")))</f>
        <v>N/A</v>
      </c>
      <c r="G151" s="26">
        <v>688.73752012</v>
      </c>
      <c r="H151" s="7" t="str">
        <f t="shared" ref="H151:H170" si="23">IF($B151="N/A","N/A",IF(G151&gt;10,"No",IF(G151&lt;-10,"No","Yes")))</f>
        <v>N/A</v>
      </c>
      <c r="I151" s="8">
        <v>-30.5</v>
      </c>
      <c r="J151" s="8">
        <v>-28.4</v>
      </c>
      <c r="K151" s="25" t="s">
        <v>734</v>
      </c>
      <c r="L151" s="85" t="str">
        <f t="shared" ref="L151:L170" si="24">IF(J151="Div by 0", "N/A", IF(K151="N/A","N/A", IF(J151&gt;VALUE(MID(K151,1,2)), "No", IF(J151&lt;-1*VALUE(MID(K151,1,2)), "No", "Yes"))))</f>
        <v>Yes</v>
      </c>
    </row>
    <row r="152" spans="1:12" ht="25" x14ac:dyDescent="0.25">
      <c r="A152" s="116" t="s">
        <v>1318</v>
      </c>
      <c r="B152" s="21" t="s">
        <v>213</v>
      </c>
      <c r="C152" s="26">
        <v>1996.5609136999999</v>
      </c>
      <c r="D152" s="7" t="str">
        <f t="shared" si="21"/>
        <v>N/A</v>
      </c>
      <c r="E152" s="26">
        <v>2211.0780286999998</v>
      </c>
      <c r="F152" s="7" t="str">
        <f t="shared" si="22"/>
        <v>N/A</v>
      </c>
      <c r="G152" s="26">
        <v>1682.5557005999999</v>
      </c>
      <c r="H152" s="7" t="str">
        <f t="shared" si="23"/>
        <v>N/A</v>
      </c>
      <c r="I152" s="8">
        <v>10.74</v>
      </c>
      <c r="J152" s="8">
        <v>-23.9</v>
      </c>
      <c r="K152" s="25" t="s">
        <v>734</v>
      </c>
      <c r="L152" s="85" t="str">
        <f t="shared" si="24"/>
        <v>Yes</v>
      </c>
    </row>
    <row r="153" spans="1:12" ht="25" x14ac:dyDescent="0.25">
      <c r="A153" s="116" t="s">
        <v>1319</v>
      </c>
      <c r="B153" s="21" t="s">
        <v>213</v>
      </c>
      <c r="C153" s="26">
        <v>4539.5759936000004</v>
      </c>
      <c r="D153" s="7" t="str">
        <f t="shared" si="21"/>
        <v>N/A</v>
      </c>
      <c r="E153" s="26">
        <v>4285.2687708000003</v>
      </c>
      <c r="F153" s="7" t="str">
        <f t="shared" si="22"/>
        <v>N/A</v>
      </c>
      <c r="G153" s="26">
        <v>2982.5417842000002</v>
      </c>
      <c r="H153" s="7" t="str">
        <f t="shared" si="23"/>
        <v>N/A</v>
      </c>
      <c r="I153" s="8">
        <v>-5.6</v>
      </c>
      <c r="J153" s="8">
        <v>-30.4</v>
      </c>
      <c r="K153" s="25" t="s">
        <v>734</v>
      </c>
      <c r="L153" s="85" t="str">
        <f t="shared" si="24"/>
        <v>No</v>
      </c>
    </row>
    <row r="154" spans="1:12" ht="25" x14ac:dyDescent="0.25">
      <c r="A154" s="116" t="s">
        <v>1320</v>
      </c>
      <c r="B154" s="21" t="s">
        <v>213</v>
      </c>
      <c r="C154" s="26">
        <v>234.91401149999999</v>
      </c>
      <c r="D154" s="7" t="str">
        <f t="shared" si="21"/>
        <v>N/A</v>
      </c>
      <c r="E154" s="26">
        <v>223.62887857000001</v>
      </c>
      <c r="F154" s="7" t="str">
        <f t="shared" si="22"/>
        <v>N/A</v>
      </c>
      <c r="G154" s="26">
        <v>255.90451544999999</v>
      </c>
      <c r="H154" s="7" t="str">
        <f t="shared" si="23"/>
        <v>N/A</v>
      </c>
      <c r="I154" s="8">
        <v>-4.8</v>
      </c>
      <c r="J154" s="8">
        <v>14.43</v>
      </c>
      <c r="K154" s="25" t="s">
        <v>734</v>
      </c>
      <c r="L154" s="85" t="str">
        <f t="shared" si="24"/>
        <v>Yes</v>
      </c>
    </row>
    <row r="155" spans="1:12" ht="25" x14ac:dyDescent="0.25">
      <c r="A155" s="108" t="s">
        <v>1321</v>
      </c>
      <c r="B155" s="21" t="s">
        <v>213</v>
      </c>
      <c r="C155" s="26">
        <v>732.17497243000003</v>
      </c>
      <c r="D155" s="7" t="str">
        <f t="shared" si="21"/>
        <v>N/A</v>
      </c>
      <c r="E155" s="26">
        <v>659.52773119000005</v>
      </c>
      <c r="F155" s="7" t="str">
        <f t="shared" si="22"/>
        <v>N/A</v>
      </c>
      <c r="G155" s="26">
        <v>789.70240054999999</v>
      </c>
      <c r="H155" s="7" t="str">
        <f t="shared" si="23"/>
        <v>N/A</v>
      </c>
      <c r="I155" s="8">
        <v>-9.92</v>
      </c>
      <c r="J155" s="8">
        <v>19.739999999999998</v>
      </c>
      <c r="K155" s="25" t="s">
        <v>734</v>
      </c>
      <c r="L155" s="85" t="str">
        <f t="shared" si="24"/>
        <v>Yes</v>
      </c>
    </row>
    <row r="156" spans="1:12" x14ac:dyDescent="0.25">
      <c r="A156" s="108" t="s">
        <v>1322</v>
      </c>
      <c r="B156" s="21" t="s">
        <v>213</v>
      </c>
      <c r="C156" s="26">
        <v>313.46992583000002</v>
      </c>
      <c r="D156" s="7" t="str">
        <f t="shared" si="21"/>
        <v>N/A</v>
      </c>
      <c r="E156" s="26">
        <v>253.36150653999999</v>
      </c>
      <c r="F156" s="7" t="str">
        <f t="shared" si="22"/>
        <v>N/A</v>
      </c>
      <c r="G156" s="26">
        <v>186.06041200000001</v>
      </c>
      <c r="H156" s="7" t="str">
        <f t="shared" si="23"/>
        <v>N/A</v>
      </c>
      <c r="I156" s="8">
        <v>-19.2</v>
      </c>
      <c r="J156" s="8">
        <v>-26.6</v>
      </c>
      <c r="K156" s="25" t="s">
        <v>734</v>
      </c>
      <c r="L156" s="85" t="str">
        <f t="shared" si="24"/>
        <v>Yes</v>
      </c>
    </row>
    <row r="157" spans="1:12" ht="25" x14ac:dyDescent="0.25">
      <c r="A157" s="108" t="s">
        <v>1323</v>
      </c>
      <c r="B157" s="21" t="s">
        <v>213</v>
      </c>
      <c r="C157" s="26">
        <v>923.59686970999996</v>
      </c>
      <c r="D157" s="7" t="str">
        <f t="shared" si="21"/>
        <v>N/A</v>
      </c>
      <c r="E157" s="26">
        <v>941.31047228</v>
      </c>
      <c r="F157" s="7" t="str">
        <f t="shared" si="22"/>
        <v>N/A</v>
      </c>
      <c r="G157" s="26">
        <v>1002.0261097</v>
      </c>
      <c r="H157" s="7" t="str">
        <f t="shared" si="23"/>
        <v>N/A</v>
      </c>
      <c r="I157" s="8">
        <v>1.9179999999999999</v>
      </c>
      <c r="J157" s="8">
        <v>6.45</v>
      </c>
      <c r="K157" s="25" t="s">
        <v>734</v>
      </c>
      <c r="L157" s="85" t="str">
        <f t="shared" si="24"/>
        <v>Yes</v>
      </c>
    </row>
    <row r="158" spans="1:12" ht="25" x14ac:dyDescent="0.25">
      <c r="A158" s="108" t="s">
        <v>1324</v>
      </c>
      <c r="B158" s="21" t="s">
        <v>213</v>
      </c>
      <c r="C158" s="26">
        <v>1195.0507435</v>
      </c>
      <c r="D158" s="7" t="str">
        <f t="shared" si="21"/>
        <v>N/A</v>
      </c>
      <c r="E158" s="26">
        <v>1497.3003719999999</v>
      </c>
      <c r="F158" s="7" t="str">
        <f t="shared" si="22"/>
        <v>N/A</v>
      </c>
      <c r="G158" s="26">
        <v>2277.2305910999999</v>
      </c>
      <c r="H158" s="7" t="str">
        <f t="shared" si="23"/>
        <v>N/A</v>
      </c>
      <c r="I158" s="8">
        <v>25.29</v>
      </c>
      <c r="J158" s="8">
        <v>52.09</v>
      </c>
      <c r="K158" s="25" t="s">
        <v>734</v>
      </c>
      <c r="L158" s="85" t="str">
        <f t="shared" si="24"/>
        <v>No</v>
      </c>
    </row>
    <row r="159" spans="1:12" ht="25" x14ac:dyDescent="0.25">
      <c r="A159" s="108" t="s">
        <v>1325</v>
      </c>
      <c r="B159" s="21" t="s">
        <v>213</v>
      </c>
      <c r="C159" s="26">
        <v>16.797313560999999</v>
      </c>
      <c r="D159" s="7" t="str">
        <f t="shared" si="21"/>
        <v>N/A</v>
      </c>
      <c r="E159" s="26">
        <v>14.531905819</v>
      </c>
      <c r="F159" s="7" t="str">
        <f t="shared" si="22"/>
        <v>N/A</v>
      </c>
      <c r="G159" s="26">
        <v>18.55622833</v>
      </c>
      <c r="H159" s="7" t="str">
        <f t="shared" si="23"/>
        <v>N/A</v>
      </c>
      <c r="I159" s="8">
        <v>-13.5</v>
      </c>
      <c r="J159" s="8">
        <v>27.69</v>
      </c>
      <c r="K159" s="25" t="s">
        <v>734</v>
      </c>
      <c r="L159" s="85" t="str">
        <f t="shared" si="24"/>
        <v>Yes</v>
      </c>
    </row>
    <row r="160" spans="1:12" ht="25" x14ac:dyDescent="0.25">
      <c r="A160" s="116" t="s">
        <v>1326</v>
      </c>
      <c r="B160" s="21" t="s">
        <v>213</v>
      </c>
      <c r="C160" s="26">
        <v>8.3634617437000003</v>
      </c>
      <c r="D160" s="7" t="str">
        <f t="shared" si="21"/>
        <v>N/A</v>
      </c>
      <c r="E160" s="26">
        <v>5.3508552612000004</v>
      </c>
      <c r="F160" s="7" t="str">
        <f t="shared" si="22"/>
        <v>N/A</v>
      </c>
      <c r="G160" s="26">
        <v>23.663683127999999</v>
      </c>
      <c r="H160" s="7" t="str">
        <f t="shared" si="23"/>
        <v>N/A</v>
      </c>
      <c r="I160" s="8">
        <v>-36</v>
      </c>
      <c r="J160" s="8">
        <v>342.2</v>
      </c>
      <c r="K160" s="25" t="s">
        <v>734</v>
      </c>
      <c r="L160" s="85" t="str">
        <f t="shared" si="24"/>
        <v>No</v>
      </c>
    </row>
    <row r="161" spans="1:12" x14ac:dyDescent="0.25">
      <c r="A161" s="116" t="s">
        <v>1327</v>
      </c>
      <c r="B161" s="21" t="s">
        <v>213</v>
      </c>
      <c r="C161" s="26">
        <v>581.80404919</v>
      </c>
      <c r="D161" s="7" t="str">
        <f t="shared" si="21"/>
        <v>N/A</v>
      </c>
      <c r="E161" s="26">
        <v>353.84179346000002</v>
      </c>
      <c r="F161" s="7" t="str">
        <f t="shared" si="22"/>
        <v>N/A</v>
      </c>
      <c r="G161" s="26">
        <v>304.4040617</v>
      </c>
      <c r="H161" s="7" t="str">
        <f t="shared" si="23"/>
        <v>N/A</v>
      </c>
      <c r="I161" s="8">
        <v>-39.200000000000003</v>
      </c>
      <c r="J161" s="8">
        <v>-14</v>
      </c>
      <c r="K161" s="25" t="s">
        <v>734</v>
      </c>
      <c r="L161" s="85" t="str">
        <f t="shared" si="24"/>
        <v>Yes</v>
      </c>
    </row>
    <row r="162" spans="1:12" x14ac:dyDescent="0.25">
      <c r="A162" s="116" t="s">
        <v>1328</v>
      </c>
      <c r="B162" s="21" t="s">
        <v>213</v>
      </c>
      <c r="C162" s="26">
        <v>693.80033840999999</v>
      </c>
      <c r="D162" s="7" t="str">
        <f t="shared" si="21"/>
        <v>N/A</v>
      </c>
      <c r="E162" s="26">
        <v>686.80205338999997</v>
      </c>
      <c r="F162" s="7" t="str">
        <f t="shared" si="22"/>
        <v>N/A</v>
      </c>
      <c r="G162" s="26">
        <v>650.96083551000004</v>
      </c>
      <c r="H162" s="7" t="str">
        <f t="shared" si="23"/>
        <v>N/A</v>
      </c>
      <c r="I162" s="8">
        <v>-1.01</v>
      </c>
      <c r="J162" s="8">
        <v>-5.22</v>
      </c>
      <c r="K162" s="25" t="s">
        <v>734</v>
      </c>
      <c r="L162" s="85" t="str">
        <f t="shared" si="24"/>
        <v>Yes</v>
      </c>
    </row>
    <row r="163" spans="1:12" x14ac:dyDescent="0.25">
      <c r="A163" s="116" t="s">
        <v>1677</v>
      </c>
      <c r="B163" s="21" t="s">
        <v>213</v>
      </c>
      <c r="C163" s="26">
        <v>1865.5073133999999</v>
      </c>
      <c r="D163" s="7" t="str">
        <f t="shared" si="21"/>
        <v>N/A</v>
      </c>
      <c r="E163" s="26">
        <v>1380.4508980000001</v>
      </c>
      <c r="F163" s="7" t="str">
        <f t="shared" si="22"/>
        <v>N/A</v>
      </c>
      <c r="G163" s="26">
        <v>1773.2612690999999</v>
      </c>
      <c r="H163" s="7" t="str">
        <f t="shared" si="23"/>
        <v>N/A</v>
      </c>
      <c r="I163" s="8">
        <v>-26</v>
      </c>
      <c r="J163" s="8">
        <v>28.46</v>
      </c>
      <c r="K163" s="25" t="s">
        <v>734</v>
      </c>
      <c r="L163" s="85" t="str">
        <f t="shared" si="24"/>
        <v>Yes</v>
      </c>
    </row>
    <row r="164" spans="1:12" x14ac:dyDescent="0.25">
      <c r="A164" s="116" t="s">
        <v>1329</v>
      </c>
      <c r="B164" s="21" t="s">
        <v>213</v>
      </c>
      <c r="C164" s="26">
        <v>175.18223727</v>
      </c>
      <c r="D164" s="7" t="str">
        <f t="shared" si="21"/>
        <v>N/A</v>
      </c>
      <c r="E164" s="26">
        <v>173.97403138999999</v>
      </c>
      <c r="F164" s="7" t="str">
        <f t="shared" si="22"/>
        <v>N/A</v>
      </c>
      <c r="G164" s="26">
        <v>185.49428366000001</v>
      </c>
      <c r="H164" s="7" t="str">
        <f t="shared" si="23"/>
        <v>N/A</v>
      </c>
      <c r="I164" s="8">
        <v>-0.69</v>
      </c>
      <c r="J164" s="8">
        <v>6.6219999999999999</v>
      </c>
      <c r="K164" s="25" t="s">
        <v>734</v>
      </c>
      <c r="L164" s="85" t="str">
        <f t="shared" si="24"/>
        <v>Yes</v>
      </c>
    </row>
    <row r="165" spans="1:12" x14ac:dyDescent="0.25">
      <c r="A165" s="116" t="s">
        <v>1330</v>
      </c>
      <c r="B165" s="21" t="s">
        <v>213</v>
      </c>
      <c r="C165" s="26">
        <v>114.31970973999999</v>
      </c>
      <c r="D165" s="7" t="str">
        <f t="shared" si="21"/>
        <v>N/A</v>
      </c>
      <c r="E165" s="26">
        <v>112.37881514</v>
      </c>
      <c r="F165" s="7" t="str">
        <f t="shared" si="22"/>
        <v>N/A</v>
      </c>
      <c r="G165" s="26">
        <v>197.70452675000001</v>
      </c>
      <c r="H165" s="7" t="str">
        <f t="shared" si="23"/>
        <v>N/A</v>
      </c>
      <c r="I165" s="8">
        <v>-1.7</v>
      </c>
      <c r="J165" s="8">
        <v>75.930000000000007</v>
      </c>
      <c r="K165" s="25" t="s">
        <v>734</v>
      </c>
      <c r="L165" s="85" t="str">
        <f t="shared" si="24"/>
        <v>No</v>
      </c>
    </row>
    <row r="166" spans="1:12" x14ac:dyDescent="0.25">
      <c r="A166" s="116" t="s">
        <v>1331</v>
      </c>
      <c r="B166" s="21" t="s">
        <v>213</v>
      </c>
      <c r="C166" s="26">
        <v>3503.4149834</v>
      </c>
      <c r="D166" s="7" t="str">
        <f t="shared" si="21"/>
        <v>N/A</v>
      </c>
      <c r="E166" s="26">
        <v>2124.6982936999998</v>
      </c>
      <c r="F166" s="7" t="str">
        <f t="shared" si="22"/>
        <v>N/A</v>
      </c>
      <c r="G166" s="26">
        <v>1654.3129968000001</v>
      </c>
      <c r="H166" s="7" t="str">
        <f t="shared" si="23"/>
        <v>N/A</v>
      </c>
      <c r="I166" s="8">
        <v>-39.4</v>
      </c>
      <c r="J166" s="8">
        <v>-22.1</v>
      </c>
      <c r="K166" s="25" t="s">
        <v>734</v>
      </c>
      <c r="L166" s="85" t="str">
        <f t="shared" si="24"/>
        <v>Yes</v>
      </c>
    </row>
    <row r="167" spans="1:12" x14ac:dyDescent="0.25">
      <c r="A167" s="142" t="s">
        <v>1332</v>
      </c>
      <c r="B167" s="21" t="s">
        <v>213</v>
      </c>
      <c r="C167" s="26">
        <v>4649.5042301000003</v>
      </c>
      <c r="D167" s="7" t="str">
        <f t="shared" si="21"/>
        <v>N/A</v>
      </c>
      <c r="E167" s="26">
        <v>4520.8160164000001</v>
      </c>
      <c r="F167" s="7" t="str">
        <f t="shared" si="22"/>
        <v>N/A</v>
      </c>
      <c r="G167" s="26">
        <v>3951.2850305000002</v>
      </c>
      <c r="H167" s="7" t="str">
        <f t="shared" si="23"/>
        <v>N/A</v>
      </c>
      <c r="I167" s="8">
        <v>-2.77</v>
      </c>
      <c r="J167" s="8">
        <v>-12.6</v>
      </c>
      <c r="K167" s="25" t="s">
        <v>734</v>
      </c>
      <c r="L167" s="85" t="str">
        <f t="shared" si="24"/>
        <v>Yes</v>
      </c>
    </row>
    <row r="168" spans="1:12" x14ac:dyDescent="0.25">
      <c r="A168" s="142" t="s">
        <v>1333</v>
      </c>
      <c r="B168" s="21" t="s">
        <v>213</v>
      </c>
      <c r="C168" s="26">
        <v>11179.439144</v>
      </c>
      <c r="D168" s="7" t="str">
        <f t="shared" si="21"/>
        <v>N/A</v>
      </c>
      <c r="E168" s="26">
        <v>8256.6654665999995</v>
      </c>
      <c r="F168" s="7" t="str">
        <f t="shared" si="22"/>
        <v>N/A</v>
      </c>
      <c r="G168" s="26">
        <v>10401.210115</v>
      </c>
      <c r="H168" s="7" t="str">
        <f t="shared" si="23"/>
        <v>N/A</v>
      </c>
      <c r="I168" s="8">
        <v>-26.1</v>
      </c>
      <c r="J168" s="8">
        <v>25.97</v>
      </c>
      <c r="K168" s="25" t="s">
        <v>734</v>
      </c>
      <c r="L168" s="85" t="str">
        <f t="shared" si="24"/>
        <v>Yes</v>
      </c>
    </row>
    <row r="169" spans="1:12" x14ac:dyDescent="0.25">
      <c r="A169" s="142" t="s">
        <v>1334</v>
      </c>
      <c r="B169" s="21" t="s">
        <v>213</v>
      </c>
      <c r="C169" s="26">
        <v>901.99564498999996</v>
      </c>
      <c r="D169" s="7" t="str">
        <f t="shared" si="21"/>
        <v>N/A</v>
      </c>
      <c r="E169" s="26">
        <v>903.44656513999996</v>
      </c>
      <c r="F169" s="7" t="str">
        <f t="shared" si="22"/>
        <v>N/A</v>
      </c>
      <c r="G169" s="26">
        <v>930.48596439999994</v>
      </c>
      <c r="H169" s="7" t="str">
        <f t="shared" si="23"/>
        <v>N/A</v>
      </c>
      <c r="I169" s="8">
        <v>0.16089999999999999</v>
      </c>
      <c r="J169" s="8">
        <v>2.9929999999999999</v>
      </c>
      <c r="K169" s="25" t="s">
        <v>734</v>
      </c>
      <c r="L169" s="85" t="str">
        <f t="shared" si="24"/>
        <v>Yes</v>
      </c>
    </row>
    <row r="170" spans="1:12" x14ac:dyDescent="0.25">
      <c r="A170" s="142" t="s">
        <v>1335</v>
      </c>
      <c r="B170" s="21" t="s">
        <v>213</v>
      </c>
      <c r="C170" s="26">
        <v>1260.8386512</v>
      </c>
      <c r="D170" s="7" t="str">
        <f t="shared" si="21"/>
        <v>N/A</v>
      </c>
      <c r="E170" s="26">
        <v>1114.2521572000001</v>
      </c>
      <c r="F170" s="7" t="str">
        <f t="shared" si="22"/>
        <v>N/A</v>
      </c>
      <c r="G170" s="26">
        <v>1030.5902034999999</v>
      </c>
      <c r="H170" s="7" t="str">
        <f t="shared" si="23"/>
        <v>N/A</v>
      </c>
      <c r="I170" s="8">
        <v>-11.6</v>
      </c>
      <c r="J170" s="8">
        <v>-7.51</v>
      </c>
      <c r="K170" s="25" t="s">
        <v>734</v>
      </c>
      <c r="L170" s="85" t="str">
        <f t="shared" si="24"/>
        <v>Yes</v>
      </c>
    </row>
    <row r="171" spans="1:12" x14ac:dyDescent="0.25">
      <c r="A171" s="142" t="s">
        <v>85</v>
      </c>
      <c r="B171" s="21" t="s">
        <v>213</v>
      </c>
      <c r="C171" s="4">
        <v>7.5158890186000002</v>
      </c>
      <c r="D171" s="7" t="str">
        <f t="shared" ref="D171:D202" si="25">IF($B171="N/A","N/A",IF(C171&gt;10,"No",IF(C171&lt;-10,"No","Yes")))</f>
        <v>N/A</v>
      </c>
      <c r="E171" s="4">
        <v>5.9127018128</v>
      </c>
      <c r="F171" s="7" t="str">
        <f t="shared" ref="F171:F202" si="26">IF($B171="N/A","N/A",IF(E171&gt;10,"No",IF(E171&lt;-10,"No","Yes")))</f>
        <v>N/A</v>
      </c>
      <c r="G171" s="4">
        <v>3.9920800291999998</v>
      </c>
      <c r="H171" s="7" t="str">
        <f t="shared" ref="H171:H202" si="27">IF($B171="N/A","N/A",IF(G171&gt;10,"No",IF(G171&lt;-10,"No","Yes")))</f>
        <v>N/A</v>
      </c>
      <c r="I171" s="8">
        <v>-21.3</v>
      </c>
      <c r="J171" s="8">
        <v>-32.5</v>
      </c>
      <c r="K171" s="25" t="s">
        <v>734</v>
      </c>
      <c r="L171" s="85" t="str">
        <f t="shared" ref="L171:L202" si="28">IF(J171="Div by 0", "N/A", IF(K171="N/A","N/A", IF(J171&gt;VALUE(MID(K171,1,2)), "No", IF(J171&lt;-1*VALUE(MID(K171,1,2)), "No", "Yes"))))</f>
        <v>No</v>
      </c>
    </row>
    <row r="172" spans="1:12" x14ac:dyDescent="0.25">
      <c r="A172" s="142" t="s">
        <v>462</v>
      </c>
      <c r="B172" s="21" t="s">
        <v>213</v>
      </c>
      <c r="C172" s="4">
        <v>12.690355329999999</v>
      </c>
      <c r="D172" s="7" t="str">
        <f t="shared" si="25"/>
        <v>N/A</v>
      </c>
      <c r="E172" s="4">
        <v>12.073921971000001</v>
      </c>
      <c r="F172" s="7" t="str">
        <f t="shared" si="26"/>
        <v>N/A</v>
      </c>
      <c r="G172" s="4">
        <v>9.8346388164</v>
      </c>
      <c r="H172" s="7" t="str">
        <f t="shared" si="27"/>
        <v>N/A</v>
      </c>
      <c r="I172" s="8">
        <v>-4.8600000000000003</v>
      </c>
      <c r="J172" s="8">
        <v>-18.5</v>
      </c>
      <c r="K172" s="25" t="s">
        <v>734</v>
      </c>
      <c r="L172" s="85" t="str">
        <f t="shared" si="28"/>
        <v>Yes</v>
      </c>
    </row>
    <row r="173" spans="1:12" x14ac:dyDescent="0.25">
      <c r="A173" s="142" t="s">
        <v>463</v>
      </c>
      <c r="B173" s="21" t="s">
        <v>213</v>
      </c>
      <c r="C173" s="4">
        <v>16.926671372000001</v>
      </c>
      <c r="D173" s="7" t="str">
        <f t="shared" si="25"/>
        <v>N/A</v>
      </c>
      <c r="E173" s="4">
        <v>16.708668347</v>
      </c>
      <c r="F173" s="7" t="str">
        <f t="shared" si="26"/>
        <v>N/A</v>
      </c>
      <c r="G173" s="4">
        <v>9.7749801027000007</v>
      </c>
      <c r="H173" s="7" t="str">
        <f t="shared" si="27"/>
        <v>N/A</v>
      </c>
      <c r="I173" s="8">
        <v>-1.29</v>
      </c>
      <c r="J173" s="8">
        <v>-41.5</v>
      </c>
      <c r="K173" s="25" t="s">
        <v>734</v>
      </c>
      <c r="L173" s="85" t="str">
        <f t="shared" si="28"/>
        <v>No</v>
      </c>
    </row>
    <row r="174" spans="1:12" x14ac:dyDescent="0.25">
      <c r="A174" s="108" t="s">
        <v>464</v>
      </c>
      <c r="B174" s="21" t="s">
        <v>213</v>
      </c>
      <c r="C174" s="4">
        <v>2.1214099217000002</v>
      </c>
      <c r="D174" s="7" t="str">
        <f t="shared" si="25"/>
        <v>N/A</v>
      </c>
      <c r="E174" s="4">
        <v>1.8165427527</v>
      </c>
      <c r="F174" s="7" t="str">
        <f t="shared" si="26"/>
        <v>N/A</v>
      </c>
      <c r="G174" s="4">
        <v>2.0277578416000002</v>
      </c>
      <c r="H174" s="7" t="str">
        <f t="shared" si="27"/>
        <v>N/A</v>
      </c>
      <c r="I174" s="8">
        <v>-14.4</v>
      </c>
      <c r="J174" s="8">
        <v>11.63</v>
      </c>
      <c r="K174" s="25" t="s">
        <v>734</v>
      </c>
      <c r="L174" s="85" t="str">
        <f t="shared" si="28"/>
        <v>Yes</v>
      </c>
    </row>
    <row r="175" spans="1:12" x14ac:dyDescent="0.25">
      <c r="A175" s="108" t="s">
        <v>465</v>
      </c>
      <c r="B175" s="21" t="s">
        <v>213</v>
      </c>
      <c r="C175" s="4">
        <v>12.140290969</v>
      </c>
      <c r="D175" s="7" t="str">
        <f t="shared" si="25"/>
        <v>N/A</v>
      </c>
      <c r="E175" s="4">
        <v>10.110680855</v>
      </c>
      <c r="F175" s="7" t="str">
        <f t="shared" si="26"/>
        <v>N/A</v>
      </c>
      <c r="G175" s="4">
        <v>5.1463191586999999</v>
      </c>
      <c r="H175" s="7" t="str">
        <f t="shared" si="27"/>
        <v>N/A</v>
      </c>
      <c r="I175" s="8">
        <v>-16.7</v>
      </c>
      <c r="J175" s="8">
        <v>-49.1</v>
      </c>
      <c r="K175" s="25" t="s">
        <v>734</v>
      </c>
      <c r="L175" s="85" t="str">
        <f t="shared" si="28"/>
        <v>No</v>
      </c>
    </row>
    <row r="176" spans="1:12" x14ac:dyDescent="0.25">
      <c r="A176" s="108" t="s">
        <v>1336</v>
      </c>
      <c r="B176" s="21" t="s">
        <v>213</v>
      </c>
      <c r="C176" s="4">
        <v>1.2434115107999999</v>
      </c>
      <c r="D176" s="7" t="str">
        <f t="shared" si="25"/>
        <v>N/A</v>
      </c>
      <c r="E176" s="4">
        <v>0.86172074860000003</v>
      </c>
      <c r="F176" s="7" t="str">
        <f t="shared" si="26"/>
        <v>N/A</v>
      </c>
      <c r="G176" s="4">
        <v>0.51894571560000002</v>
      </c>
      <c r="H176" s="7" t="str">
        <f t="shared" si="27"/>
        <v>N/A</v>
      </c>
      <c r="I176" s="8">
        <v>-30.7</v>
      </c>
      <c r="J176" s="8">
        <v>-39.799999999999997</v>
      </c>
      <c r="K176" s="25" t="s">
        <v>734</v>
      </c>
      <c r="L176" s="85" t="str">
        <f t="shared" si="28"/>
        <v>No</v>
      </c>
    </row>
    <row r="177" spans="1:12" x14ac:dyDescent="0.25">
      <c r="A177" s="108" t="s">
        <v>1337</v>
      </c>
      <c r="B177" s="21" t="s">
        <v>213</v>
      </c>
      <c r="C177" s="4">
        <v>4.0186125211999997</v>
      </c>
      <c r="D177" s="7" t="str">
        <f t="shared" si="25"/>
        <v>N/A</v>
      </c>
      <c r="E177" s="4">
        <v>4.4763860370000002</v>
      </c>
      <c r="F177" s="7" t="str">
        <f t="shared" si="26"/>
        <v>N/A</v>
      </c>
      <c r="G177" s="4">
        <v>3.4812880765999998</v>
      </c>
      <c r="H177" s="7" t="str">
        <f t="shared" si="27"/>
        <v>N/A</v>
      </c>
      <c r="I177" s="8">
        <v>11.39</v>
      </c>
      <c r="J177" s="8">
        <v>-22.2</v>
      </c>
      <c r="K177" s="25" t="s">
        <v>734</v>
      </c>
      <c r="L177" s="85" t="str">
        <f t="shared" si="28"/>
        <v>Yes</v>
      </c>
    </row>
    <row r="178" spans="1:12" x14ac:dyDescent="0.25">
      <c r="A178" s="108" t="s">
        <v>1338</v>
      </c>
      <c r="B178" s="21" t="s">
        <v>213</v>
      </c>
      <c r="C178" s="4">
        <v>4.5194577624000001</v>
      </c>
      <c r="D178" s="7" t="str">
        <f t="shared" si="25"/>
        <v>N/A</v>
      </c>
      <c r="E178" s="4">
        <v>4.5801832073000002</v>
      </c>
      <c r="F178" s="7" t="str">
        <f t="shared" si="26"/>
        <v>N/A</v>
      </c>
      <c r="G178" s="4">
        <v>4.6957528398999999</v>
      </c>
      <c r="H178" s="7" t="str">
        <f t="shared" si="27"/>
        <v>N/A</v>
      </c>
      <c r="I178" s="8">
        <v>1.3440000000000001</v>
      </c>
      <c r="J178" s="8">
        <v>2.5230000000000001</v>
      </c>
      <c r="K178" s="25" t="s">
        <v>734</v>
      </c>
      <c r="L178" s="85" t="str">
        <f t="shared" si="28"/>
        <v>Yes</v>
      </c>
    </row>
    <row r="179" spans="1:12" x14ac:dyDescent="0.25">
      <c r="A179" s="108" t="s">
        <v>1339</v>
      </c>
      <c r="B179" s="21" t="s">
        <v>213</v>
      </c>
      <c r="C179" s="4">
        <v>0.12748857699999999</v>
      </c>
      <c r="D179" s="7" t="str">
        <f t="shared" si="25"/>
        <v>N/A</v>
      </c>
      <c r="E179" s="4">
        <v>0.12019813309999999</v>
      </c>
      <c r="F179" s="7" t="str">
        <f t="shared" si="26"/>
        <v>N/A</v>
      </c>
      <c r="G179" s="4">
        <v>0.1122039484</v>
      </c>
      <c r="H179" s="7" t="str">
        <f t="shared" si="27"/>
        <v>N/A</v>
      </c>
      <c r="I179" s="8">
        <v>-5.72</v>
      </c>
      <c r="J179" s="8">
        <v>-6.65</v>
      </c>
      <c r="K179" s="25" t="s">
        <v>734</v>
      </c>
      <c r="L179" s="85" t="str">
        <f t="shared" si="28"/>
        <v>Yes</v>
      </c>
    </row>
    <row r="180" spans="1:12" x14ac:dyDescent="0.25">
      <c r="A180" s="108" t="s">
        <v>1340</v>
      </c>
      <c r="B180" s="21" t="s">
        <v>213</v>
      </c>
      <c r="C180" s="4">
        <v>0.1138263437</v>
      </c>
      <c r="D180" s="7" t="str">
        <f t="shared" si="25"/>
        <v>N/A</v>
      </c>
      <c r="E180" s="4">
        <v>9.1471781000000002E-2</v>
      </c>
      <c r="F180" s="7" t="str">
        <f t="shared" si="26"/>
        <v>N/A</v>
      </c>
      <c r="G180" s="4">
        <v>0.24119798810000001</v>
      </c>
      <c r="H180" s="7" t="str">
        <f t="shared" si="27"/>
        <v>N/A</v>
      </c>
      <c r="I180" s="8">
        <v>-19.600000000000001</v>
      </c>
      <c r="J180" s="8">
        <v>163.69999999999999</v>
      </c>
      <c r="K180" s="25" t="s">
        <v>734</v>
      </c>
      <c r="L180" s="85" t="str">
        <f t="shared" si="28"/>
        <v>No</v>
      </c>
    </row>
    <row r="181" spans="1:12" x14ac:dyDescent="0.25">
      <c r="A181" s="108" t="s">
        <v>86</v>
      </c>
      <c r="B181" s="21" t="s">
        <v>213</v>
      </c>
      <c r="C181" s="4">
        <v>0.42674253200000001</v>
      </c>
      <c r="D181" s="7" t="str">
        <f t="shared" si="25"/>
        <v>N/A</v>
      </c>
      <c r="E181" s="4">
        <v>0.56818181820000002</v>
      </c>
      <c r="F181" s="7" t="str">
        <f t="shared" si="26"/>
        <v>N/A</v>
      </c>
      <c r="G181" s="4">
        <v>0.57088487160000001</v>
      </c>
      <c r="H181" s="7" t="str">
        <f t="shared" si="27"/>
        <v>N/A</v>
      </c>
      <c r="I181" s="8">
        <v>33.14</v>
      </c>
      <c r="J181" s="8">
        <v>0.47570000000000001</v>
      </c>
      <c r="K181" s="25" t="s">
        <v>734</v>
      </c>
      <c r="L181" s="85" t="str">
        <f t="shared" si="28"/>
        <v>Yes</v>
      </c>
    </row>
    <row r="182" spans="1:12" x14ac:dyDescent="0.25">
      <c r="A182" s="108" t="s">
        <v>87</v>
      </c>
      <c r="B182" s="21" t="s">
        <v>213</v>
      </c>
      <c r="C182" s="4">
        <v>50.077823764999998</v>
      </c>
      <c r="D182" s="7" t="str">
        <f t="shared" si="25"/>
        <v>N/A</v>
      </c>
      <c r="E182" s="4">
        <v>43.994883532999999</v>
      </c>
      <c r="F182" s="7" t="str">
        <f t="shared" si="26"/>
        <v>N/A</v>
      </c>
      <c r="G182" s="4">
        <v>38.708610253000003</v>
      </c>
      <c r="H182" s="7" t="str">
        <f t="shared" si="27"/>
        <v>N/A</v>
      </c>
      <c r="I182" s="8">
        <v>-12.1</v>
      </c>
      <c r="J182" s="8">
        <v>-12</v>
      </c>
      <c r="K182" s="25" t="s">
        <v>734</v>
      </c>
      <c r="L182" s="85" t="str">
        <f t="shared" si="28"/>
        <v>Yes</v>
      </c>
    </row>
    <row r="183" spans="1:12" x14ac:dyDescent="0.25">
      <c r="A183" s="108" t="s">
        <v>466</v>
      </c>
      <c r="B183" s="21" t="s">
        <v>213</v>
      </c>
      <c r="C183" s="4">
        <v>66.370558376000005</v>
      </c>
      <c r="D183" s="7" t="str">
        <f t="shared" si="25"/>
        <v>N/A</v>
      </c>
      <c r="E183" s="4">
        <v>63.285420944999998</v>
      </c>
      <c r="F183" s="7" t="str">
        <f t="shared" si="26"/>
        <v>N/A</v>
      </c>
      <c r="G183" s="4">
        <v>62.053959964999997</v>
      </c>
      <c r="H183" s="7" t="str">
        <f t="shared" si="27"/>
        <v>N/A</v>
      </c>
      <c r="I183" s="8">
        <v>-4.6500000000000004</v>
      </c>
      <c r="J183" s="8">
        <v>-1.95</v>
      </c>
      <c r="K183" s="25" t="s">
        <v>734</v>
      </c>
      <c r="L183" s="85" t="str">
        <f t="shared" si="28"/>
        <v>Yes</v>
      </c>
    </row>
    <row r="184" spans="1:12" x14ac:dyDescent="0.25">
      <c r="A184" s="108" t="s">
        <v>467</v>
      </c>
      <c r="B184" s="21" t="s">
        <v>213</v>
      </c>
      <c r="C184" s="4">
        <v>69.804570565999995</v>
      </c>
      <c r="D184" s="7" t="str">
        <f t="shared" si="25"/>
        <v>N/A</v>
      </c>
      <c r="E184" s="4">
        <v>65.010600424000003</v>
      </c>
      <c r="F184" s="7" t="str">
        <f t="shared" si="26"/>
        <v>N/A</v>
      </c>
      <c r="G184" s="4">
        <v>70.320526735000001</v>
      </c>
      <c r="H184" s="7" t="str">
        <f t="shared" si="27"/>
        <v>N/A</v>
      </c>
      <c r="I184" s="8">
        <v>-6.87</v>
      </c>
      <c r="J184" s="8">
        <v>8.1679999999999993</v>
      </c>
      <c r="K184" s="25" t="s">
        <v>734</v>
      </c>
      <c r="L184" s="85" t="str">
        <f t="shared" si="28"/>
        <v>Yes</v>
      </c>
    </row>
    <row r="185" spans="1:12" x14ac:dyDescent="0.25">
      <c r="A185" s="108" t="s">
        <v>468</v>
      </c>
      <c r="B185" s="21" t="s">
        <v>213</v>
      </c>
      <c r="C185" s="4">
        <v>43.122756201000001</v>
      </c>
      <c r="D185" s="7" t="str">
        <f t="shared" si="25"/>
        <v>N/A</v>
      </c>
      <c r="E185" s="4">
        <v>40.731657667999997</v>
      </c>
      <c r="F185" s="7" t="str">
        <f t="shared" si="26"/>
        <v>N/A</v>
      </c>
      <c r="G185" s="4">
        <v>40.601655766</v>
      </c>
      <c r="H185" s="7" t="str">
        <f t="shared" si="27"/>
        <v>N/A</v>
      </c>
      <c r="I185" s="8">
        <v>-5.54</v>
      </c>
      <c r="J185" s="8">
        <v>-0.31900000000000001</v>
      </c>
      <c r="K185" s="25" t="s">
        <v>734</v>
      </c>
      <c r="L185" s="85" t="str">
        <f t="shared" si="28"/>
        <v>Yes</v>
      </c>
    </row>
    <row r="186" spans="1:12" x14ac:dyDescent="0.25">
      <c r="A186" s="108" t="s">
        <v>469</v>
      </c>
      <c r="B186" s="21" t="s">
        <v>213</v>
      </c>
      <c r="C186" s="4">
        <v>44.13260769</v>
      </c>
      <c r="D186" s="7" t="str">
        <f t="shared" si="25"/>
        <v>N/A</v>
      </c>
      <c r="E186" s="4">
        <v>36.808244657000003</v>
      </c>
      <c r="F186" s="7" t="str">
        <f t="shared" si="26"/>
        <v>N/A</v>
      </c>
      <c r="G186" s="4">
        <v>30.960219478999999</v>
      </c>
      <c r="H186" s="7" t="str">
        <f t="shared" si="27"/>
        <v>N/A</v>
      </c>
      <c r="I186" s="8">
        <v>-16.600000000000001</v>
      </c>
      <c r="J186" s="8">
        <v>-15.9</v>
      </c>
      <c r="K186" s="25" t="s">
        <v>734</v>
      </c>
      <c r="L186" s="85" t="str">
        <f t="shared" si="28"/>
        <v>Yes</v>
      </c>
    </row>
    <row r="187" spans="1:12" x14ac:dyDescent="0.25">
      <c r="A187" s="108" t="s">
        <v>116</v>
      </c>
      <c r="B187" s="21" t="s">
        <v>213</v>
      </c>
      <c r="C187" s="4">
        <v>67.741460020999995</v>
      </c>
      <c r="D187" s="7" t="str">
        <f t="shared" si="25"/>
        <v>N/A</v>
      </c>
      <c r="E187" s="4">
        <v>63.154093785999997</v>
      </c>
      <c r="F187" s="7" t="str">
        <f t="shared" si="26"/>
        <v>N/A</v>
      </c>
      <c r="G187" s="4">
        <v>57.245983232</v>
      </c>
      <c r="H187" s="7" t="str">
        <f t="shared" si="27"/>
        <v>N/A</v>
      </c>
      <c r="I187" s="8">
        <v>-6.77</v>
      </c>
      <c r="J187" s="8">
        <v>-9.36</v>
      </c>
      <c r="K187" s="25" t="s">
        <v>734</v>
      </c>
      <c r="L187" s="85" t="str">
        <f t="shared" si="28"/>
        <v>Yes</v>
      </c>
    </row>
    <row r="188" spans="1:12" x14ac:dyDescent="0.25">
      <c r="A188" s="108" t="s">
        <v>470</v>
      </c>
      <c r="B188" s="21" t="s">
        <v>213</v>
      </c>
      <c r="C188" s="4">
        <v>74.873096446999995</v>
      </c>
      <c r="D188" s="7" t="str">
        <f t="shared" si="25"/>
        <v>N/A</v>
      </c>
      <c r="E188" s="4">
        <v>73.511293633999998</v>
      </c>
      <c r="F188" s="7" t="str">
        <f t="shared" si="26"/>
        <v>N/A</v>
      </c>
      <c r="G188" s="4">
        <v>72.367275891999995</v>
      </c>
      <c r="H188" s="7" t="str">
        <f t="shared" si="27"/>
        <v>N/A</v>
      </c>
      <c r="I188" s="8">
        <v>-1.82</v>
      </c>
      <c r="J188" s="8">
        <v>-1.56</v>
      </c>
      <c r="K188" s="25" t="s">
        <v>734</v>
      </c>
      <c r="L188" s="85" t="str">
        <f t="shared" si="28"/>
        <v>Yes</v>
      </c>
    </row>
    <row r="189" spans="1:12" x14ac:dyDescent="0.25">
      <c r="A189" s="108" t="s">
        <v>471</v>
      </c>
      <c r="B189" s="21" t="s">
        <v>213</v>
      </c>
      <c r="C189" s="4">
        <v>81.148239188000005</v>
      </c>
      <c r="D189" s="7" t="str">
        <f t="shared" si="25"/>
        <v>N/A</v>
      </c>
      <c r="E189" s="4">
        <v>80.183207327999995</v>
      </c>
      <c r="F189" s="7" t="str">
        <f t="shared" si="26"/>
        <v>N/A</v>
      </c>
      <c r="G189" s="4">
        <v>81.940525288000003</v>
      </c>
      <c r="H189" s="7" t="str">
        <f t="shared" si="27"/>
        <v>N/A</v>
      </c>
      <c r="I189" s="8">
        <v>-1.19</v>
      </c>
      <c r="J189" s="8">
        <v>2.1920000000000002</v>
      </c>
      <c r="K189" s="25" t="s">
        <v>734</v>
      </c>
      <c r="L189" s="85" t="str">
        <f t="shared" si="28"/>
        <v>Yes</v>
      </c>
    </row>
    <row r="190" spans="1:12" x14ac:dyDescent="0.25">
      <c r="A190" s="108" t="s">
        <v>472</v>
      </c>
      <c r="B190" s="21" t="s">
        <v>213</v>
      </c>
      <c r="C190" s="4">
        <v>62.727439621000002</v>
      </c>
      <c r="D190" s="7" t="str">
        <f t="shared" si="25"/>
        <v>N/A</v>
      </c>
      <c r="E190" s="4">
        <v>61.194420479999998</v>
      </c>
      <c r="F190" s="7" t="str">
        <f t="shared" si="26"/>
        <v>N/A</v>
      </c>
      <c r="G190" s="4">
        <v>63.595378410000002</v>
      </c>
      <c r="H190" s="7" t="str">
        <f t="shared" si="27"/>
        <v>N/A</v>
      </c>
      <c r="I190" s="8">
        <v>-2.44</v>
      </c>
      <c r="J190" s="8">
        <v>3.923</v>
      </c>
      <c r="K190" s="25" t="s">
        <v>734</v>
      </c>
      <c r="L190" s="85" t="str">
        <f t="shared" si="28"/>
        <v>Yes</v>
      </c>
    </row>
    <row r="191" spans="1:12" x14ac:dyDescent="0.25">
      <c r="A191" s="108" t="s">
        <v>473</v>
      </c>
      <c r="B191" s="21" t="s">
        <v>213</v>
      </c>
      <c r="C191" s="4">
        <v>65.033970049000004</v>
      </c>
      <c r="D191" s="7" t="str">
        <f t="shared" si="25"/>
        <v>N/A</v>
      </c>
      <c r="E191" s="4">
        <v>55.569106931</v>
      </c>
      <c r="F191" s="7" t="str">
        <f t="shared" si="26"/>
        <v>N/A</v>
      </c>
      <c r="G191" s="4">
        <v>45.767032465</v>
      </c>
      <c r="H191" s="7" t="str">
        <f t="shared" si="27"/>
        <v>N/A</v>
      </c>
      <c r="I191" s="8">
        <v>-14.6</v>
      </c>
      <c r="J191" s="8">
        <v>-17.600000000000001</v>
      </c>
      <c r="K191" s="25" t="s">
        <v>734</v>
      </c>
      <c r="L191" s="85" t="str">
        <f t="shared" si="28"/>
        <v>Yes</v>
      </c>
    </row>
    <row r="192" spans="1:12" x14ac:dyDescent="0.25">
      <c r="A192" s="108" t="s">
        <v>1341</v>
      </c>
      <c r="B192" s="21" t="s">
        <v>213</v>
      </c>
      <c r="C192" s="22">
        <v>8.8831189205999994</v>
      </c>
      <c r="D192" s="7" t="str">
        <f t="shared" si="25"/>
        <v>N/A</v>
      </c>
      <c r="E192" s="22">
        <v>8.2823724252000002</v>
      </c>
      <c r="F192" s="7" t="str">
        <f t="shared" si="26"/>
        <v>N/A</v>
      </c>
      <c r="G192" s="22">
        <v>7.7438466296000001</v>
      </c>
      <c r="H192" s="7" t="str">
        <f t="shared" si="27"/>
        <v>N/A</v>
      </c>
      <c r="I192" s="8">
        <v>-6.76</v>
      </c>
      <c r="J192" s="8">
        <v>-6.5</v>
      </c>
      <c r="K192" s="25" t="s">
        <v>734</v>
      </c>
      <c r="L192" s="85" t="str">
        <f t="shared" si="28"/>
        <v>Yes</v>
      </c>
    </row>
    <row r="193" spans="1:12" x14ac:dyDescent="0.25">
      <c r="A193" s="108" t="s">
        <v>1342</v>
      </c>
      <c r="B193" s="21" t="s">
        <v>213</v>
      </c>
      <c r="C193" s="22">
        <v>7.4766666666999999</v>
      </c>
      <c r="D193" s="7" t="str">
        <f t="shared" si="25"/>
        <v>N/A</v>
      </c>
      <c r="E193" s="22">
        <v>8.2040816326999995</v>
      </c>
      <c r="F193" s="7" t="str">
        <f t="shared" si="26"/>
        <v>N/A</v>
      </c>
      <c r="G193" s="22">
        <v>8.5486725664000005</v>
      </c>
      <c r="H193" s="7" t="str">
        <f t="shared" si="27"/>
        <v>N/A</v>
      </c>
      <c r="I193" s="8">
        <v>9.7289999999999992</v>
      </c>
      <c r="J193" s="8">
        <v>4.2</v>
      </c>
      <c r="K193" s="25" t="s">
        <v>734</v>
      </c>
      <c r="L193" s="85" t="str">
        <f t="shared" si="28"/>
        <v>Yes</v>
      </c>
    </row>
    <row r="194" spans="1:12" x14ac:dyDescent="0.25">
      <c r="A194" s="108" t="s">
        <v>1343</v>
      </c>
      <c r="B194" s="21" t="s">
        <v>213</v>
      </c>
      <c r="C194" s="22">
        <v>12.198705967</v>
      </c>
      <c r="D194" s="7" t="str">
        <f t="shared" si="25"/>
        <v>N/A</v>
      </c>
      <c r="E194" s="22">
        <v>12.04045966</v>
      </c>
      <c r="F194" s="7" t="str">
        <f t="shared" si="26"/>
        <v>N/A</v>
      </c>
      <c r="G194" s="22">
        <v>14.017764618999999</v>
      </c>
      <c r="H194" s="7" t="str">
        <f t="shared" si="27"/>
        <v>N/A</v>
      </c>
      <c r="I194" s="8">
        <v>-1.3</v>
      </c>
      <c r="J194" s="8">
        <v>16.420000000000002</v>
      </c>
      <c r="K194" s="25" t="s">
        <v>734</v>
      </c>
      <c r="L194" s="85" t="str">
        <f t="shared" si="28"/>
        <v>Yes</v>
      </c>
    </row>
    <row r="195" spans="1:12" x14ac:dyDescent="0.25">
      <c r="A195" s="108" t="s">
        <v>1344</v>
      </c>
      <c r="B195" s="21" t="s">
        <v>213</v>
      </c>
      <c r="C195" s="22">
        <v>5.5322115385000004</v>
      </c>
      <c r="D195" s="7" t="str">
        <f t="shared" si="25"/>
        <v>N/A</v>
      </c>
      <c r="E195" s="22">
        <v>6.3393810031999998</v>
      </c>
      <c r="F195" s="7" t="str">
        <f t="shared" si="26"/>
        <v>N/A</v>
      </c>
      <c r="G195" s="22">
        <v>6.5548354934999997</v>
      </c>
      <c r="H195" s="7" t="str">
        <f t="shared" si="27"/>
        <v>N/A</v>
      </c>
      <c r="I195" s="8">
        <v>14.59</v>
      </c>
      <c r="J195" s="8">
        <v>3.399</v>
      </c>
      <c r="K195" s="25" t="s">
        <v>734</v>
      </c>
      <c r="L195" s="85" t="str">
        <f t="shared" si="28"/>
        <v>Yes</v>
      </c>
    </row>
    <row r="196" spans="1:12" x14ac:dyDescent="0.25">
      <c r="A196" s="108" t="s">
        <v>1345</v>
      </c>
      <c r="B196" s="21" t="s">
        <v>213</v>
      </c>
      <c r="C196" s="22">
        <v>4.2924113682999998</v>
      </c>
      <c r="D196" s="7" t="str">
        <f t="shared" si="25"/>
        <v>N/A</v>
      </c>
      <c r="E196" s="22">
        <v>4.6534981905999997</v>
      </c>
      <c r="F196" s="7" t="str">
        <f t="shared" si="26"/>
        <v>N/A</v>
      </c>
      <c r="G196" s="22">
        <v>6.3505108841000002</v>
      </c>
      <c r="H196" s="7" t="str">
        <f t="shared" si="27"/>
        <v>N/A</v>
      </c>
      <c r="I196" s="8">
        <v>8.4120000000000008</v>
      </c>
      <c r="J196" s="8">
        <v>36.47</v>
      </c>
      <c r="K196" s="25" t="s">
        <v>734</v>
      </c>
      <c r="L196" s="85" t="str">
        <f t="shared" si="28"/>
        <v>No</v>
      </c>
    </row>
    <row r="197" spans="1:12" x14ac:dyDescent="0.25">
      <c r="A197" s="108" t="s">
        <v>1346</v>
      </c>
      <c r="B197" s="21" t="s">
        <v>213</v>
      </c>
      <c r="C197" s="22">
        <v>116.17449028</v>
      </c>
      <c r="D197" s="7" t="str">
        <f t="shared" si="25"/>
        <v>N/A</v>
      </c>
      <c r="E197" s="22">
        <v>139.61221591</v>
      </c>
      <c r="F197" s="7" t="str">
        <f t="shared" si="26"/>
        <v>N/A</v>
      </c>
      <c r="G197" s="22">
        <v>160.37012369000001</v>
      </c>
      <c r="H197" s="7" t="str">
        <f t="shared" si="27"/>
        <v>N/A</v>
      </c>
      <c r="I197" s="8">
        <v>20.170000000000002</v>
      </c>
      <c r="J197" s="8">
        <v>14.87</v>
      </c>
      <c r="K197" s="25" t="s">
        <v>734</v>
      </c>
      <c r="L197" s="85" t="str">
        <f t="shared" si="28"/>
        <v>Yes</v>
      </c>
    </row>
    <row r="198" spans="1:12" x14ac:dyDescent="0.25">
      <c r="A198" s="108" t="s">
        <v>1347</v>
      </c>
      <c r="B198" s="21" t="s">
        <v>213</v>
      </c>
      <c r="C198" s="22">
        <v>136.10526315999999</v>
      </c>
      <c r="D198" s="7" t="str">
        <f t="shared" si="25"/>
        <v>N/A</v>
      </c>
      <c r="E198" s="22">
        <v>123.83486239</v>
      </c>
      <c r="F198" s="7" t="str">
        <f t="shared" si="26"/>
        <v>N/A</v>
      </c>
      <c r="G198" s="22">
        <v>143.88749999999999</v>
      </c>
      <c r="H198" s="7" t="str">
        <f t="shared" si="27"/>
        <v>N/A</v>
      </c>
      <c r="I198" s="8">
        <v>-9.02</v>
      </c>
      <c r="J198" s="8">
        <v>16.190000000000001</v>
      </c>
      <c r="K198" s="25" t="s">
        <v>734</v>
      </c>
      <c r="L198" s="85" t="str">
        <f t="shared" si="28"/>
        <v>Yes</v>
      </c>
    </row>
    <row r="199" spans="1:12" x14ac:dyDescent="0.25">
      <c r="A199" s="108" t="s">
        <v>1348</v>
      </c>
      <c r="B199" s="21" t="s">
        <v>213</v>
      </c>
      <c r="C199" s="22">
        <v>124.64135702999999</v>
      </c>
      <c r="D199" s="7" t="str">
        <f t="shared" si="25"/>
        <v>N/A</v>
      </c>
      <c r="E199" s="22">
        <v>159.77030568000001</v>
      </c>
      <c r="F199" s="7" t="str">
        <f t="shared" si="26"/>
        <v>N/A</v>
      </c>
      <c r="G199" s="22">
        <v>229.65793529000001</v>
      </c>
      <c r="H199" s="7" t="str">
        <f t="shared" si="27"/>
        <v>N/A</v>
      </c>
      <c r="I199" s="8">
        <v>28.18</v>
      </c>
      <c r="J199" s="8">
        <v>43.74</v>
      </c>
      <c r="K199" s="25" t="s">
        <v>734</v>
      </c>
      <c r="L199" s="85" t="str">
        <f t="shared" si="28"/>
        <v>No</v>
      </c>
    </row>
    <row r="200" spans="1:12" x14ac:dyDescent="0.25">
      <c r="A200" s="108" t="s">
        <v>1349</v>
      </c>
      <c r="B200" s="21" t="s">
        <v>213</v>
      </c>
      <c r="C200" s="22">
        <v>2.76</v>
      </c>
      <c r="D200" s="7" t="str">
        <f t="shared" si="25"/>
        <v>N/A</v>
      </c>
      <c r="E200" s="22">
        <v>0.62096774190000004</v>
      </c>
      <c r="F200" s="7" t="str">
        <f t="shared" si="26"/>
        <v>N/A</v>
      </c>
      <c r="G200" s="22">
        <v>10.009009009</v>
      </c>
      <c r="H200" s="7" t="str">
        <f t="shared" si="27"/>
        <v>N/A</v>
      </c>
      <c r="I200" s="8">
        <v>-77.5</v>
      </c>
      <c r="J200" s="8">
        <v>1512</v>
      </c>
      <c r="K200" s="25" t="s">
        <v>734</v>
      </c>
      <c r="L200" s="85" t="str">
        <f t="shared" si="28"/>
        <v>No</v>
      </c>
    </row>
    <row r="201" spans="1:12" x14ac:dyDescent="0.25">
      <c r="A201" s="108" t="s">
        <v>1350</v>
      </c>
      <c r="B201" s="21" t="s">
        <v>213</v>
      </c>
      <c r="C201" s="22">
        <v>8.6875</v>
      </c>
      <c r="D201" s="7" t="str">
        <f t="shared" si="25"/>
        <v>N/A</v>
      </c>
      <c r="E201" s="22">
        <v>2.0666666667000002</v>
      </c>
      <c r="F201" s="7" t="str">
        <f t="shared" si="26"/>
        <v>N/A</v>
      </c>
      <c r="G201" s="22">
        <v>32.601895734999999</v>
      </c>
      <c r="H201" s="7" t="str">
        <f t="shared" si="27"/>
        <v>N/A</v>
      </c>
      <c r="I201" s="8">
        <v>-76.2</v>
      </c>
      <c r="J201" s="8">
        <v>1478</v>
      </c>
      <c r="K201" s="25" t="s">
        <v>734</v>
      </c>
      <c r="L201" s="85" t="str">
        <f t="shared" si="28"/>
        <v>No</v>
      </c>
    </row>
    <row r="202" spans="1:12" x14ac:dyDescent="0.25">
      <c r="A202" s="108" t="s">
        <v>28</v>
      </c>
      <c r="B202" s="21" t="s">
        <v>213</v>
      </c>
      <c r="C202" s="4">
        <v>1.6307616116999999</v>
      </c>
      <c r="D202" s="7" t="str">
        <f t="shared" si="25"/>
        <v>N/A</v>
      </c>
      <c r="E202" s="4">
        <v>1.6200105267</v>
      </c>
      <c r="F202" s="7" t="str">
        <f t="shared" si="26"/>
        <v>N/A</v>
      </c>
      <c r="G202" s="4">
        <v>0.82063537519999996</v>
      </c>
      <c r="H202" s="7" t="str">
        <f t="shared" si="27"/>
        <v>N/A</v>
      </c>
      <c r="I202" s="8">
        <v>-0.65900000000000003</v>
      </c>
      <c r="J202" s="8">
        <v>-49.3</v>
      </c>
      <c r="K202" s="25" t="s">
        <v>734</v>
      </c>
      <c r="L202" s="85" t="str">
        <f t="shared" si="28"/>
        <v>No</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-33.299999999999997</v>
      </c>
      <c r="J203" s="8">
        <v>150</v>
      </c>
      <c r="K203" s="10" t="s">
        <v>213</v>
      </c>
      <c r="L203" s="85" t="str">
        <f t="shared" ref="L203:L213" si="32">IF(J203="Div by 0", "N/A", IF(K203="N/A","N/A", IF(J203&gt;VALUE(MID(K203,1,2)), "No", IF(J203&lt;-1*VALUE(MID(K203,1,2)), "No", "Yes"))))</f>
        <v>N/A</v>
      </c>
    </row>
    <row r="204" spans="1:12" x14ac:dyDescent="0.25">
      <c r="A204" s="108" t="s">
        <v>124</v>
      </c>
      <c r="B204" s="21" t="s">
        <v>213</v>
      </c>
      <c r="C204" s="22">
        <v>16</v>
      </c>
      <c r="D204" s="7" t="str">
        <f t="shared" si="29"/>
        <v>N/A</v>
      </c>
      <c r="E204" s="22">
        <v>11</v>
      </c>
      <c r="F204" s="7" t="str">
        <f t="shared" si="30"/>
        <v>N/A</v>
      </c>
      <c r="G204" s="22">
        <v>13</v>
      </c>
      <c r="H204" s="7" t="str">
        <f t="shared" si="31"/>
        <v>N/A</v>
      </c>
      <c r="I204" s="8">
        <v>-31.3</v>
      </c>
      <c r="J204" s="8">
        <v>18.18</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-30</v>
      </c>
      <c r="J205" s="8">
        <v>0</v>
      </c>
      <c r="K205" s="10" t="s">
        <v>213</v>
      </c>
      <c r="L205" s="85" t="str">
        <f t="shared" si="32"/>
        <v>N/A</v>
      </c>
    </row>
    <row r="206" spans="1:12" ht="25" x14ac:dyDescent="0.25">
      <c r="A206" s="108" t="s">
        <v>1351</v>
      </c>
      <c r="B206" s="21" t="s">
        <v>213</v>
      </c>
      <c r="C206" s="22">
        <v>11</v>
      </c>
      <c r="D206" s="7" t="str">
        <f t="shared" si="29"/>
        <v>N/A</v>
      </c>
      <c r="E206" s="22">
        <v>11</v>
      </c>
      <c r="F206" s="7" t="str">
        <f t="shared" si="30"/>
        <v>N/A</v>
      </c>
      <c r="G206" s="22">
        <v>11</v>
      </c>
      <c r="H206" s="7" t="str">
        <f t="shared" si="31"/>
        <v>N/A</v>
      </c>
      <c r="I206" s="8">
        <v>66.67</v>
      </c>
      <c r="J206" s="8">
        <v>60</v>
      </c>
      <c r="K206" s="10" t="s">
        <v>213</v>
      </c>
      <c r="L206" s="85" t="str">
        <f t="shared" si="32"/>
        <v>N/A</v>
      </c>
    </row>
    <row r="207" spans="1:12" x14ac:dyDescent="0.25">
      <c r="A207" s="108" t="s">
        <v>1599</v>
      </c>
      <c r="B207" s="21" t="s">
        <v>213</v>
      </c>
      <c r="C207" s="22">
        <v>11</v>
      </c>
      <c r="D207" s="7" t="str">
        <f t="shared" si="29"/>
        <v>N/A</v>
      </c>
      <c r="E207" s="22">
        <v>11</v>
      </c>
      <c r="F207" s="7" t="str">
        <f t="shared" si="30"/>
        <v>N/A</v>
      </c>
      <c r="G207" s="22">
        <v>11</v>
      </c>
      <c r="H207" s="7" t="str">
        <f t="shared" si="31"/>
        <v>N/A</v>
      </c>
      <c r="I207" s="8">
        <v>100</v>
      </c>
      <c r="J207" s="8">
        <v>-25</v>
      </c>
      <c r="K207" s="10" t="s">
        <v>213</v>
      </c>
      <c r="L207" s="85" t="str">
        <f t="shared" si="32"/>
        <v>N/A</v>
      </c>
    </row>
    <row r="208" spans="1:12" x14ac:dyDescent="0.25">
      <c r="A208" s="108" t="s">
        <v>1600</v>
      </c>
      <c r="B208" s="21" t="s">
        <v>213</v>
      </c>
      <c r="C208" s="22">
        <v>100</v>
      </c>
      <c r="D208" s="7" t="str">
        <f t="shared" si="29"/>
        <v>N/A</v>
      </c>
      <c r="E208" s="22">
        <v>65</v>
      </c>
      <c r="F208" s="7" t="str">
        <f t="shared" si="30"/>
        <v>N/A</v>
      </c>
      <c r="G208" s="22">
        <v>55</v>
      </c>
      <c r="H208" s="7" t="str">
        <f t="shared" si="31"/>
        <v>N/A</v>
      </c>
      <c r="I208" s="8">
        <v>-35</v>
      </c>
      <c r="J208" s="8">
        <v>-15.4</v>
      </c>
      <c r="K208" s="10" t="s">
        <v>213</v>
      </c>
      <c r="L208" s="85" t="str">
        <f t="shared" si="32"/>
        <v>N/A</v>
      </c>
    </row>
    <row r="209" spans="1:12" x14ac:dyDescent="0.25">
      <c r="A209" s="108" t="s">
        <v>125</v>
      </c>
      <c r="B209" s="21" t="s">
        <v>213</v>
      </c>
      <c r="C209" s="26">
        <v>1382841</v>
      </c>
      <c r="D209" s="7" t="str">
        <f t="shared" si="29"/>
        <v>N/A</v>
      </c>
      <c r="E209" s="26">
        <v>1672975</v>
      </c>
      <c r="F209" s="7" t="str">
        <f t="shared" si="30"/>
        <v>N/A</v>
      </c>
      <c r="G209" s="26">
        <v>3922402</v>
      </c>
      <c r="H209" s="7" t="str">
        <f t="shared" si="31"/>
        <v>N/A</v>
      </c>
      <c r="I209" s="8">
        <v>20.98</v>
      </c>
      <c r="J209" s="8">
        <v>134.5</v>
      </c>
      <c r="K209" s="10" t="s">
        <v>213</v>
      </c>
      <c r="L209" s="85" t="str">
        <f t="shared" si="32"/>
        <v>N/A</v>
      </c>
    </row>
    <row r="210" spans="1:12" x14ac:dyDescent="0.25">
      <c r="A210" s="142" t="s">
        <v>1595</v>
      </c>
      <c r="B210" s="21" t="s">
        <v>213</v>
      </c>
      <c r="C210" s="26">
        <v>1252750</v>
      </c>
      <c r="D210" s="7" t="str">
        <f t="shared" si="29"/>
        <v>N/A</v>
      </c>
      <c r="E210" s="26">
        <v>1592131</v>
      </c>
      <c r="F210" s="7" t="str">
        <f t="shared" si="30"/>
        <v>N/A</v>
      </c>
      <c r="G210" s="26">
        <v>3921595</v>
      </c>
      <c r="H210" s="7" t="str">
        <f t="shared" si="31"/>
        <v>N/A</v>
      </c>
      <c r="I210" s="8">
        <v>27.09</v>
      </c>
      <c r="J210" s="8">
        <v>146.30000000000001</v>
      </c>
      <c r="K210" s="10" t="s">
        <v>213</v>
      </c>
      <c r="L210" s="85" t="str">
        <f t="shared" si="32"/>
        <v>N/A</v>
      </c>
    </row>
    <row r="211" spans="1:12" x14ac:dyDescent="0.25">
      <c r="A211" s="142" t="s">
        <v>1352</v>
      </c>
      <c r="B211" s="21" t="s">
        <v>213</v>
      </c>
      <c r="C211" s="26">
        <v>238060</v>
      </c>
      <c r="D211" s="7" t="str">
        <f t="shared" si="29"/>
        <v>N/A</v>
      </c>
      <c r="E211" s="26">
        <v>235412</v>
      </c>
      <c r="F211" s="7" t="str">
        <f t="shared" si="30"/>
        <v>N/A</v>
      </c>
      <c r="G211" s="26">
        <v>372864</v>
      </c>
      <c r="H211" s="7" t="str">
        <f t="shared" si="31"/>
        <v>N/A</v>
      </c>
      <c r="I211" s="8">
        <v>-1.1100000000000001</v>
      </c>
      <c r="J211" s="8">
        <v>58.39</v>
      </c>
      <c r="K211" s="10" t="s">
        <v>213</v>
      </c>
      <c r="L211" s="85" t="str">
        <f t="shared" si="32"/>
        <v>N/A</v>
      </c>
    </row>
    <row r="212" spans="1:12" x14ac:dyDescent="0.25">
      <c r="A212" s="142" t="s">
        <v>1589</v>
      </c>
      <c r="B212" s="21" t="s">
        <v>213</v>
      </c>
      <c r="C212" s="26">
        <v>362294</v>
      </c>
      <c r="D212" s="7" t="str">
        <f t="shared" si="29"/>
        <v>N/A</v>
      </c>
      <c r="E212" s="26">
        <v>332878</v>
      </c>
      <c r="F212" s="7" t="str">
        <f t="shared" si="30"/>
        <v>N/A</v>
      </c>
      <c r="G212" s="26">
        <v>1993732</v>
      </c>
      <c r="H212" s="7" t="str">
        <f t="shared" si="31"/>
        <v>N/A</v>
      </c>
      <c r="I212" s="8">
        <v>-8.1199999999999992</v>
      </c>
      <c r="J212" s="8">
        <v>498.9</v>
      </c>
      <c r="K212" s="10" t="s">
        <v>213</v>
      </c>
      <c r="L212" s="85" t="str">
        <f t="shared" si="32"/>
        <v>N/A</v>
      </c>
    </row>
    <row r="213" spans="1:12" x14ac:dyDescent="0.25">
      <c r="A213" s="142" t="s">
        <v>1590</v>
      </c>
      <c r="B213" s="21" t="s">
        <v>213</v>
      </c>
      <c r="C213" s="26">
        <v>363934</v>
      </c>
      <c r="D213" s="7" t="str">
        <f t="shared" si="29"/>
        <v>N/A</v>
      </c>
      <c r="E213" s="26">
        <v>480572</v>
      </c>
      <c r="F213" s="7" t="str">
        <f t="shared" si="30"/>
        <v>N/A</v>
      </c>
      <c r="G213" s="26">
        <v>426033</v>
      </c>
      <c r="H213" s="7" t="str">
        <f t="shared" si="31"/>
        <v>N/A</v>
      </c>
      <c r="I213" s="8">
        <v>32.049999999999997</v>
      </c>
      <c r="J213" s="8">
        <v>-11.3</v>
      </c>
      <c r="K213" s="10" t="s">
        <v>213</v>
      </c>
      <c r="L213" s="85" t="str">
        <f t="shared" si="32"/>
        <v>N/A</v>
      </c>
    </row>
    <row r="214" spans="1:12" ht="25" x14ac:dyDescent="0.25">
      <c r="A214" s="108" t="s">
        <v>1353</v>
      </c>
      <c r="B214" s="21" t="s">
        <v>213</v>
      </c>
      <c r="C214" s="26">
        <v>418416</v>
      </c>
      <c r="D214" s="7" t="str">
        <f t="shared" ref="D214:D228" si="33">IF($B214="N/A","N/A",IF(C214&gt;10,"No",IF(C214&lt;-10,"No","Yes")))</f>
        <v>N/A</v>
      </c>
      <c r="E214" s="26">
        <v>129549</v>
      </c>
      <c r="F214" s="7" t="str">
        <f t="shared" ref="F214:F228" si="34">IF($B214="N/A","N/A",IF(E214&gt;10,"No",IF(E214&lt;-10,"No","Yes")))</f>
        <v>N/A</v>
      </c>
      <c r="G214" s="26">
        <v>107982</v>
      </c>
      <c r="H214" s="7" t="str">
        <f t="shared" ref="H214:H228" si="35">IF($B214="N/A","N/A",IF(G214&gt;10,"No",IF(G214&lt;-10,"No","Yes")))</f>
        <v>N/A</v>
      </c>
      <c r="I214" s="8">
        <v>-69</v>
      </c>
      <c r="J214" s="8">
        <v>-16.600000000000001</v>
      </c>
      <c r="K214" s="25" t="s">
        <v>734</v>
      </c>
      <c r="L214" s="85" t="str">
        <f t="shared" ref="L214:L228" si="36">IF(J214="Div by 0", "N/A", IF(K214="N/A","N/A", IF(J214&gt;VALUE(MID(K214,1,2)), "No", IF(J214&lt;-1*VALUE(MID(K214,1,2)), "No", "Yes"))))</f>
        <v>Yes</v>
      </c>
    </row>
    <row r="215" spans="1:12" x14ac:dyDescent="0.25">
      <c r="A215" s="116" t="s">
        <v>646</v>
      </c>
      <c r="B215" s="21" t="s">
        <v>213</v>
      </c>
      <c r="C215" s="22">
        <v>1553</v>
      </c>
      <c r="D215" s="7" t="str">
        <f t="shared" si="33"/>
        <v>N/A</v>
      </c>
      <c r="E215" s="22">
        <v>780</v>
      </c>
      <c r="F215" s="7" t="str">
        <f t="shared" si="34"/>
        <v>N/A</v>
      </c>
      <c r="G215" s="22">
        <v>819</v>
      </c>
      <c r="H215" s="7" t="str">
        <f t="shared" si="35"/>
        <v>N/A</v>
      </c>
      <c r="I215" s="8">
        <v>-49.8</v>
      </c>
      <c r="J215" s="8">
        <v>5</v>
      </c>
      <c r="K215" s="25" t="s">
        <v>734</v>
      </c>
      <c r="L215" s="85" t="str">
        <f t="shared" si="36"/>
        <v>Yes</v>
      </c>
    </row>
    <row r="216" spans="1:12" x14ac:dyDescent="0.25">
      <c r="A216" s="116" t="s">
        <v>1354</v>
      </c>
      <c r="B216" s="21" t="s">
        <v>213</v>
      </c>
      <c r="C216" s="26">
        <v>269.42433999000002</v>
      </c>
      <c r="D216" s="7" t="str">
        <f t="shared" si="33"/>
        <v>N/A</v>
      </c>
      <c r="E216" s="26">
        <v>166.08846154</v>
      </c>
      <c r="F216" s="7" t="str">
        <f t="shared" si="34"/>
        <v>N/A</v>
      </c>
      <c r="G216" s="26">
        <v>131.84615385000001</v>
      </c>
      <c r="H216" s="7" t="str">
        <f t="shared" si="35"/>
        <v>N/A</v>
      </c>
      <c r="I216" s="8">
        <v>-38.4</v>
      </c>
      <c r="J216" s="8">
        <v>-20.6</v>
      </c>
      <c r="K216" s="25" t="s">
        <v>734</v>
      </c>
      <c r="L216" s="85" t="str">
        <f t="shared" si="36"/>
        <v>Yes</v>
      </c>
    </row>
    <row r="217" spans="1:12" ht="25" x14ac:dyDescent="0.25">
      <c r="A217" s="108" t="s">
        <v>1355</v>
      </c>
      <c r="B217" s="21" t="s">
        <v>213</v>
      </c>
      <c r="C217" s="26">
        <v>0</v>
      </c>
      <c r="D217" s="7" t="str">
        <f t="shared" si="33"/>
        <v>N/A</v>
      </c>
      <c r="E217" s="26">
        <v>0</v>
      </c>
      <c r="F217" s="7" t="str">
        <f t="shared" si="34"/>
        <v>N/A</v>
      </c>
      <c r="G217" s="26">
        <v>582217</v>
      </c>
      <c r="H217" s="7" t="str">
        <f t="shared" si="35"/>
        <v>N/A</v>
      </c>
      <c r="I217" s="8" t="s">
        <v>1747</v>
      </c>
      <c r="J217" s="8" t="s">
        <v>1747</v>
      </c>
      <c r="K217" s="25" t="s">
        <v>734</v>
      </c>
      <c r="L217" s="85" t="str">
        <f t="shared" si="36"/>
        <v>N/A</v>
      </c>
    </row>
    <row r="218" spans="1:12" x14ac:dyDescent="0.25">
      <c r="A218" s="116" t="s">
        <v>513</v>
      </c>
      <c r="B218" s="21" t="s">
        <v>213</v>
      </c>
      <c r="C218" s="22">
        <v>0</v>
      </c>
      <c r="D218" s="7" t="str">
        <f t="shared" si="33"/>
        <v>N/A</v>
      </c>
      <c r="E218" s="22">
        <v>0</v>
      </c>
      <c r="F218" s="7" t="str">
        <f t="shared" si="34"/>
        <v>N/A</v>
      </c>
      <c r="G218" s="22">
        <v>2645</v>
      </c>
      <c r="H218" s="7" t="str">
        <f t="shared" si="35"/>
        <v>N/A</v>
      </c>
      <c r="I218" s="8" t="s">
        <v>1747</v>
      </c>
      <c r="J218" s="8" t="s">
        <v>1747</v>
      </c>
      <c r="K218" s="25" t="s">
        <v>734</v>
      </c>
      <c r="L218" s="85" t="str">
        <f t="shared" si="36"/>
        <v>N/A</v>
      </c>
    </row>
    <row r="219" spans="1:12" x14ac:dyDescent="0.25">
      <c r="A219" s="108" t="s">
        <v>1356</v>
      </c>
      <c r="B219" s="21" t="s">
        <v>213</v>
      </c>
      <c r="C219" s="26" t="s">
        <v>1747</v>
      </c>
      <c r="D219" s="7" t="str">
        <f t="shared" si="33"/>
        <v>N/A</v>
      </c>
      <c r="E219" s="26" t="s">
        <v>1747</v>
      </c>
      <c r="F219" s="7" t="str">
        <f t="shared" si="34"/>
        <v>N/A</v>
      </c>
      <c r="G219" s="26">
        <v>220.11984877</v>
      </c>
      <c r="H219" s="7" t="str">
        <f t="shared" si="35"/>
        <v>N/A</v>
      </c>
      <c r="I219" s="8" t="s">
        <v>1747</v>
      </c>
      <c r="J219" s="8" t="s">
        <v>1747</v>
      </c>
      <c r="K219" s="25" t="s">
        <v>734</v>
      </c>
      <c r="L219" s="85" t="str">
        <f t="shared" si="36"/>
        <v>N/A</v>
      </c>
    </row>
    <row r="220" spans="1:12" ht="25" x14ac:dyDescent="0.25">
      <c r="A220" s="108" t="s">
        <v>1357</v>
      </c>
      <c r="B220" s="21" t="s">
        <v>213</v>
      </c>
      <c r="C220" s="26">
        <v>17968937</v>
      </c>
      <c r="D220" s="7" t="str">
        <f t="shared" si="33"/>
        <v>N/A</v>
      </c>
      <c r="E220" s="26">
        <v>14467091</v>
      </c>
      <c r="F220" s="7" t="str">
        <f t="shared" si="34"/>
        <v>N/A</v>
      </c>
      <c r="G220" s="26">
        <v>15188604</v>
      </c>
      <c r="H220" s="7" t="str">
        <f t="shared" si="35"/>
        <v>N/A</v>
      </c>
      <c r="I220" s="8">
        <v>-19.5</v>
      </c>
      <c r="J220" s="8">
        <v>4.9870000000000001</v>
      </c>
      <c r="K220" s="25" t="s">
        <v>734</v>
      </c>
      <c r="L220" s="85" t="str">
        <f t="shared" si="36"/>
        <v>Yes</v>
      </c>
    </row>
    <row r="221" spans="1:12" x14ac:dyDescent="0.25">
      <c r="A221" s="116" t="s">
        <v>514</v>
      </c>
      <c r="B221" s="21" t="s">
        <v>213</v>
      </c>
      <c r="C221" s="22">
        <v>23049</v>
      </c>
      <c r="D221" s="7" t="str">
        <f t="shared" si="33"/>
        <v>N/A</v>
      </c>
      <c r="E221" s="22">
        <v>19328</v>
      </c>
      <c r="F221" s="7" t="str">
        <f t="shared" si="34"/>
        <v>N/A</v>
      </c>
      <c r="G221" s="22">
        <v>22100</v>
      </c>
      <c r="H221" s="7" t="str">
        <f t="shared" si="35"/>
        <v>N/A</v>
      </c>
      <c r="I221" s="8">
        <v>-16.100000000000001</v>
      </c>
      <c r="J221" s="8">
        <v>14.34</v>
      </c>
      <c r="K221" s="25" t="s">
        <v>734</v>
      </c>
      <c r="L221" s="85" t="str">
        <f t="shared" si="36"/>
        <v>Yes</v>
      </c>
    </row>
    <row r="222" spans="1:12" ht="25" x14ac:dyDescent="0.25">
      <c r="A222" s="108" t="s">
        <v>1358</v>
      </c>
      <c r="B222" s="21" t="s">
        <v>213</v>
      </c>
      <c r="C222" s="26">
        <v>779.59724933999996</v>
      </c>
      <c r="D222" s="7" t="str">
        <f t="shared" si="33"/>
        <v>N/A</v>
      </c>
      <c r="E222" s="26">
        <v>748.50429428999996</v>
      </c>
      <c r="F222" s="7" t="str">
        <f t="shared" si="34"/>
        <v>N/A</v>
      </c>
      <c r="G222" s="26">
        <v>687.26714932000004</v>
      </c>
      <c r="H222" s="7" t="str">
        <f t="shared" si="35"/>
        <v>N/A</v>
      </c>
      <c r="I222" s="8">
        <v>-3.99</v>
      </c>
      <c r="J222" s="8">
        <v>-8.18</v>
      </c>
      <c r="K222" s="25" t="s">
        <v>734</v>
      </c>
      <c r="L222" s="85" t="str">
        <f t="shared" si="36"/>
        <v>Yes</v>
      </c>
    </row>
    <row r="223" spans="1:12" ht="25" x14ac:dyDescent="0.25">
      <c r="A223" s="108" t="s">
        <v>1359</v>
      </c>
      <c r="B223" s="21" t="s">
        <v>213</v>
      </c>
      <c r="C223" s="26">
        <v>31967837</v>
      </c>
      <c r="D223" s="7" t="str">
        <f t="shared" si="33"/>
        <v>N/A</v>
      </c>
      <c r="E223" s="26">
        <v>34854458</v>
      </c>
      <c r="F223" s="7" t="str">
        <f t="shared" si="34"/>
        <v>N/A</v>
      </c>
      <c r="G223" s="26">
        <v>57697627</v>
      </c>
      <c r="H223" s="7" t="str">
        <f t="shared" si="35"/>
        <v>N/A</v>
      </c>
      <c r="I223" s="8">
        <v>9.0299999999999994</v>
      </c>
      <c r="J223" s="8">
        <v>65.540000000000006</v>
      </c>
      <c r="K223" s="25" t="s">
        <v>734</v>
      </c>
      <c r="L223" s="85" t="str">
        <f t="shared" si="36"/>
        <v>No</v>
      </c>
    </row>
    <row r="224" spans="1:12" x14ac:dyDescent="0.25">
      <c r="A224" s="108" t="s">
        <v>515</v>
      </c>
      <c r="B224" s="21" t="s">
        <v>213</v>
      </c>
      <c r="C224" s="22">
        <v>14226</v>
      </c>
      <c r="D224" s="7" t="str">
        <f t="shared" si="33"/>
        <v>N/A</v>
      </c>
      <c r="E224" s="22">
        <v>14724</v>
      </c>
      <c r="F224" s="7" t="str">
        <f t="shared" si="34"/>
        <v>N/A</v>
      </c>
      <c r="G224" s="22">
        <v>21667</v>
      </c>
      <c r="H224" s="7" t="str">
        <f t="shared" si="35"/>
        <v>N/A</v>
      </c>
      <c r="I224" s="8">
        <v>3.5009999999999999</v>
      </c>
      <c r="J224" s="8">
        <v>47.15</v>
      </c>
      <c r="K224" s="25" t="s">
        <v>734</v>
      </c>
      <c r="L224" s="85" t="str">
        <f t="shared" si="36"/>
        <v>No</v>
      </c>
    </row>
    <row r="225" spans="1:12" x14ac:dyDescent="0.25">
      <c r="A225" s="108" t="s">
        <v>1360</v>
      </c>
      <c r="B225" s="21" t="s">
        <v>213</v>
      </c>
      <c r="C225" s="26">
        <v>2247.1416420999999</v>
      </c>
      <c r="D225" s="7" t="str">
        <f t="shared" si="33"/>
        <v>N/A</v>
      </c>
      <c r="E225" s="26">
        <v>2367.1867698999999</v>
      </c>
      <c r="F225" s="7" t="str">
        <f t="shared" si="34"/>
        <v>N/A</v>
      </c>
      <c r="G225" s="26">
        <v>2662.9264318999999</v>
      </c>
      <c r="H225" s="7" t="str">
        <f t="shared" si="35"/>
        <v>N/A</v>
      </c>
      <c r="I225" s="8">
        <v>5.3419999999999996</v>
      </c>
      <c r="J225" s="8">
        <v>12.49</v>
      </c>
      <c r="K225" s="25" t="s">
        <v>734</v>
      </c>
      <c r="L225" s="85" t="str">
        <f t="shared" si="36"/>
        <v>Yes</v>
      </c>
    </row>
    <row r="226" spans="1:12" ht="25" x14ac:dyDescent="0.25">
      <c r="A226" s="108" t="s">
        <v>1361</v>
      </c>
      <c r="B226" s="21" t="s">
        <v>213</v>
      </c>
      <c r="C226" s="26">
        <v>246839170</v>
      </c>
      <c r="D226" s="7" t="str">
        <f t="shared" si="33"/>
        <v>N/A</v>
      </c>
      <c r="E226" s="26">
        <v>70566494</v>
      </c>
      <c r="F226" s="7" t="str">
        <f t="shared" si="34"/>
        <v>N/A</v>
      </c>
      <c r="G226" s="26">
        <v>58803612</v>
      </c>
      <c r="H226" s="7" t="str">
        <f t="shared" si="35"/>
        <v>N/A</v>
      </c>
      <c r="I226" s="8">
        <v>-71.400000000000006</v>
      </c>
      <c r="J226" s="8">
        <v>-16.7</v>
      </c>
      <c r="K226" s="25" t="s">
        <v>734</v>
      </c>
      <c r="L226" s="85" t="str">
        <f t="shared" si="36"/>
        <v>Yes</v>
      </c>
    </row>
    <row r="227" spans="1:12" ht="25" x14ac:dyDescent="0.25">
      <c r="A227" s="108" t="s">
        <v>516</v>
      </c>
      <c r="B227" s="21" t="s">
        <v>213</v>
      </c>
      <c r="C227" s="22">
        <v>8753</v>
      </c>
      <c r="D227" s="7" t="str">
        <f t="shared" si="33"/>
        <v>N/A</v>
      </c>
      <c r="E227" s="22">
        <v>2840</v>
      </c>
      <c r="F227" s="7" t="str">
        <f t="shared" si="34"/>
        <v>N/A</v>
      </c>
      <c r="G227" s="22">
        <v>2364</v>
      </c>
      <c r="H227" s="7" t="str">
        <f t="shared" si="35"/>
        <v>N/A</v>
      </c>
      <c r="I227" s="8">
        <v>-67.599999999999994</v>
      </c>
      <c r="J227" s="8">
        <v>-16.8</v>
      </c>
      <c r="K227" s="25" t="s">
        <v>734</v>
      </c>
      <c r="L227" s="85" t="str">
        <f t="shared" si="36"/>
        <v>Yes</v>
      </c>
    </row>
    <row r="228" spans="1:12" ht="25" x14ac:dyDescent="0.25">
      <c r="A228" s="108" t="s">
        <v>1362</v>
      </c>
      <c r="B228" s="21" t="s">
        <v>213</v>
      </c>
      <c r="C228" s="26">
        <v>28200.522107000001</v>
      </c>
      <c r="D228" s="7" t="str">
        <f t="shared" si="33"/>
        <v>N/A</v>
      </c>
      <c r="E228" s="26">
        <v>24847.357042</v>
      </c>
      <c r="F228" s="7" t="str">
        <f t="shared" si="34"/>
        <v>N/A</v>
      </c>
      <c r="G228" s="26">
        <v>24874.624365</v>
      </c>
      <c r="H228" s="7" t="str">
        <f t="shared" si="35"/>
        <v>N/A</v>
      </c>
      <c r="I228" s="8">
        <v>-11.9</v>
      </c>
      <c r="J228" s="8">
        <v>0.10970000000000001</v>
      </c>
      <c r="K228" s="25" t="s">
        <v>734</v>
      </c>
      <c r="L228" s="85" t="str">
        <f t="shared" si="36"/>
        <v>Yes</v>
      </c>
    </row>
    <row r="229" spans="1:12" x14ac:dyDescent="0.25">
      <c r="A229" s="108" t="s">
        <v>1363</v>
      </c>
      <c r="B229" s="21" t="s">
        <v>213</v>
      </c>
      <c r="C229" s="10">
        <v>285928488</v>
      </c>
      <c r="D229" s="7" t="str">
        <f t="shared" ref="D229:D252" si="37">IF($B229="N/A","N/A",IF(C229&gt;10,"No",IF(C229&lt;-10,"No","Yes")))</f>
        <v>N/A</v>
      </c>
      <c r="E229" s="10">
        <v>96843187</v>
      </c>
      <c r="F229" s="7" t="str">
        <f t="shared" ref="F229:F252" si="38">IF($B229="N/A","N/A",IF(E229&gt;10,"No",IF(E229&lt;-10,"No","Yes")))</f>
        <v>N/A</v>
      </c>
      <c r="G229" s="10">
        <v>80511313</v>
      </c>
      <c r="H229" s="7" t="str">
        <f t="shared" ref="H229:H252" si="39">IF($B229="N/A","N/A",IF(G229&gt;10,"No",IF(G229&lt;-10,"No","Yes")))</f>
        <v>N/A</v>
      </c>
      <c r="I229" s="8">
        <v>-66.099999999999994</v>
      </c>
      <c r="J229" s="8">
        <v>-16.899999999999999</v>
      </c>
      <c r="K229" s="25" t="s">
        <v>734</v>
      </c>
      <c r="L229" s="85" t="str">
        <f t="shared" ref="L229:L252" si="40">IF(J229="Div by 0", "N/A", IF(K229="N/A","N/A", IF(J229&gt;VALUE(MID(K229,1,2)), "No", IF(J229&lt;-1*VALUE(MID(K229,1,2)), "No", "Yes"))))</f>
        <v>Yes</v>
      </c>
    </row>
    <row r="230" spans="1:12" x14ac:dyDescent="0.25">
      <c r="A230" s="116" t="s">
        <v>1364</v>
      </c>
      <c r="B230" s="21" t="s">
        <v>213</v>
      </c>
      <c r="C230" s="1">
        <v>11248</v>
      </c>
      <c r="D230" s="7" t="str">
        <f t="shared" si="37"/>
        <v>N/A</v>
      </c>
      <c r="E230" s="1">
        <v>4722</v>
      </c>
      <c r="F230" s="7" t="str">
        <f t="shared" si="38"/>
        <v>N/A</v>
      </c>
      <c r="G230" s="1">
        <v>3991</v>
      </c>
      <c r="H230" s="7" t="str">
        <f t="shared" si="39"/>
        <v>N/A</v>
      </c>
      <c r="I230" s="8">
        <v>-58</v>
      </c>
      <c r="J230" s="8">
        <v>-15.5</v>
      </c>
      <c r="K230" s="25" t="s">
        <v>734</v>
      </c>
      <c r="L230" s="85" t="str">
        <f t="shared" si="40"/>
        <v>Yes</v>
      </c>
    </row>
    <row r="231" spans="1:12" x14ac:dyDescent="0.25">
      <c r="A231" s="116" t="s">
        <v>1365</v>
      </c>
      <c r="B231" s="21" t="s">
        <v>213</v>
      </c>
      <c r="C231" s="10">
        <v>25420.38478</v>
      </c>
      <c r="D231" s="7" t="str">
        <f t="shared" si="37"/>
        <v>N/A</v>
      </c>
      <c r="E231" s="10">
        <v>20508.934138000001</v>
      </c>
      <c r="F231" s="7" t="str">
        <f t="shared" si="38"/>
        <v>N/A</v>
      </c>
      <c r="G231" s="10">
        <v>20173.217990000001</v>
      </c>
      <c r="H231" s="7" t="str">
        <f t="shared" si="39"/>
        <v>N/A</v>
      </c>
      <c r="I231" s="8">
        <v>-19.3</v>
      </c>
      <c r="J231" s="8">
        <v>-1.64</v>
      </c>
      <c r="K231" s="25" t="s">
        <v>734</v>
      </c>
      <c r="L231" s="85" t="str">
        <f t="shared" si="40"/>
        <v>Yes</v>
      </c>
    </row>
    <row r="232" spans="1:12" x14ac:dyDescent="0.25">
      <c r="A232" s="116" t="s">
        <v>1366</v>
      </c>
      <c r="B232" s="21" t="s">
        <v>213</v>
      </c>
      <c r="C232" s="10">
        <v>11817.220114</v>
      </c>
      <c r="D232" s="7" t="str">
        <f t="shared" si="37"/>
        <v>N/A</v>
      </c>
      <c r="E232" s="10">
        <v>11683.941545</v>
      </c>
      <c r="F232" s="7" t="str">
        <f t="shared" si="38"/>
        <v>N/A</v>
      </c>
      <c r="G232" s="10">
        <v>10855.734536</v>
      </c>
      <c r="H232" s="7" t="str">
        <f t="shared" si="39"/>
        <v>N/A</v>
      </c>
      <c r="I232" s="8">
        <v>-1.1299999999999999</v>
      </c>
      <c r="J232" s="8">
        <v>-7.09</v>
      </c>
      <c r="K232" s="25" t="s">
        <v>734</v>
      </c>
      <c r="L232" s="85" t="str">
        <f t="shared" si="40"/>
        <v>Yes</v>
      </c>
    </row>
    <row r="233" spans="1:12" ht="25" x14ac:dyDescent="0.25">
      <c r="A233" s="116" t="s">
        <v>1367</v>
      </c>
      <c r="B233" s="21" t="s">
        <v>213</v>
      </c>
      <c r="C233" s="10">
        <v>26939.814989999999</v>
      </c>
      <c r="D233" s="7" t="str">
        <f t="shared" si="37"/>
        <v>N/A</v>
      </c>
      <c r="E233" s="10">
        <v>23007.502532999999</v>
      </c>
      <c r="F233" s="7" t="str">
        <f t="shared" si="38"/>
        <v>N/A</v>
      </c>
      <c r="G233" s="10">
        <v>23419.675649000001</v>
      </c>
      <c r="H233" s="7" t="str">
        <f t="shared" si="39"/>
        <v>N/A</v>
      </c>
      <c r="I233" s="8">
        <v>-14.6</v>
      </c>
      <c r="J233" s="8">
        <v>1.7909999999999999</v>
      </c>
      <c r="K233" s="25" t="s">
        <v>734</v>
      </c>
      <c r="L233" s="85" t="str">
        <f t="shared" si="40"/>
        <v>Yes</v>
      </c>
    </row>
    <row r="234" spans="1:12" x14ac:dyDescent="0.25">
      <c r="A234" s="116" t="s">
        <v>1368</v>
      </c>
      <c r="B234" s="21" t="s">
        <v>213</v>
      </c>
      <c r="C234" s="10">
        <v>11429.151696999999</v>
      </c>
      <c r="D234" s="7" t="str">
        <f t="shared" si="37"/>
        <v>N/A</v>
      </c>
      <c r="E234" s="10">
        <v>10852.495494999999</v>
      </c>
      <c r="F234" s="7" t="str">
        <f t="shared" si="38"/>
        <v>N/A</v>
      </c>
      <c r="G234" s="10">
        <v>11301.188975999999</v>
      </c>
      <c r="H234" s="7" t="str">
        <f t="shared" si="39"/>
        <v>N/A</v>
      </c>
      <c r="I234" s="8">
        <v>-5.05</v>
      </c>
      <c r="J234" s="8">
        <v>4.1340000000000003</v>
      </c>
      <c r="K234" s="25" t="s">
        <v>734</v>
      </c>
      <c r="L234" s="85" t="str">
        <f t="shared" si="40"/>
        <v>Yes</v>
      </c>
    </row>
    <row r="235" spans="1:12" x14ac:dyDescent="0.25">
      <c r="A235" s="116" t="s">
        <v>1369</v>
      </c>
      <c r="B235" s="21" t="s">
        <v>213</v>
      </c>
      <c r="C235" s="10">
        <v>1466.2075471999999</v>
      </c>
      <c r="D235" s="7" t="str">
        <f t="shared" si="37"/>
        <v>N/A</v>
      </c>
      <c r="E235" s="10">
        <v>2644.3541667</v>
      </c>
      <c r="F235" s="7" t="str">
        <f t="shared" si="38"/>
        <v>N/A</v>
      </c>
      <c r="G235" s="10">
        <v>4064.0335196000001</v>
      </c>
      <c r="H235" s="7" t="str">
        <f t="shared" si="39"/>
        <v>N/A</v>
      </c>
      <c r="I235" s="8">
        <v>80.349999999999994</v>
      </c>
      <c r="J235" s="8">
        <v>53.69</v>
      </c>
      <c r="K235" s="25" t="s">
        <v>734</v>
      </c>
      <c r="L235" s="85" t="str">
        <f t="shared" si="40"/>
        <v>No</v>
      </c>
    </row>
    <row r="236" spans="1:12" x14ac:dyDescent="0.25">
      <c r="A236" s="116" t="s">
        <v>1370</v>
      </c>
      <c r="B236" s="21" t="s">
        <v>213</v>
      </c>
      <c r="C236" s="7">
        <v>6.6315280577999998</v>
      </c>
      <c r="D236" s="7" t="str">
        <f t="shared" si="37"/>
        <v>N/A</v>
      </c>
      <c r="E236" s="7">
        <v>2.8899469993000002</v>
      </c>
      <c r="F236" s="7" t="str">
        <f t="shared" si="38"/>
        <v>N/A</v>
      </c>
      <c r="G236" s="7">
        <v>1.9706111808</v>
      </c>
      <c r="H236" s="7" t="str">
        <f t="shared" si="39"/>
        <v>N/A</v>
      </c>
      <c r="I236" s="8">
        <v>-56.4</v>
      </c>
      <c r="J236" s="8">
        <v>-31.8</v>
      </c>
      <c r="K236" s="25" t="s">
        <v>734</v>
      </c>
      <c r="L236" s="85" t="str">
        <f t="shared" si="40"/>
        <v>No</v>
      </c>
    </row>
    <row r="237" spans="1:12" x14ac:dyDescent="0.25">
      <c r="A237" s="116" t="s">
        <v>1371</v>
      </c>
      <c r="B237" s="21" t="s">
        <v>213</v>
      </c>
      <c r="C237" s="7">
        <v>22.292724196000002</v>
      </c>
      <c r="D237" s="7" t="str">
        <f t="shared" si="37"/>
        <v>N/A</v>
      </c>
      <c r="E237" s="7">
        <v>19.671457906000001</v>
      </c>
      <c r="F237" s="7" t="str">
        <f t="shared" si="38"/>
        <v>N/A</v>
      </c>
      <c r="G237" s="7">
        <v>16.884247170999998</v>
      </c>
      <c r="H237" s="7" t="str">
        <f t="shared" si="39"/>
        <v>N/A</v>
      </c>
      <c r="I237" s="8">
        <v>-11.8</v>
      </c>
      <c r="J237" s="8">
        <v>-14.2</v>
      </c>
      <c r="K237" s="25" t="s">
        <v>734</v>
      </c>
      <c r="L237" s="85" t="str">
        <f t="shared" si="40"/>
        <v>Yes</v>
      </c>
    </row>
    <row r="238" spans="1:12" x14ac:dyDescent="0.25">
      <c r="A238" s="116" t="s">
        <v>1372</v>
      </c>
      <c r="B238" s="21" t="s">
        <v>213</v>
      </c>
      <c r="C238" s="7">
        <v>24.743848718999999</v>
      </c>
      <c r="D238" s="7" t="str">
        <f t="shared" si="37"/>
        <v>N/A</v>
      </c>
      <c r="E238" s="7">
        <v>15.004600183999999</v>
      </c>
      <c r="F238" s="7" t="str">
        <f t="shared" si="38"/>
        <v>N/A</v>
      </c>
      <c r="G238" s="7">
        <v>22.017220171999998</v>
      </c>
      <c r="H238" s="7" t="str">
        <f t="shared" si="39"/>
        <v>N/A</v>
      </c>
      <c r="I238" s="8">
        <v>-39.4</v>
      </c>
      <c r="J238" s="8">
        <v>46.74</v>
      </c>
      <c r="K238" s="25" t="s">
        <v>734</v>
      </c>
      <c r="L238" s="85" t="str">
        <f t="shared" si="40"/>
        <v>No</v>
      </c>
    </row>
    <row r="239" spans="1:12" x14ac:dyDescent="0.25">
      <c r="A239" s="116" t="s">
        <v>1373</v>
      </c>
      <c r="B239" s="21" t="s">
        <v>213</v>
      </c>
      <c r="C239" s="7">
        <v>0.51097421669999998</v>
      </c>
      <c r="D239" s="7" t="str">
        <f t="shared" si="37"/>
        <v>N/A</v>
      </c>
      <c r="E239" s="7">
        <v>0.43038686349999999</v>
      </c>
      <c r="F239" s="7" t="str">
        <f t="shared" si="38"/>
        <v>N/A</v>
      </c>
      <c r="G239" s="7">
        <v>0.38513247140000001</v>
      </c>
      <c r="H239" s="7" t="str">
        <f t="shared" si="39"/>
        <v>N/A</v>
      </c>
      <c r="I239" s="8">
        <v>-15.8</v>
      </c>
      <c r="J239" s="8">
        <v>-10.5</v>
      </c>
      <c r="K239" s="25" t="s">
        <v>734</v>
      </c>
      <c r="L239" s="85" t="str">
        <f t="shared" si="40"/>
        <v>Yes</v>
      </c>
    </row>
    <row r="240" spans="1:12" x14ac:dyDescent="0.25">
      <c r="A240" s="116" t="s">
        <v>1374</v>
      </c>
      <c r="B240" s="21" t="s">
        <v>213</v>
      </c>
      <c r="C240" s="7">
        <v>0.18852488170000001</v>
      </c>
      <c r="D240" s="7" t="str">
        <f t="shared" si="37"/>
        <v>N/A</v>
      </c>
      <c r="E240" s="7">
        <v>0.14635484949999999</v>
      </c>
      <c r="F240" s="7" t="str">
        <f t="shared" si="38"/>
        <v>N/A</v>
      </c>
      <c r="G240" s="7">
        <v>0.20461819840000001</v>
      </c>
      <c r="H240" s="7" t="str">
        <f t="shared" si="39"/>
        <v>N/A</v>
      </c>
      <c r="I240" s="8">
        <v>-22.4</v>
      </c>
      <c r="J240" s="8">
        <v>39.81</v>
      </c>
      <c r="K240" s="25" t="s">
        <v>734</v>
      </c>
      <c r="L240" s="85" t="str">
        <f t="shared" si="40"/>
        <v>No</v>
      </c>
    </row>
    <row r="241" spans="1:12" x14ac:dyDescent="0.25">
      <c r="A241" s="116" t="s">
        <v>1375</v>
      </c>
      <c r="B241" s="21" t="s">
        <v>213</v>
      </c>
      <c r="C241" s="10">
        <v>241829635</v>
      </c>
      <c r="D241" s="7" t="str">
        <f t="shared" si="37"/>
        <v>N/A</v>
      </c>
      <c r="E241" s="10">
        <v>69737208</v>
      </c>
      <c r="F241" s="7" t="str">
        <f t="shared" si="38"/>
        <v>N/A</v>
      </c>
      <c r="G241" s="10">
        <v>58091955</v>
      </c>
      <c r="H241" s="7" t="str">
        <f t="shared" si="39"/>
        <v>N/A</v>
      </c>
      <c r="I241" s="8">
        <v>-71.2</v>
      </c>
      <c r="J241" s="8">
        <v>-16.7</v>
      </c>
      <c r="K241" s="25" t="s">
        <v>734</v>
      </c>
      <c r="L241" s="85" t="str">
        <f t="shared" si="40"/>
        <v>Yes</v>
      </c>
    </row>
    <row r="242" spans="1:12" x14ac:dyDescent="0.25">
      <c r="A242" s="116" t="s">
        <v>1376</v>
      </c>
      <c r="B242" s="21" t="s">
        <v>213</v>
      </c>
      <c r="C242" s="1">
        <v>8539</v>
      </c>
      <c r="D242" s="7" t="str">
        <f t="shared" si="37"/>
        <v>N/A</v>
      </c>
      <c r="E242" s="1">
        <v>2701</v>
      </c>
      <c r="F242" s="7" t="str">
        <f t="shared" si="38"/>
        <v>N/A</v>
      </c>
      <c r="G242" s="1">
        <v>2272</v>
      </c>
      <c r="H242" s="7" t="str">
        <f t="shared" si="39"/>
        <v>N/A</v>
      </c>
      <c r="I242" s="8">
        <v>-68.400000000000006</v>
      </c>
      <c r="J242" s="8">
        <v>-15.9</v>
      </c>
      <c r="K242" s="25" t="s">
        <v>734</v>
      </c>
      <c r="L242" s="85" t="str">
        <f t="shared" si="40"/>
        <v>Yes</v>
      </c>
    </row>
    <row r="243" spans="1:12" ht="25" x14ac:dyDescent="0.25">
      <c r="A243" s="116" t="s">
        <v>1377</v>
      </c>
      <c r="B243" s="21" t="s">
        <v>213</v>
      </c>
      <c r="C243" s="10">
        <v>28320.603701</v>
      </c>
      <c r="D243" s="7" t="str">
        <f t="shared" si="37"/>
        <v>N/A</v>
      </c>
      <c r="E243" s="10">
        <v>25819.032951000001</v>
      </c>
      <c r="F243" s="7" t="str">
        <f t="shared" si="38"/>
        <v>N/A</v>
      </c>
      <c r="G243" s="10">
        <v>25568.642165000001</v>
      </c>
      <c r="H243" s="7" t="str">
        <f t="shared" si="39"/>
        <v>N/A</v>
      </c>
      <c r="I243" s="8">
        <v>-8.83</v>
      </c>
      <c r="J243" s="8">
        <v>-0.97</v>
      </c>
      <c r="K243" s="25" t="s">
        <v>734</v>
      </c>
      <c r="L243" s="85" t="str">
        <f t="shared" si="40"/>
        <v>Yes</v>
      </c>
    </row>
    <row r="244" spans="1:12" ht="25" x14ac:dyDescent="0.25">
      <c r="A244" s="116" t="s">
        <v>1378</v>
      </c>
      <c r="B244" s="21" t="s">
        <v>213</v>
      </c>
      <c r="C244" s="10">
        <v>10268.765432</v>
      </c>
      <c r="D244" s="7" t="str">
        <f t="shared" si="37"/>
        <v>N/A</v>
      </c>
      <c r="E244" s="10">
        <v>11324.37069</v>
      </c>
      <c r="F244" s="7" t="str">
        <f t="shared" si="38"/>
        <v>N/A</v>
      </c>
      <c r="G244" s="10">
        <v>10464.247058999999</v>
      </c>
      <c r="H244" s="7" t="str">
        <f t="shared" si="39"/>
        <v>N/A</v>
      </c>
      <c r="I244" s="8">
        <v>10.28</v>
      </c>
      <c r="J244" s="8">
        <v>-7.6</v>
      </c>
      <c r="K244" s="25" t="s">
        <v>734</v>
      </c>
      <c r="L244" s="85" t="str">
        <f t="shared" si="40"/>
        <v>Yes</v>
      </c>
    </row>
    <row r="245" spans="1:12" ht="25" x14ac:dyDescent="0.25">
      <c r="A245" s="116" t="s">
        <v>1379</v>
      </c>
      <c r="B245" s="21" t="s">
        <v>213</v>
      </c>
      <c r="C245" s="10">
        <v>28797.93778</v>
      </c>
      <c r="D245" s="7" t="str">
        <f t="shared" si="37"/>
        <v>N/A</v>
      </c>
      <c r="E245" s="10">
        <v>27013.677207000001</v>
      </c>
      <c r="F245" s="7" t="str">
        <f t="shared" si="38"/>
        <v>N/A</v>
      </c>
      <c r="G245" s="10">
        <v>26674.636541</v>
      </c>
      <c r="H245" s="7" t="str">
        <f t="shared" si="39"/>
        <v>N/A</v>
      </c>
      <c r="I245" s="8">
        <v>-6.2</v>
      </c>
      <c r="J245" s="8">
        <v>-1.26</v>
      </c>
      <c r="K245" s="25" t="s">
        <v>734</v>
      </c>
      <c r="L245" s="85" t="str">
        <f t="shared" si="40"/>
        <v>Yes</v>
      </c>
    </row>
    <row r="246" spans="1:12" ht="25" x14ac:dyDescent="0.25">
      <c r="A246" s="116" t="s">
        <v>1380</v>
      </c>
      <c r="B246" s="21" t="s">
        <v>213</v>
      </c>
      <c r="C246" s="10">
        <v>45490.838710000004</v>
      </c>
      <c r="D246" s="7" t="str">
        <f t="shared" si="37"/>
        <v>N/A</v>
      </c>
      <c r="E246" s="10">
        <v>42478.933333000001</v>
      </c>
      <c r="F246" s="7" t="str">
        <f t="shared" si="38"/>
        <v>N/A</v>
      </c>
      <c r="G246" s="10">
        <v>39130.459458999998</v>
      </c>
      <c r="H246" s="7" t="str">
        <f t="shared" si="39"/>
        <v>N/A</v>
      </c>
      <c r="I246" s="8">
        <v>-6.62</v>
      </c>
      <c r="J246" s="8">
        <v>-7.88</v>
      </c>
      <c r="K246" s="25" t="s">
        <v>734</v>
      </c>
      <c r="L246" s="85" t="str">
        <f t="shared" si="40"/>
        <v>Yes</v>
      </c>
    </row>
    <row r="247" spans="1:12" ht="25" x14ac:dyDescent="0.25">
      <c r="A247" s="116" t="s">
        <v>1381</v>
      </c>
      <c r="B247" s="21" t="s">
        <v>213</v>
      </c>
      <c r="C247" s="10">
        <v>6086.25</v>
      </c>
      <c r="D247" s="7" t="str">
        <f t="shared" si="37"/>
        <v>N/A</v>
      </c>
      <c r="E247" s="10">
        <v>14320.5</v>
      </c>
      <c r="F247" s="7" t="str">
        <f t="shared" si="38"/>
        <v>N/A</v>
      </c>
      <c r="G247" s="10">
        <v>14568.055555999999</v>
      </c>
      <c r="H247" s="7" t="str">
        <f t="shared" si="39"/>
        <v>N/A</v>
      </c>
      <c r="I247" s="8">
        <v>135.30000000000001</v>
      </c>
      <c r="J247" s="8">
        <v>1.7290000000000001</v>
      </c>
      <c r="K247" s="25" t="s">
        <v>734</v>
      </c>
      <c r="L247" s="85" t="str">
        <f t="shared" si="40"/>
        <v>Yes</v>
      </c>
    </row>
    <row r="248" spans="1:12" ht="25" x14ac:dyDescent="0.25">
      <c r="A248" s="116" t="s">
        <v>1382</v>
      </c>
      <c r="B248" s="21" t="s">
        <v>213</v>
      </c>
      <c r="C248" s="7">
        <v>5.0343721627000004</v>
      </c>
      <c r="D248" s="7" t="str">
        <f t="shared" si="37"/>
        <v>N/A</v>
      </c>
      <c r="E248" s="7">
        <v>1.6530594758999999</v>
      </c>
      <c r="F248" s="7" t="str">
        <f t="shared" si="38"/>
        <v>N/A</v>
      </c>
      <c r="G248" s="7">
        <v>1.121831271</v>
      </c>
      <c r="H248" s="7" t="str">
        <f t="shared" si="39"/>
        <v>N/A</v>
      </c>
      <c r="I248" s="8">
        <v>-67.2</v>
      </c>
      <c r="J248" s="8">
        <v>-32.1</v>
      </c>
      <c r="K248" s="25" t="s">
        <v>734</v>
      </c>
      <c r="L248" s="85" t="str">
        <f t="shared" si="40"/>
        <v>No</v>
      </c>
    </row>
    <row r="249" spans="1:12" ht="25" x14ac:dyDescent="0.25">
      <c r="A249" s="116" t="s">
        <v>1383</v>
      </c>
      <c r="B249" s="21" t="s">
        <v>213</v>
      </c>
      <c r="C249" s="7">
        <v>10.279187817</v>
      </c>
      <c r="D249" s="7" t="str">
        <f t="shared" si="37"/>
        <v>N/A</v>
      </c>
      <c r="E249" s="7">
        <v>9.5277207391999994</v>
      </c>
      <c r="F249" s="7" t="str">
        <f t="shared" si="38"/>
        <v>N/A</v>
      </c>
      <c r="G249" s="7">
        <v>7.3977371628000004</v>
      </c>
      <c r="H249" s="7" t="str">
        <f t="shared" si="39"/>
        <v>N/A</v>
      </c>
      <c r="I249" s="8">
        <v>-7.31</v>
      </c>
      <c r="J249" s="8">
        <v>-22.4</v>
      </c>
      <c r="K249" s="25" t="s">
        <v>734</v>
      </c>
      <c r="L249" s="85" t="str">
        <f t="shared" si="40"/>
        <v>Yes</v>
      </c>
    </row>
    <row r="250" spans="1:12" ht="25" x14ac:dyDescent="0.25">
      <c r="A250" s="116" t="s">
        <v>1384</v>
      </c>
      <c r="B250" s="21" t="s">
        <v>213</v>
      </c>
      <c r="C250" s="7">
        <v>20.105137628000001</v>
      </c>
      <c r="D250" s="7" t="str">
        <f t="shared" si="37"/>
        <v>N/A</v>
      </c>
      <c r="E250" s="7">
        <v>9.7403896155999998</v>
      </c>
      <c r="F250" s="7" t="str">
        <f t="shared" si="38"/>
        <v>N/A</v>
      </c>
      <c r="G250" s="7">
        <v>14.810795167</v>
      </c>
      <c r="H250" s="7" t="str">
        <f t="shared" si="39"/>
        <v>N/A</v>
      </c>
      <c r="I250" s="8">
        <v>-51.6</v>
      </c>
      <c r="J250" s="8">
        <v>52.06</v>
      </c>
      <c r="K250" s="25" t="s">
        <v>734</v>
      </c>
      <c r="L250" s="85" t="str">
        <f t="shared" si="40"/>
        <v>No</v>
      </c>
    </row>
    <row r="251" spans="1:12" ht="25" x14ac:dyDescent="0.25">
      <c r="A251" s="116" t="s">
        <v>1385</v>
      </c>
      <c r="B251" s="21" t="s">
        <v>213</v>
      </c>
      <c r="C251" s="7">
        <v>3.1617167100000003E-2</v>
      </c>
      <c r="D251" s="7" t="str">
        <f t="shared" si="37"/>
        <v>N/A</v>
      </c>
      <c r="E251" s="7">
        <v>2.90801935E-2</v>
      </c>
      <c r="F251" s="7" t="str">
        <f t="shared" si="38"/>
        <v>N/A</v>
      </c>
      <c r="G251" s="7">
        <v>3.7401316099999998E-2</v>
      </c>
      <c r="H251" s="7" t="str">
        <f t="shared" si="39"/>
        <v>N/A</v>
      </c>
      <c r="I251" s="8">
        <v>-8.02</v>
      </c>
      <c r="J251" s="8">
        <v>28.61</v>
      </c>
      <c r="K251" s="25" t="s">
        <v>734</v>
      </c>
      <c r="L251" s="85" t="str">
        <f t="shared" si="40"/>
        <v>Yes</v>
      </c>
    </row>
    <row r="252" spans="1:12" ht="25" x14ac:dyDescent="0.25">
      <c r="A252" s="144" t="s">
        <v>1386</v>
      </c>
      <c r="B252" s="93" t="s">
        <v>213</v>
      </c>
      <c r="C252" s="124">
        <v>1.4228292999999999E-2</v>
      </c>
      <c r="D252" s="124" t="str">
        <f t="shared" si="37"/>
        <v>N/A</v>
      </c>
      <c r="E252" s="124">
        <v>1.21962375E-2</v>
      </c>
      <c r="F252" s="124" t="str">
        <f t="shared" si="38"/>
        <v>N/A</v>
      </c>
      <c r="G252" s="124">
        <v>2.05761317E-2</v>
      </c>
      <c r="H252" s="124" t="str">
        <f t="shared" si="39"/>
        <v>N/A</v>
      </c>
      <c r="I252" s="125">
        <v>-14.3</v>
      </c>
      <c r="J252" s="125">
        <v>68.709999999999994</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138714</v>
      </c>
      <c r="D6" s="7" t="str">
        <f t="shared" ref="D6:D37" si="0">IF($B6="N/A","N/A",IF(C6&gt;10,"No",IF(C6&lt;-10,"No","Yes")))</f>
        <v>N/A</v>
      </c>
      <c r="E6" s="22">
        <v>138005</v>
      </c>
      <c r="F6" s="7" t="str">
        <f t="shared" ref="F6:F37" si="1">IF($B6="N/A","N/A",IF(E6&gt;10,"No",IF(E6&lt;-10,"No","Yes")))</f>
        <v>N/A</v>
      </c>
      <c r="G6" s="22">
        <v>139127</v>
      </c>
      <c r="H6" s="7" t="str">
        <f t="shared" ref="H6:H37" si="2">IF($B6="N/A","N/A",IF(G6&gt;10,"No",IF(G6&lt;-10,"No","Yes")))</f>
        <v>N/A</v>
      </c>
      <c r="I6" s="8">
        <v>-0.51100000000000001</v>
      </c>
      <c r="J6" s="8">
        <v>0.81299999999999994</v>
      </c>
      <c r="K6" s="25" t="s">
        <v>734</v>
      </c>
      <c r="L6" s="85" t="str">
        <f t="shared" ref="L6:L39" si="3">IF(J6="Div by 0", "N/A", IF(K6="N/A","N/A", IF(J6&gt;VALUE(MID(K6,1,2)), "No", IF(J6&lt;-1*VALUE(MID(K6,1,2)), "No", "Yes"))))</f>
        <v>Yes</v>
      </c>
    </row>
    <row r="7" spans="1:12" x14ac:dyDescent="0.25">
      <c r="A7" s="142" t="s">
        <v>6</v>
      </c>
      <c r="B7" s="21" t="s">
        <v>213</v>
      </c>
      <c r="C7" s="22">
        <v>122418</v>
      </c>
      <c r="D7" s="7" t="str">
        <f t="shared" si="0"/>
        <v>N/A</v>
      </c>
      <c r="E7" s="22">
        <v>121329</v>
      </c>
      <c r="F7" s="7" t="str">
        <f t="shared" si="1"/>
        <v>N/A</v>
      </c>
      <c r="G7" s="22">
        <v>122604</v>
      </c>
      <c r="H7" s="7" t="str">
        <f t="shared" si="2"/>
        <v>N/A</v>
      </c>
      <c r="I7" s="8">
        <v>-0.89</v>
      </c>
      <c r="J7" s="8">
        <v>1.0509999999999999</v>
      </c>
      <c r="K7" s="25" t="s">
        <v>734</v>
      </c>
      <c r="L7" s="85" t="str">
        <f t="shared" si="3"/>
        <v>Yes</v>
      </c>
    </row>
    <row r="8" spans="1:12" x14ac:dyDescent="0.25">
      <c r="A8" s="142" t="s">
        <v>360</v>
      </c>
      <c r="B8" s="21" t="s">
        <v>213</v>
      </c>
      <c r="C8" s="4">
        <v>88.252087028000005</v>
      </c>
      <c r="D8" s="7" t="str">
        <f t="shared" si="0"/>
        <v>N/A</v>
      </c>
      <c r="E8" s="4">
        <v>87.916379840999994</v>
      </c>
      <c r="F8" s="7" t="str">
        <f t="shared" si="1"/>
        <v>N/A</v>
      </c>
      <c r="G8" s="4">
        <v>88.123800556000006</v>
      </c>
      <c r="H8" s="7" t="str">
        <f t="shared" si="2"/>
        <v>N/A</v>
      </c>
      <c r="I8" s="8">
        <v>-0.38</v>
      </c>
      <c r="J8" s="8">
        <v>0.2359</v>
      </c>
      <c r="K8" s="25" t="s">
        <v>734</v>
      </c>
      <c r="L8" s="85" t="str">
        <f t="shared" si="3"/>
        <v>Yes</v>
      </c>
    </row>
    <row r="9" spans="1:12" x14ac:dyDescent="0.25">
      <c r="A9" s="116" t="s">
        <v>88</v>
      </c>
      <c r="B9" s="25" t="s">
        <v>213</v>
      </c>
      <c r="C9" s="1">
        <v>124150.39</v>
      </c>
      <c r="D9" s="7" t="str">
        <f t="shared" si="0"/>
        <v>N/A</v>
      </c>
      <c r="E9" s="1">
        <v>123657.83</v>
      </c>
      <c r="F9" s="7" t="str">
        <f t="shared" si="1"/>
        <v>N/A</v>
      </c>
      <c r="G9" s="1">
        <v>124980.56</v>
      </c>
      <c r="H9" s="7" t="str">
        <f t="shared" si="2"/>
        <v>N/A</v>
      </c>
      <c r="I9" s="8">
        <v>-0.39700000000000002</v>
      </c>
      <c r="J9" s="8">
        <v>1.07</v>
      </c>
      <c r="K9" s="25" t="s">
        <v>734</v>
      </c>
      <c r="L9" s="85" t="str">
        <f t="shared" si="3"/>
        <v>Yes</v>
      </c>
    </row>
    <row r="10" spans="1:12" x14ac:dyDescent="0.25">
      <c r="A10" s="116" t="s">
        <v>1387</v>
      </c>
      <c r="B10" s="21" t="s">
        <v>213</v>
      </c>
      <c r="C10" s="4">
        <v>0.41163833500000002</v>
      </c>
      <c r="D10" s="7" t="str">
        <f t="shared" si="0"/>
        <v>N/A</v>
      </c>
      <c r="E10" s="4">
        <v>0.41665157060000002</v>
      </c>
      <c r="F10" s="7" t="str">
        <f t="shared" si="1"/>
        <v>N/A</v>
      </c>
      <c r="G10" s="4">
        <v>0.38957211759999999</v>
      </c>
      <c r="H10" s="7" t="str">
        <f t="shared" si="2"/>
        <v>N/A</v>
      </c>
      <c r="I10" s="8">
        <v>1.218</v>
      </c>
      <c r="J10" s="8">
        <v>-6.5</v>
      </c>
      <c r="K10" s="25" t="s">
        <v>734</v>
      </c>
      <c r="L10" s="85" t="str">
        <f t="shared" si="3"/>
        <v>Yes</v>
      </c>
    </row>
    <row r="11" spans="1:12" x14ac:dyDescent="0.25">
      <c r="A11" s="116" t="s">
        <v>1388</v>
      </c>
      <c r="B11" s="21" t="s">
        <v>213</v>
      </c>
      <c r="C11" s="4">
        <v>3.4495436653999998</v>
      </c>
      <c r="D11" s="7" t="str">
        <f t="shared" si="0"/>
        <v>N/A</v>
      </c>
      <c r="E11" s="4">
        <v>3.2694467592000001</v>
      </c>
      <c r="F11" s="7" t="str">
        <f t="shared" si="1"/>
        <v>N/A</v>
      </c>
      <c r="G11" s="4">
        <v>3.2128918183000001</v>
      </c>
      <c r="H11" s="7" t="str">
        <f t="shared" si="2"/>
        <v>N/A</v>
      </c>
      <c r="I11" s="8">
        <v>-5.22</v>
      </c>
      <c r="J11" s="8">
        <v>-1.73</v>
      </c>
      <c r="K11" s="25" t="s">
        <v>734</v>
      </c>
      <c r="L11" s="85" t="str">
        <f t="shared" si="3"/>
        <v>Yes</v>
      </c>
    </row>
    <row r="12" spans="1:12" x14ac:dyDescent="0.25">
      <c r="A12" s="116" t="s">
        <v>1389</v>
      </c>
      <c r="B12" s="21" t="s">
        <v>213</v>
      </c>
      <c r="C12" s="4">
        <v>86.875153193000003</v>
      </c>
      <c r="D12" s="7" t="str">
        <f t="shared" si="0"/>
        <v>N/A</v>
      </c>
      <c r="E12" s="4">
        <v>88.146081663999993</v>
      </c>
      <c r="F12" s="7" t="str">
        <f t="shared" si="1"/>
        <v>N/A</v>
      </c>
      <c r="G12" s="4">
        <v>87.966390419999996</v>
      </c>
      <c r="H12" s="7" t="str">
        <f t="shared" si="2"/>
        <v>N/A</v>
      </c>
      <c r="I12" s="8">
        <v>1.4630000000000001</v>
      </c>
      <c r="J12" s="8">
        <v>-0.20399999999999999</v>
      </c>
      <c r="K12" s="25" t="s">
        <v>734</v>
      </c>
      <c r="L12" s="85" t="str">
        <f t="shared" si="3"/>
        <v>Yes</v>
      </c>
    </row>
    <row r="13" spans="1:12" x14ac:dyDescent="0.25">
      <c r="A13" s="116" t="s">
        <v>1390</v>
      </c>
      <c r="B13" s="21" t="s">
        <v>213</v>
      </c>
      <c r="C13" s="4">
        <v>1.3243075681000001</v>
      </c>
      <c r="D13" s="7" t="str">
        <f t="shared" si="0"/>
        <v>N/A</v>
      </c>
      <c r="E13" s="4">
        <v>1.2985036774000001</v>
      </c>
      <c r="F13" s="7" t="str">
        <f t="shared" si="1"/>
        <v>N/A</v>
      </c>
      <c r="G13" s="4">
        <v>1.1184026106</v>
      </c>
      <c r="H13" s="7" t="str">
        <f t="shared" si="2"/>
        <v>N/A</v>
      </c>
      <c r="I13" s="8">
        <v>-1.95</v>
      </c>
      <c r="J13" s="8">
        <v>-13.9</v>
      </c>
      <c r="K13" s="25" t="s">
        <v>734</v>
      </c>
      <c r="L13" s="85" t="str">
        <f t="shared" si="3"/>
        <v>Yes</v>
      </c>
    </row>
    <row r="14" spans="1:12" x14ac:dyDescent="0.25">
      <c r="A14" s="116" t="s">
        <v>1391</v>
      </c>
      <c r="B14" s="21" t="s">
        <v>213</v>
      </c>
      <c r="C14" s="4">
        <v>1.2486122525000001</v>
      </c>
      <c r="D14" s="7" t="str">
        <f t="shared" si="0"/>
        <v>N/A</v>
      </c>
      <c r="E14" s="4">
        <v>1.1006847578000001</v>
      </c>
      <c r="F14" s="7" t="str">
        <f t="shared" si="1"/>
        <v>N/A</v>
      </c>
      <c r="G14" s="4">
        <v>0.99980593269999996</v>
      </c>
      <c r="H14" s="7" t="str">
        <f t="shared" si="2"/>
        <v>N/A</v>
      </c>
      <c r="I14" s="8">
        <v>-11.8</v>
      </c>
      <c r="J14" s="8">
        <v>-9.17</v>
      </c>
      <c r="K14" s="25" t="s">
        <v>734</v>
      </c>
      <c r="L14" s="85" t="str">
        <f t="shared" si="3"/>
        <v>Yes</v>
      </c>
    </row>
    <row r="15" spans="1:12" x14ac:dyDescent="0.25">
      <c r="A15" s="116" t="s">
        <v>1392</v>
      </c>
      <c r="B15" s="21" t="s">
        <v>213</v>
      </c>
      <c r="C15" s="4">
        <v>7.2090779999999996E-4</v>
      </c>
      <c r="D15" s="7" t="str">
        <f t="shared" si="0"/>
        <v>N/A</v>
      </c>
      <c r="E15" s="4">
        <v>7.2461140000000003E-4</v>
      </c>
      <c r="F15" s="7" t="str">
        <f t="shared" si="1"/>
        <v>N/A</v>
      </c>
      <c r="G15" s="4">
        <v>1.4375354999999999E-3</v>
      </c>
      <c r="H15" s="7" t="str">
        <f t="shared" si="2"/>
        <v>N/A</v>
      </c>
      <c r="I15" s="8">
        <v>0.51370000000000005</v>
      </c>
      <c r="J15" s="8">
        <v>98.39</v>
      </c>
      <c r="K15" s="25" t="s">
        <v>734</v>
      </c>
      <c r="L15" s="85" t="str">
        <f t="shared" si="3"/>
        <v>No</v>
      </c>
    </row>
    <row r="16" spans="1:12" x14ac:dyDescent="0.25">
      <c r="A16" s="116" t="s">
        <v>1393</v>
      </c>
      <c r="B16" s="21" t="s">
        <v>213</v>
      </c>
      <c r="C16" s="4">
        <v>0.69928053400000001</v>
      </c>
      <c r="D16" s="7" t="str">
        <f t="shared" si="0"/>
        <v>N/A</v>
      </c>
      <c r="E16" s="4">
        <v>0.61881815880000002</v>
      </c>
      <c r="F16" s="7" t="str">
        <f t="shared" si="1"/>
        <v>N/A</v>
      </c>
      <c r="G16" s="4">
        <v>0.51823154380000003</v>
      </c>
      <c r="H16" s="7" t="str">
        <f t="shared" si="2"/>
        <v>N/A</v>
      </c>
      <c r="I16" s="8">
        <v>-11.5</v>
      </c>
      <c r="J16" s="8">
        <v>-16.3</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5.9907435442999999</v>
      </c>
      <c r="D18" s="7" t="str">
        <f t="shared" si="0"/>
        <v>N/A</v>
      </c>
      <c r="E18" s="4">
        <v>5.1490888010999996</v>
      </c>
      <c r="F18" s="7" t="str">
        <f t="shared" si="1"/>
        <v>N/A</v>
      </c>
      <c r="G18" s="4">
        <v>5.7932680213000003</v>
      </c>
      <c r="H18" s="7" t="str">
        <f t="shared" si="2"/>
        <v>N/A</v>
      </c>
      <c r="I18" s="8">
        <v>-14</v>
      </c>
      <c r="J18" s="8">
        <v>12.51</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94.526147324999997</v>
      </c>
      <c r="D20" s="7" t="str">
        <f t="shared" si="0"/>
        <v>N/A</v>
      </c>
      <c r="E20" s="4">
        <v>94.812506792999997</v>
      </c>
      <c r="F20" s="7" t="str">
        <f t="shared" si="1"/>
        <v>N/A</v>
      </c>
      <c r="G20" s="4">
        <v>95.149036491999993</v>
      </c>
      <c r="H20" s="7" t="str">
        <f t="shared" si="2"/>
        <v>N/A</v>
      </c>
      <c r="I20" s="8">
        <v>0.3029</v>
      </c>
      <c r="J20" s="8">
        <v>0.35489999999999999</v>
      </c>
      <c r="K20" s="25" t="s">
        <v>734</v>
      </c>
      <c r="L20" s="85" t="str">
        <f t="shared" si="3"/>
        <v>Yes</v>
      </c>
    </row>
    <row r="21" spans="1:12" x14ac:dyDescent="0.25">
      <c r="A21" s="108" t="s">
        <v>959</v>
      </c>
      <c r="B21" s="21" t="s">
        <v>213</v>
      </c>
      <c r="C21" s="4">
        <v>5.4738526752999999</v>
      </c>
      <c r="D21" s="7" t="str">
        <f t="shared" si="0"/>
        <v>N/A</v>
      </c>
      <c r="E21" s="4">
        <v>5.1874932068000001</v>
      </c>
      <c r="F21" s="7" t="str">
        <f t="shared" si="1"/>
        <v>N/A</v>
      </c>
      <c r="G21" s="4">
        <v>4.8509635082000004</v>
      </c>
      <c r="H21" s="7" t="str">
        <f t="shared" si="2"/>
        <v>N/A</v>
      </c>
      <c r="I21" s="8">
        <v>-5.23</v>
      </c>
      <c r="J21" s="8">
        <v>-6.49</v>
      </c>
      <c r="K21" s="25" t="s">
        <v>734</v>
      </c>
      <c r="L21" s="85" t="str">
        <f t="shared" si="3"/>
        <v>Yes</v>
      </c>
    </row>
    <row r="22" spans="1:12" x14ac:dyDescent="0.25">
      <c r="A22" s="84" t="s">
        <v>1690</v>
      </c>
      <c r="B22" s="21" t="s">
        <v>213</v>
      </c>
      <c r="C22" s="22">
        <v>78667</v>
      </c>
      <c r="D22" s="7" t="str">
        <f t="shared" si="0"/>
        <v>N/A</v>
      </c>
      <c r="E22" s="22">
        <v>79450</v>
      </c>
      <c r="F22" s="7" t="str">
        <f t="shared" si="1"/>
        <v>N/A</v>
      </c>
      <c r="G22" s="22">
        <v>80418</v>
      </c>
      <c r="H22" s="7" t="str">
        <f t="shared" si="2"/>
        <v>N/A</v>
      </c>
      <c r="I22" s="8">
        <v>0.99529999999999996</v>
      </c>
      <c r="J22" s="8">
        <v>1.218</v>
      </c>
      <c r="K22" s="25" t="s">
        <v>734</v>
      </c>
      <c r="L22" s="85" t="str">
        <f t="shared" si="3"/>
        <v>Yes</v>
      </c>
    </row>
    <row r="23" spans="1:12" x14ac:dyDescent="0.25">
      <c r="A23" s="84" t="s">
        <v>974</v>
      </c>
      <c r="B23" s="21" t="s">
        <v>213</v>
      </c>
      <c r="C23" s="22">
        <v>37784</v>
      </c>
      <c r="D23" s="7" t="str">
        <f t="shared" si="0"/>
        <v>N/A</v>
      </c>
      <c r="E23" s="22">
        <v>38282</v>
      </c>
      <c r="F23" s="7" t="str">
        <f t="shared" si="1"/>
        <v>N/A</v>
      </c>
      <c r="G23" s="22">
        <v>41351</v>
      </c>
      <c r="H23" s="7" t="str">
        <f t="shared" si="2"/>
        <v>N/A</v>
      </c>
      <c r="I23" s="8">
        <v>1.3180000000000001</v>
      </c>
      <c r="J23" s="8">
        <v>8.0169999999999995</v>
      </c>
      <c r="K23" s="25" t="s">
        <v>734</v>
      </c>
      <c r="L23" s="85" t="str">
        <f t="shared" si="3"/>
        <v>Yes</v>
      </c>
    </row>
    <row r="24" spans="1:12" x14ac:dyDescent="0.25">
      <c r="A24" s="84" t="s">
        <v>975</v>
      </c>
      <c r="B24" s="21" t="s">
        <v>213</v>
      </c>
      <c r="C24" s="22">
        <v>5342</v>
      </c>
      <c r="D24" s="7" t="str">
        <f t="shared" si="0"/>
        <v>N/A</v>
      </c>
      <c r="E24" s="22">
        <v>5034</v>
      </c>
      <c r="F24" s="7" t="str">
        <f t="shared" si="1"/>
        <v>N/A</v>
      </c>
      <c r="G24" s="22">
        <v>4910</v>
      </c>
      <c r="H24" s="7" t="str">
        <f t="shared" si="2"/>
        <v>N/A</v>
      </c>
      <c r="I24" s="8">
        <v>-5.77</v>
      </c>
      <c r="J24" s="8">
        <v>-2.46</v>
      </c>
      <c r="K24" s="25" t="s">
        <v>734</v>
      </c>
      <c r="L24" s="85" t="str">
        <f t="shared" si="3"/>
        <v>Yes</v>
      </c>
    </row>
    <row r="25" spans="1:12" x14ac:dyDescent="0.25">
      <c r="A25" s="84" t="s">
        <v>976</v>
      </c>
      <c r="B25" s="21" t="s">
        <v>213</v>
      </c>
      <c r="C25" s="22">
        <v>2528</v>
      </c>
      <c r="D25" s="7" t="str">
        <f t="shared" si="0"/>
        <v>N/A</v>
      </c>
      <c r="E25" s="22">
        <v>2617</v>
      </c>
      <c r="F25" s="7" t="str">
        <f t="shared" si="1"/>
        <v>N/A</v>
      </c>
      <c r="G25" s="22">
        <v>2655</v>
      </c>
      <c r="H25" s="7" t="str">
        <f t="shared" si="2"/>
        <v>N/A</v>
      </c>
      <c r="I25" s="8">
        <v>3.5209999999999999</v>
      </c>
      <c r="J25" s="8">
        <v>1.452</v>
      </c>
      <c r="K25" s="25" t="s">
        <v>734</v>
      </c>
      <c r="L25" s="85" t="str">
        <f t="shared" si="3"/>
        <v>Yes</v>
      </c>
    </row>
    <row r="26" spans="1:12" x14ac:dyDescent="0.25">
      <c r="A26" s="84" t="s">
        <v>977</v>
      </c>
      <c r="B26" s="21" t="s">
        <v>213</v>
      </c>
      <c r="C26" s="22">
        <v>33013</v>
      </c>
      <c r="D26" s="7" t="str">
        <f t="shared" si="0"/>
        <v>N/A</v>
      </c>
      <c r="E26" s="22">
        <v>33517</v>
      </c>
      <c r="F26" s="7" t="str">
        <f t="shared" si="1"/>
        <v>N/A</v>
      </c>
      <c r="G26" s="22">
        <v>31502</v>
      </c>
      <c r="H26" s="7" t="str">
        <f t="shared" si="2"/>
        <v>N/A</v>
      </c>
      <c r="I26" s="8">
        <v>1.5269999999999999</v>
      </c>
      <c r="J26" s="8">
        <v>-6.01</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59531</v>
      </c>
      <c r="D28" s="7" t="str">
        <f t="shared" si="0"/>
        <v>N/A</v>
      </c>
      <c r="E28" s="22">
        <v>57917</v>
      </c>
      <c r="F28" s="7" t="str">
        <f t="shared" si="1"/>
        <v>N/A</v>
      </c>
      <c r="G28" s="22">
        <v>56356</v>
      </c>
      <c r="H28" s="7" t="str">
        <f t="shared" si="2"/>
        <v>N/A</v>
      </c>
      <c r="I28" s="8">
        <v>-2.71</v>
      </c>
      <c r="J28" s="8">
        <v>-2.7</v>
      </c>
      <c r="K28" s="25" t="s">
        <v>734</v>
      </c>
      <c r="L28" s="85" t="str">
        <f t="shared" si="3"/>
        <v>Yes</v>
      </c>
    </row>
    <row r="29" spans="1:12" x14ac:dyDescent="0.25">
      <c r="A29" s="84" t="s">
        <v>979</v>
      </c>
      <c r="B29" s="21" t="s">
        <v>213</v>
      </c>
      <c r="C29" s="22">
        <v>29491</v>
      </c>
      <c r="D29" s="7" t="str">
        <f t="shared" si="0"/>
        <v>N/A</v>
      </c>
      <c r="E29" s="22">
        <v>28350</v>
      </c>
      <c r="F29" s="7" t="str">
        <f t="shared" si="1"/>
        <v>N/A</v>
      </c>
      <c r="G29" s="22">
        <v>27943</v>
      </c>
      <c r="H29" s="7" t="str">
        <f t="shared" si="2"/>
        <v>N/A</v>
      </c>
      <c r="I29" s="8">
        <v>-3.87</v>
      </c>
      <c r="J29" s="8">
        <v>-1.44</v>
      </c>
      <c r="K29" s="25" t="s">
        <v>734</v>
      </c>
      <c r="L29" s="85" t="str">
        <f t="shared" si="3"/>
        <v>Yes</v>
      </c>
    </row>
    <row r="30" spans="1:12" x14ac:dyDescent="0.25">
      <c r="A30" s="84" t="s">
        <v>980</v>
      </c>
      <c r="B30" s="21" t="s">
        <v>213</v>
      </c>
      <c r="C30" s="22">
        <v>5506</v>
      </c>
      <c r="D30" s="7" t="str">
        <f t="shared" si="0"/>
        <v>N/A</v>
      </c>
      <c r="E30" s="22">
        <v>4843</v>
      </c>
      <c r="F30" s="7" t="str">
        <f t="shared" si="1"/>
        <v>N/A</v>
      </c>
      <c r="G30" s="22">
        <v>3911</v>
      </c>
      <c r="H30" s="7" t="str">
        <f t="shared" si="2"/>
        <v>N/A</v>
      </c>
      <c r="I30" s="8">
        <v>-12</v>
      </c>
      <c r="J30" s="8">
        <v>-19.2</v>
      </c>
      <c r="K30" s="25" t="s">
        <v>734</v>
      </c>
      <c r="L30" s="85" t="str">
        <f t="shared" si="3"/>
        <v>Yes</v>
      </c>
    </row>
    <row r="31" spans="1:12" x14ac:dyDescent="0.25">
      <c r="A31" s="84" t="s">
        <v>981</v>
      </c>
      <c r="B31" s="21" t="s">
        <v>213</v>
      </c>
      <c r="C31" s="22">
        <v>4933</v>
      </c>
      <c r="D31" s="7" t="str">
        <f t="shared" si="0"/>
        <v>N/A</v>
      </c>
      <c r="E31" s="22">
        <v>4442</v>
      </c>
      <c r="F31" s="7" t="str">
        <f t="shared" si="1"/>
        <v>N/A</v>
      </c>
      <c r="G31" s="22">
        <v>3986</v>
      </c>
      <c r="H31" s="7" t="str">
        <f t="shared" si="2"/>
        <v>N/A</v>
      </c>
      <c r="I31" s="8">
        <v>-9.9499999999999993</v>
      </c>
      <c r="J31" s="8">
        <v>-10.3</v>
      </c>
      <c r="K31" s="25" t="s">
        <v>734</v>
      </c>
      <c r="L31" s="85" t="str">
        <f t="shared" si="3"/>
        <v>Yes</v>
      </c>
    </row>
    <row r="32" spans="1:12" x14ac:dyDescent="0.25">
      <c r="A32" s="84" t="s">
        <v>982</v>
      </c>
      <c r="B32" s="21" t="s">
        <v>213</v>
      </c>
      <c r="C32" s="22">
        <v>19601</v>
      </c>
      <c r="D32" s="7" t="str">
        <f t="shared" si="0"/>
        <v>N/A</v>
      </c>
      <c r="E32" s="22">
        <v>20282</v>
      </c>
      <c r="F32" s="7" t="str">
        <f t="shared" si="1"/>
        <v>N/A</v>
      </c>
      <c r="G32" s="22">
        <v>20516</v>
      </c>
      <c r="H32" s="7" t="str">
        <f t="shared" si="2"/>
        <v>N/A</v>
      </c>
      <c r="I32" s="8">
        <v>3.4740000000000002</v>
      </c>
      <c r="J32" s="8">
        <v>1.1539999999999999</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1621693649</v>
      </c>
      <c r="D34" s="7" t="str">
        <f t="shared" si="0"/>
        <v>N/A</v>
      </c>
      <c r="E34" s="26">
        <v>1565607906</v>
      </c>
      <c r="F34" s="7" t="str">
        <f t="shared" si="1"/>
        <v>N/A</v>
      </c>
      <c r="G34" s="26">
        <v>1482704430</v>
      </c>
      <c r="H34" s="7" t="str">
        <f t="shared" si="2"/>
        <v>N/A</v>
      </c>
      <c r="I34" s="8">
        <v>-3.46</v>
      </c>
      <c r="J34" s="8">
        <v>-5.3</v>
      </c>
      <c r="K34" s="25" t="s">
        <v>734</v>
      </c>
      <c r="L34" s="85" t="str">
        <f t="shared" si="3"/>
        <v>Yes</v>
      </c>
    </row>
    <row r="35" spans="1:12" x14ac:dyDescent="0.25">
      <c r="A35" s="142" t="s">
        <v>1397</v>
      </c>
      <c r="B35" s="21" t="s">
        <v>213</v>
      </c>
      <c r="C35" s="26">
        <v>11690.915473999999</v>
      </c>
      <c r="D35" s="7" t="str">
        <f t="shared" si="0"/>
        <v>N/A</v>
      </c>
      <c r="E35" s="26">
        <v>11344.573791000001</v>
      </c>
      <c r="F35" s="7" t="str">
        <f t="shared" si="1"/>
        <v>N/A</v>
      </c>
      <c r="G35" s="26">
        <v>10657.20119</v>
      </c>
      <c r="H35" s="7" t="str">
        <f t="shared" si="2"/>
        <v>N/A</v>
      </c>
      <c r="I35" s="8">
        <v>-2.96</v>
      </c>
      <c r="J35" s="8">
        <v>-6.06</v>
      </c>
      <c r="K35" s="25" t="s">
        <v>734</v>
      </c>
      <c r="L35" s="85" t="str">
        <f t="shared" si="3"/>
        <v>Yes</v>
      </c>
    </row>
    <row r="36" spans="1:12" x14ac:dyDescent="0.25">
      <c r="A36" s="142" t="s">
        <v>1398</v>
      </c>
      <c r="B36" s="21" t="s">
        <v>213</v>
      </c>
      <c r="C36" s="26">
        <v>13247.183004</v>
      </c>
      <c r="D36" s="7" t="str">
        <f t="shared" si="0"/>
        <v>N/A</v>
      </c>
      <c r="E36" s="26">
        <v>12903.822713</v>
      </c>
      <c r="F36" s="7" t="str">
        <f t="shared" si="1"/>
        <v>N/A</v>
      </c>
      <c r="G36" s="26">
        <v>12093.442547000001</v>
      </c>
      <c r="H36" s="7" t="str">
        <f t="shared" si="2"/>
        <v>N/A</v>
      </c>
      <c r="I36" s="8">
        <v>-2.59</v>
      </c>
      <c r="J36" s="8">
        <v>-6.28</v>
      </c>
      <c r="K36" s="25" t="s">
        <v>734</v>
      </c>
      <c r="L36" s="85" t="str">
        <f t="shared" si="3"/>
        <v>Yes</v>
      </c>
    </row>
    <row r="37" spans="1:12" x14ac:dyDescent="0.25">
      <c r="A37" s="116" t="s">
        <v>107</v>
      </c>
      <c r="B37" s="21" t="s">
        <v>213</v>
      </c>
      <c r="C37" s="26">
        <v>20999762</v>
      </c>
      <c r="D37" s="7" t="str">
        <f t="shared" si="0"/>
        <v>N/A</v>
      </c>
      <c r="E37" s="26">
        <v>4769599</v>
      </c>
      <c r="F37" s="7" t="str">
        <f t="shared" si="1"/>
        <v>N/A</v>
      </c>
      <c r="G37" s="26">
        <v>3791349</v>
      </c>
      <c r="H37" s="7" t="str">
        <f t="shared" si="2"/>
        <v>N/A</v>
      </c>
      <c r="I37" s="8">
        <v>-77.3</v>
      </c>
      <c r="J37" s="8">
        <v>-20.5</v>
      </c>
      <c r="K37" s="25" t="s">
        <v>734</v>
      </c>
      <c r="L37" s="85" t="str">
        <f t="shared" si="3"/>
        <v>Yes</v>
      </c>
    </row>
    <row r="38" spans="1:12" x14ac:dyDescent="0.25">
      <c r="A38" s="142" t="s">
        <v>158</v>
      </c>
      <c r="B38" s="25" t="s">
        <v>217</v>
      </c>
      <c r="C38" s="1">
        <v>67664</v>
      </c>
      <c r="D38" s="7" t="str">
        <f>IF($B38="N/A","N/A",IF(C38&gt;0,"No",IF(C38&lt;0,"No","Yes")))</f>
        <v>No</v>
      </c>
      <c r="E38" s="1">
        <v>26890</v>
      </c>
      <c r="F38" s="7" t="str">
        <f>IF($B38="N/A","N/A",IF(E38&gt;0,"No",IF(E38&lt;0,"No","Yes")))</f>
        <v>No</v>
      </c>
      <c r="G38" s="1">
        <v>21</v>
      </c>
      <c r="H38" s="7" t="str">
        <f>IF($B38="N/A","N/A",IF(G38&gt;0,"No",IF(G38&lt;0,"No","Yes")))</f>
        <v>No</v>
      </c>
      <c r="I38" s="8">
        <v>-60.3</v>
      </c>
      <c r="J38" s="8">
        <v>-99.9</v>
      </c>
      <c r="K38" s="25" t="s">
        <v>734</v>
      </c>
      <c r="L38" s="85" t="str">
        <f t="shared" si="3"/>
        <v>No</v>
      </c>
    </row>
    <row r="39" spans="1:12" x14ac:dyDescent="0.25">
      <c r="A39" s="142" t="s">
        <v>156</v>
      </c>
      <c r="B39" s="21" t="s">
        <v>213</v>
      </c>
      <c r="C39" s="26">
        <v>20973432</v>
      </c>
      <c r="D39" s="7" t="str">
        <f t="shared" ref="D39:D40" si="4">IF($B39="N/A","N/A",IF(C39&gt;10,"No",IF(C39&lt;-10,"No","Yes")))</f>
        <v>N/A</v>
      </c>
      <c r="E39" s="26">
        <v>3455646</v>
      </c>
      <c r="F39" s="7" t="str">
        <f t="shared" ref="F39:F40" si="5">IF($B39="N/A","N/A",IF(E39&gt;10,"No",IF(E39&lt;-10,"No","Yes")))</f>
        <v>N/A</v>
      </c>
      <c r="G39" s="26">
        <v>4555</v>
      </c>
      <c r="H39" s="7" t="str">
        <f t="shared" ref="H39:H40" si="6">IF($B39="N/A","N/A",IF(G39&gt;10,"No",IF(G39&lt;-10,"No","Yes")))</f>
        <v>N/A</v>
      </c>
      <c r="I39" s="8">
        <v>-83.5</v>
      </c>
      <c r="J39" s="8">
        <v>-99.9</v>
      </c>
      <c r="K39" s="25" t="s">
        <v>734</v>
      </c>
      <c r="L39" s="85" t="str">
        <f t="shared" si="3"/>
        <v>No</v>
      </c>
    </row>
    <row r="40" spans="1:12" x14ac:dyDescent="0.25">
      <c r="A40" s="142" t="s">
        <v>1277</v>
      </c>
      <c r="B40" s="21" t="s">
        <v>213</v>
      </c>
      <c r="C40" s="26">
        <v>309.96441239000001</v>
      </c>
      <c r="D40" s="7" t="str">
        <f t="shared" si="4"/>
        <v>N/A</v>
      </c>
      <c r="E40" s="26">
        <v>128.51044998</v>
      </c>
      <c r="F40" s="7" t="str">
        <f t="shared" si="5"/>
        <v>N/A</v>
      </c>
      <c r="G40" s="26">
        <v>216.90476190000001</v>
      </c>
      <c r="H40" s="7" t="str">
        <f t="shared" si="6"/>
        <v>N/A</v>
      </c>
      <c r="I40" s="8">
        <v>-58.5</v>
      </c>
      <c r="J40" s="8">
        <v>68.78</v>
      </c>
      <c r="K40" s="25" t="s">
        <v>734</v>
      </c>
      <c r="L40" s="85" t="str">
        <f>IF(J40="Div by 0", "N/A", IF(OR(J40="N/A",K40="N/A"),"N/A", IF(J40&gt;VALUE(MID(K40,1,2)), "No", IF(J40&lt;-1*VALUE(MID(K40,1,2)), "No", "Yes"))))</f>
        <v>No</v>
      </c>
    </row>
    <row r="41" spans="1:12" x14ac:dyDescent="0.25">
      <c r="A41" s="84" t="s">
        <v>1399</v>
      </c>
      <c r="B41" s="21" t="s">
        <v>213</v>
      </c>
      <c r="C41" s="26">
        <v>12745.564913</v>
      </c>
      <c r="D41" s="7" t="str">
        <f t="shared" ref="D41:D52" si="7">IF($B41="N/A","N/A",IF(C41&gt;10,"No",IF(C41&lt;-10,"No","Yes")))</f>
        <v>N/A</v>
      </c>
      <c r="E41" s="26">
        <v>12375.736575999999</v>
      </c>
      <c r="F41" s="7" t="str">
        <f t="shared" ref="F41:F52" si="8">IF($B41="N/A","N/A",IF(E41&gt;10,"No",IF(E41&lt;-10,"No","Yes")))</f>
        <v>N/A</v>
      </c>
      <c r="G41" s="26">
        <v>11886.016713000001</v>
      </c>
      <c r="H41" s="7" t="str">
        <f t="shared" ref="H41:H52" si="9">IF($B41="N/A","N/A",IF(G41&gt;10,"No",IF(G41&lt;-10,"No","Yes")))</f>
        <v>N/A</v>
      </c>
      <c r="I41" s="8">
        <v>-2.9</v>
      </c>
      <c r="J41" s="8">
        <v>-3.96</v>
      </c>
      <c r="K41" s="25" t="s">
        <v>734</v>
      </c>
      <c r="L41" s="85" t="str">
        <f t="shared" ref="L41:L52" si="10">IF(J41="Div by 0", "N/A", IF(K41="N/A","N/A", IF(J41&gt;VALUE(MID(K41,1,2)), "No", IF(J41&lt;-1*VALUE(MID(K41,1,2)), "No", "Yes"))))</f>
        <v>Yes</v>
      </c>
    </row>
    <row r="42" spans="1:12" x14ac:dyDescent="0.25">
      <c r="A42" s="84" t="s">
        <v>1400</v>
      </c>
      <c r="B42" s="21" t="s">
        <v>213</v>
      </c>
      <c r="C42" s="26">
        <v>7244.8732002999996</v>
      </c>
      <c r="D42" s="7" t="str">
        <f t="shared" si="7"/>
        <v>N/A</v>
      </c>
      <c r="E42" s="26">
        <v>7088.1812079000001</v>
      </c>
      <c r="F42" s="7" t="str">
        <f t="shared" si="8"/>
        <v>N/A</v>
      </c>
      <c r="G42" s="26">
        <v>6528.5221639000001</v>
      </c>
      <c r="H42" s="7" t="str">
        <f t="shared" si="9"/>
        <v>N/A</v>
      </c>
      <c r="I42" s="8">
        <v>-2.16</v>
      </c>
      <c r="J42" s="8">
        <v>-7.9</v>
      </c>
      <c r="K42" s="25" t="s">
        <v>734</v>
      </c>
      <c r="L42" s="85" t="str">
        <f t="shared" si="10"/>
        <v>Yes</v>
      </c>
    </row>
    <row r="43" spans="1:12" x14ac:dyDescent="0.25">
      <c r="A43" s="84" t="s">
        <v>1401</v>
      </c>
      <c r="B43" s="21" t="s">
        <v>213</v>
      </c>
      <c r="C43" s="26">
        <v>8563.1360913999997</v>
      </c>
      <c r="D43" s="7" t="str">
        <f t="shared" si="7"/>
        <v>N/A</v>
      </c>
      <c r="E43" s="26">
        <v>8572.6042907999999</v>
      </c>
      <c r="F43" s="7" t="str">
        <f t="shared" si="8"/>
        <v>N/A</v>
      </c>
      <c r="G43" s="26">
        <v>9426.4083503000002</v>
      </c>
      <c r="H43" s="7" t="str">
        <f t="shared" si="9"/>
        <v>N/A</v>
      </c>
      <c r="I43" s="8">
        <v>0.1106</v>
      </c>
      <c r="J43" s="8">
        <v>9.9600000000000009</v>
      </c>
      <c r="K43" s="25" t="s">
        <v>734</v>
      </c>
      <c r="L43" s="85" t="str">
        <f t="shared" si="10"/>
        <v>Yes</v>
      </c>
    </row>
    <row r="44" spans="1:12" x14ac:dyDescent="0.25">
      <c r="A44" s="84" t="s">
        <v>1402</v>
      </c>
      <c r="B44" s="21" t="s">
        <v>213</v>
      </c>
      <c r="C44" s="26">
        <v>1273.0015823000001</v>
      </c>
      <c r="D44" s="7" t="str">
        <f t="shared" si="7"/>
        <v>N/A</v>
      </c>
      <c r="E44" s="26">
        <v>1117.2307986000001</v>
      </c>
      <c r="F44" s="7" t="str">
        <f t="shared" si="8"/>
        <v>N/A</v>
      </c>
      <c r="G44" s="26">
        <v>974.14538605999996</v>
      </c>
      <c r="H44" s="7" t="str">
        <f t="shared" si="9"/>
        <v>N/A</v>
      </c>
      <c r="I44" s="8">
        <v>-12.2</v>
      </c>
      <c r="J44" s="8">
        <v>-12.8</v>
      </c>
      <c r="K44" s="25" t="s">
        <v>734</v>
      </c>
      <c r="L44" s="85" t="str">
        <f t="shared" si="10"/>
        <v>Yes</v>
      </c>
    </row>
    <row r="45" spans="1:12" x14ac:dyDescent="0.25">
      <c r="A45" s="84" t="s">
        <v>1403</v>
      </c>
      <c r="B45" s="21" t="s">
        <v>213</v>
      </c>
      <c r="C45" s="26">
        <v>20596.511828999999</v>
      </c>
      <c r="D45" s="7" t="str">
        <f t="shared" si="7"/>
        <v>N/A</v>
      </c>
      <c r="E45" s="26">
        <v>19865.269415999999</v>
      </c>
      <c r="F45" s="7" t="str">
        <f t="shared" si="8"/>
        <v>N/A</v>
      </c>
      <c r="G45" s="26">
        <v>20221.533585000001</v>
      </c>
      <c r="H45" s="7" t="str">
        <f t="shared" si="9"/>
        <v>N/A</v>
      </c>
      <c r="I45" s="8">
        <v>-3.55</v>
      </c>
      <c r="J45" s="8">
        <v>1.7929999999999999</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10370.479162</v>
      </c>
      <c r="D47" s="7" t="str">
        <f t="shared" si="7"/>
        <v>N/A</v>
      </c>
      <c r="E47" s="26">
        <v>10025.618091</v>
      </c>
      <c r="F47" s="7" t="str">
        <f t="shared" si="8"/>
        <v>N/A</v>
      </c>
      <c r="G47" s="26">
        <v>9275.9437859000009</v>
      </c>
      <c r="H47" s="7" t="str">
        <f t="shared" si="9"/>
        <v>N/A</v>
      </c>
      <c r="I47" s="8">
        <v>-3.33</v>
      </c>
      <c r="J47" s="8">
        <v>-7.48</v>
      </c>
      <c r="K47" s="25" t="s">
        <v>734</v>
      </c>
      <c r="L47" s="85" t="str">
        <f t="shared" si="10"/>
        <v>Yes</v>
      </c>
    </row>
    <row r="48" spans="1:12" x14ac:dyDescent="0.25">
      <c r="A48" s="84" t="s">
        <v>1406</v>
      </c>
      <c r="B48" s="25" t="s">
        <v>213</v>
      </c>
      <c r="C48" s="10">
        <v>6330.0916212000002</v>
      </c>
      <c r="D48" s="7" t="str">
        <f t="shared" si="7"/>
        <v>N/A</v>
      </c>
      <c r="E48" s="10">
        <v>5875.2247619</v>
      </c>
      <c r="F48" s="7" t="str">
        <f t="shared" si="8"/>
        <v>N/A</v>
      </c>
      <c r="G48" s="10">
        <v>5450.7743621</v>
      </c>
      <c r="H48" s="7" t="str">
        <f t="shared" si="9"/>
        <v>N/A</v>
      </c>
      <c r="I48" s="8">
        <v>-7.19</v>
      </c>
      <c r="J48" s="8">
        <v>-7.22</v>
      </c>
      <c r="K48" s="25" t="s">
        <v>734</v>
      </c>
      <c r="L48" s="85" t="str">
        <f t="shared" si="10"/>
        <v>Yes</v>
      </c>
    </row>
    <row r="49" spans="1:12" x14ac:dyDescent="0.25">
      <c r="A49" s="84" t="s">
        <v>1407</v>
      </c>
      <c r="B49" s="25" t="s">
        <v>213</v>
      </c>
      <c r="C49" s="10">
        <v>2429.8541590999998</v>
      </c>
      <c r="D49" s="7" t="str">
        <f t="shared" si="7"/>
        <v>N/A</v>
      </c>
      <c r="E49" s="10">
        <v>2756.0448068999999</v>
      </c>
      <c r="F49" s="7" t="str">
        <f t="shared" si="8"/>
        <v>N/A</v>
      </c>
      <c r="G49" s="10">
        <v>1971.6591665000001</v>
      </c>
      <c r="H49" s="7" t="str">
        <f t="shared" si="9"/>
        <v>N/A</v>
      </c>
      <c r="I49" s="8">
        <v>13.42</v>
      </c>
      <c r="J49" s="8">
        <v>-28.5</v>
      </c>
      <c r="K49" s="25" t="s">
        <v>734</v>
      </c>
      <c r="L49" s="85" t="str">
        <f t="shared" si="10"/>
        <v>Yes</v>
      </c>
    </row>
    <row r="50" spans="1:12" x14ac:dyDescent="0.25">
      <c r="A50" s="84" t="s">
        <v>1408</v>
      </c>
      <c r="B50" s="25" t="s">
        <v>213</v>
      </c>
      <c r="C50" s="10">
        <v>1781.8913439999999</v>
      </c>
      <c r="D50" s="7" t="str">
        <f t="shared" si="7"/>
        <v>N/A</v>
      </c>
      <c r="E50" s="10">
        <v>1882.3304817999999</v>
      </c>
      <c r="F50" s="7" t="str">
        <f t="shared" si="8"/>
        <v>N/A</v>
      </c>
      <c r="G50" s="10">
        <v>1130.8833417000001</v>
      </c>
      <c r="H50" s="7" t="str">
        <f t="shared" si="9"/>
        <v>N/A</v>
      </c>
      <c r="I50" s="8">
        <v>5.6369999999999996</v>
      </c>
      <c r="J50" s="8">
        <v>-39.9</v>
      </c>
      <c r="K50" s="25" t="s">
        <v>734</v>
      </c>
      <c r="L50" s="85" t="str">
        <f t="shared" si="10"/>
        <v>No</v>
      </c>
    </row>
    <row r="51" spans="1:12" x14ac:dyDescent="0.25">
      <c r="A51" s="84" t="s">
        <v>1409</v>
      </c>
      <c r="B51" s="25" t="s">
        <v>213</v>
      </c>
      <c r="C51" s="10">
        <v>20841.55992</v>
      </c>
      <c r="D51" s="7" t="str">
        <f t="shared" si="7"/>
        <v>N/A</v>
      </c>
      <c r="E51" s="10">
        <v>19346.329947999999</v>
      </c>
      <c r="F51" s="7" t="str">
        <f t="shared" si="8"/>
        <v>N/A</v>
      </c>
      <c r="G51" s="10">
        <v>17460.77403</v>
      </c>
      <c r="H51" s="7" t="str">
        <f t="shared" si="9"/>
        <v>N/A</v>
      </c>
      <c r="I51" s="8">
        <v>-7.17</v>
      </c>
      <c r="J51" s="8">
        <v>-9.75</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42440664</v>
      </c>
      <c r="D53" s="7" t="str">
        <f t="shared" ref="D53:D122" si="11">IF($B53="N/A","N/A",IF(C53&gt;10,"No",IF(C53&lt;-10,"No","Yes")))</f>
        <v>N/A</v>
      </c>
      <c r="E53" s="26">
        <v>32736134</v>
      </c>
      <c r="F53" s="7" t="str">
        <f t="shared" ref="F53:F122" si="12">IF($B53="N/A","N/A",IF(E53&gt;10,"No",IF(E53&lt;-10,"No","Yes")))</f>
        <v>N/A</v>
      </c>
      <c r="G53" s="26">
        <v>23573651</v>
      </c>
      <c r="H53" s="7" t="str">
        <f t="shared" ref="H53:H122" si="13">IF($B53="N/A","N/A",IF(G53&gt;10,"No",IF(G53&lt;-10,"No","Yes")))</f>
        <v>N/A</v>
      </c>
      <c r="I53" s="8">
        <v>-22.9</v>
      </c>
      <c r="J53" s="8">
        <v>-28</v>
      </c>
      <c r="K53" s="25" t="s">
        <v>734</v>
      </c>
      <c r="L53" s="85" t="str">
        <f t="shared" ref="L53:L113" si="14">IF(J53="Div by 0", "N/A", IF(K53="N/A","N/A", IF(J53&gt;VALUE(MID(K53,1,2)), "No", IF(J53&lt;-1*VALUE(MID(K53,1,2)), "No", "Yes"))))</f>
        <v>Yes</v>
      </c>
    </row>
    <row r="54" spans="1:12" x14ac:dyDescent="0.25">
      <c r="A54" s="142" t="s">
        <v>595</v>
      </c>
      <c r="B54" s="21" t="s">
        <v>213</v>
      </c>
      <c r="C54" s="22">
        <v>17330</v>
      </c>
      <c r="D54" s="7" t="str">
        <f t="shared" si="11"/>
        <v>N/A</v>
      </c>
      <c r="E54" s="22">
        <v>15544</v>
      </c>
      <c r="F54" s="7" t="str">
        <f t="shared" si="12"/>
        <v>N/A</v>
      </c>
      <c r="G54" s="22">
        <v>12849</v>
      </c>
      <c r="H54" s="7" t="str">
        <f t="shared" si="13"/>
        <v>N/A</v>
      </c>
      <c r="I54" s="8">
        <v>-10.3</v>
      </c>
      <c r="J54" s="8">
        <v>-17.3</v>
      </c>
      <c r="K54" s="25" t="s">
        <v>734</v>
      </c>
      <c r="L54" s="85" t="str">
        <f t="shared" si="14"/>
        <v>Yes</v>
      </c>
    </row>
    <row r="55" spans="1:12" x14ac:dyDescent="0.25">
      <c r="A55" s="142" t="s">
        <v>1411</v>
      </c>
      <c r="B55" s="21" t="s">
        <v>213</v>
      </c>
      <c r="C55" s="26">
        <v>2448.9708021000001</v>
      </c>
      <c r="D55" s="7" t="str">
        <f t="shared" si="11"/>
        <v>N/A</v>
      </c>
      <c r="E55" s="26">
        <v>2106.0302366999999</v>
      </c>
      <c r="F55" s="7" t="str">
        <f t="shared" si="12"/>
        <v>N/A</v>
      </c>
      <c r="G55" s="26">
        <v>1834.6681454</v>
      </c>
      <c r="H55" s="7" t="str">
        <f t="shared" si="13"/>
        <v>N/A</v>
      </c>
      <c r="I55" s="8">
        <v>-14</v>
      </c>
      <c r="J55" s="8">
        <v>-12.9</v>
      </c>
      <c r="K55" s="25" t="s">
        <v>734</v>
      </c>
      <c r="L55" s="85" t="str">
        <f t="shared" si="14"/>
        <v>Yes</v>
      </c>
    </row>
    <row r="56" spans="1:12" x14ac:dyDescent="0.25">
      <c r="A56" s="142" t="s">
        <v>1412</v>
      </c>
      <c r="B56" s="21" t="s">
        <v>213</v>
      </c>
      <c r="C56" s="22">
        <v>0.59180611660000004</v>
      </c>
      <c r="D56" s="7" t="str">
        <f t="shared" si="11"/>
        <v>N/A</v>
      </c>
      <c r="E56" s="22">
        <v>0.40156973750000002</v>
      </c>
      <c r="F56" s="7" t="str">
        <f t="shared" si="12"/>
        <v>N/A</v>
      </c>
      <c r="G56" s="22">
        <v>0.29963421280000002</v>
      </c>
      <c r="H56" s="7" t="str">
        <f t="shared" si="13"/>
        <v>N/A</v>
      </c>
      <c r="I56" s="8">
        <v>-32.1</v>
      </c>
      <c r="J56" s="8">
        <v>-25.4</v>
      </c>
      <c r="K56" s="25" t="s">
        <v>734</v>
      </c>
      <c r="L56" s="85" t="str">
        <f t="shared" si="14"/>
        <v>Yes</v>
      </c>
    </row>
    <row r="57" spans="1:12" x14ac:dyDescent="0.25">
      <c r="A57" s="142" t="s">
        <v>596</v>
      </c>
      <c r="B57" s="21" t="s">
        <v>213</v>
      </c>
      <c r="C57" s="26">
        <v>4329023</v>
      </c>
      <c r="D57" s="7" t="str">
        <f t="shared" si="11"/>
        <v>N/A</v>
      </c>
      <c r="E57" s="26">
        <v>3291683</v>
      </c>
      <c r="F57" s="7" t="str">
        <f t="shared" si="12"/>
        <v>N/A</v>
      </c>
      <c r="G57" s="26">
        <v>3021684</v>
      </c>
      <c r="H57" s="7" t="str">
        <f t="shared" si="13"/>
        <v>N/A</v>
      </c>
      <c r="I57" s="8">
        <v>-24</v>
      </c>
      <c r="J57" s="8">
        <v>-8.1999999999999993</v>
      </c>
      <c r="K57" s="25" t="s">
        <v>734</v>
      </c>
      <c r="L57" s="85" t="str">
        <f t="shared" si="14"/>
        <v>Yes</v>
      </c>
    </row>
    <row r="58" spans="1:12" x14ac:dyDescent="0.25">
      <c r="A58" s="142" t="s">
        <v>597</v>
      </c>
      <c r="B58" s="21" t="s">
        <v>213</v>
      </c>
      <c r="C58" s="22">
        <v>852</v>
      </c>
      <c r="D58" s="7" t="str">
        <f t="shared" si="11"/>
        <v>N/A</v>
      </c>
      <c r="E58" s="22">
        <v>775</v>
      </c>
      <c r="F58" s="7" t="str">
        <f t="shared" si="12"/>
        <v>N/A</v>
      </c>
      <c r="G58" s="22">
        <v>777</v>
      </c>
      <c r="H58" s="7" t="str">
        <f t="shared" si="13"/>
        <v>N/A</v>
      </c>
      <c r="I58" s="8">
        <v>-9.0399999999999991</v>
      </c>
      <c r="J58" s="8">
        <v>0.2581</v>
      </c>
      <c r="K58" s="25" t="s">
        <v>734</v>
      </c>
      <c r="L58" s="85" t="str">
        <f t="shared" si="14"/>
        <v>Yes</v>
      </c>
    </row>
    <row r="59" spans="1:12" x14ac:dyDescent="0.25">
      <c r="A59" s="142" t="s">
        <v>1413</v>
      </c>
      <c r="B59" s="21" t="s">
        <v>213</v>
      </c>
      <c r="C59" s="26">
        <v>5081.0129108000001</v>
      </c>
      <c r="D59" s="7" t="str">
        <f t="shared" si="11"/>
        <v>N/A</v>
      </c>
      <c r="E59" s="26">
        <v>4247.3329032000001</v>
      </c>
      <c r="F59" s="7" t="str">
        <f t="shared" si="12"/>
        <v>N/A</v>
      </c>
      <c r="G59" s="26">
        <v>3888.9111969</v>
      </c>
      <c r="H59" s="7" t="str">
        <f t="shared" si="13"/>
        <v>N/A</v>
      </c>
      <c r="I59" s="8">
        <v>-16.399999999999999</v>
      </c>
      <c r="J59" s="8">
        <v>-8.44</v>
      </c>
      <c r="K59" s="25" t="s">
        <v>734</v>
      </c>
      <c r="L59" s="85" t="str">
        <f t="shared" si="14"/>
        <v>Yes</v>
      </c>
    </row>
    <row r="60" spans="1:12" ht="25" x14ac:dyDescent="0.25">
      <c r="A60" s="142" t="s">
        <v>598</v>
      </c>
      <c r="B60" s="21" t="s">
        <v>213</v>
      </c>
      <c r="C60" s="26">
        <v>29045</v>
      </c>
      <c r="D60" s="7" t="str">
        <f t="shared" si="11"/>
        <v>N/A</v>
      </c>
      <c r="E60" s="26">
        <v>25087</v>
      </c>
      <c r="F60" s="7" t="str">
        <f t="shared" si="12"/>
        <v>N/A</v>
      </c>
      <c r="G60" s="26">
        <v>9728</v>
      </c>
      <c r="H60" s="7" t="str">
        <f t="shared" si="13"/>
        <v>N/A</v>
      </c>
      <c r="I60" s="8">
        <v>-13.6</v>
      </c>
      <c r="J60" s="8">
        <v>-61.2</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-25</v>
      </c>
      <c r="J61" s="8">
        <v>-66.7</v>
      </c>
      <c r="K61" s="25" t="s">
        <v>734</v>
      </c>
      <c r="L61" s="85" t="str">
        <f t="shared" si="14"/>
        <v>No</v>
      </c>
    </row>
    <row r="62" spans="1:12" ht="25" x14ac:dyDescent="0.25">
      <c r="A62" s="116" t="s">
        <v>1414</v>
      </c>
      <c r="B62" s="25" t="s">
        <v>213</v>
      </c>
      <c r="C62" s="10">
        <v>3630.625</v>
      </c>
      <c r="D62" s="7" t="str">
        <f t="shared" si="11"/>
        <v>N/A</v>
      </c>
      <c r="E62" s="10">
        <v>4181.1666667</v>
      </c>
      <c r="F62" s="7" t="str">
        <f t="shared" si="12"/>
        <v>N/A</v>
      </c>
      <c r="G62" s="10">
        <v>4864</v>
      </c>
      <c r="H62" s="7" t="str">
        <f t="shared" si="13"/>
        <v>N/A</v>
      </c>
      <c r="I62" s="8">
        <v>15.16</v>
      </c>
      <c r="J62" s="8">
        <v>16.329999999999998</v>
      </c>
      <c r="K62" s="25" t="s">
        <v>734</v>
      </c>
      <c r="L62" s="85" t="str">
        <f t="shared" si="14"/>
        <v>Yes</v>
      </c>
    </row>
    <row r="63" spans="1:12" x14ac:dyDescent="0.25">
      <c r="A63" s="116" t="s">
        <v>600</v>
      </c>
      <c r="B63" s="25" t="s">
        <v>213</v>
      </c>
      <c r="C63" s="10">
        <v>4661711</v>
      </c>
      <c r="D63" s="7" t="str">
        <f t="shared" si="11"/>
        <v>N/A</v>
      </c>
      <c r="E63" s="10">
        <v>4614313</v>
      </c>
      <c r="F63" s="7" t="str">
        <f t="shared" si="12"/>
        <v>N/A</v>
      </c>
      <c r="G63" s="10">
        <v>4754001</v>
      </c>
      <c r="H63" s="7" t="str">
        <f t="shared" si="13"/>
        <v>N/A</v>
      </c>
      <c r="I63" s="8">
        <v>-1.02</v>
      </c>
      <c r="J63" s="8">
        <v>3.0270000000000001</v>
      </c>
      <c r="K63" s="25" t="s">
        <v>734</v>
      </c>
      <c r="L63" s="85" t="str">
        <f t="shared" si="14"/>
        <v>Yes</v>
      </c>
    </row>
    <row r="64" spans="1:12" x14ac:dyDescent="0.25">
      <c r="A64" s="116" t="s">
        <v>601</v>
      </c>
      <c r="B64" s="25" t="s">
        <v>213</v>
      </c>
      <c r="C64" s="1">
        <v>48</v>
      </c>
      <c r="D64" s="7" t="str">
        <f t="shared" si="11"/>
        <v>N/A</v>
      </c>
      <c r="E64" s="1">
        <v>46</v>
      </c>
      <c r="F64" s="7" t="str">
        <f t="shared" si="12"/>
        <v>N/A</v>
      </c>
      <c r="G64" s="1">
        <v>43</v>
      </c>
      <c r="H64" s="7" t="str">
        <f t="shared" si="13"/>
        <v>N/A</v>
      </c>
      <c r="I64" s="8">
        <v>-4.17</v>
      </c>
      <c r="J64" s="8">
        <v>-6.52</v>
      </c>
      <c r="K64" s="25" t="s">
        <v>734</v>
      </c>
      <c r="L64" s="85" t="str">
        <f t="shared" si="14"/>
        <v>Yes</v>
      </c>
    </row>
    <row r="65" spans="1:12" x14ac:dyDescent="0.25">
      <c r="A65" s="116" t="s">
        <v>1415</v>
      </c>
      <c r="B65" s="25" t="s">
        <v>213</v>
      </c>
      <c r="C65" s="10">
        <v>97118.979166999998</v>
      </c>
      <c r="D65" s="7" t="str">
        <f t="shared" si="11"/>
        <v>N/A</v>
      </c>
      <c r="E65" s="10">
        <v>100311.15217</v>
      </c>
      <c r="F65" s="7" t="str">
        <f t="shared" si="12"/>
        <v>N/A</v>
      </c>
      <c r="G65" s="10">
        <v>110558.16279</v>
      </c>
      <c r="H65" s="7" t="str">
        <f t="shared" si="13"/>
        <v>N/A</v>
      </c>
      <c r="I65" s="8">
        <v>3.2869999999999999</v>
      </c>
      <c r="J65" s="8">
        <v>10.220000000000001</v>
      </c>
      <c r="K65" s="25" t="s">
        <v>734</v>
      </c>
      <c r="L65" s="85" t="str">
        <f t="shared" si="14"/>
        <v>Yes</v>
      </c>
    </row>
    <row r="66" spans="1:12" x14ac:dyDescent="0.25">
      <c r="A66" s="116" t="s">
        <v>602</v>
      </c>
      <c r="B66" s="25" t="s">
        <v>213</v>
      </c>
      <c r="C66" s="10">
        <v>497457764</v>
      </c>
      <c r="D66" s="7" t="str">
        <f t="shared" si="11"/>
        <v>N/A</v>
      </c>
      <c r="E66" s="10">
        <v>491931635</v>
      </c>
      <c r="F66" s="7" t="str">
        <f t="shared" si="12"/>
        <v>N/A</v>
      </c>
      <c r="G66" s="10">
        <v>513306004</v>
      </c>
      <c r="H66" s="7" t="str">
        <f t="shared" si="13"/>
        <v>N/A</v>
      </c>
      <c r="I66" s="8">
        <v>-1.1100000000000001</v>
      </c>
      <c r="J66" s="8">
        <v>4.3449999999999998</v>
      </c>
      <c r="K66" s="25" t="s">
        <v>734</v>
      </c>
      <c r="L66" s="85" t="str">
        <f t="shared" si="14"/>
        <v>Yes</v>
      </c>
    </row>
    <row r="67" spans="1:12" x14ac:dyDescent="0.25">
      <c r="A67" s="116" t="s">
        <v>603</v>
      </c>
      <c r="B67" s="25" t="s">
        <v>213</v>
      </c>
      <c r="C67" s="1">
        <v>15793</v>
      </c>
      <c r="D67" s="7" t="str">
        <f t="shared" si="11"/>
        <v>N/A</v>
      </c>
      <c r="E67" s="1">
        <v>15672</v>
      </c>
      <c r="F67" s="7" t="str">
        <f t="shared" si="12"/>
        <v>N/A</v>
      </c>
      <c r="G67" s="1">
        <v>15441</v>
      </c>
      <c r="H67" s="7" t="str">
        <f t="shared" si="13"/>
        <v>N/A</v>
      </c>
      <c r="I67" s="8">
        <v>-0.76600000000000001</v>
      </c>
      <c r="J67" s="8">
        <v>-1.47</v>
      </c>
      <c r="K67" s="25" t="s">
        <v>734</v>
      </c>
      <c r="L67" s="85" t="str">
        <f t="shared" si="14"/>
        <v>Yes</v>
      </c>
    </row>
    <row r="68" spans="1:12" x14ac:dyDescent="0.25">
      <c r="A68" s="116" t="s">
        <v>1416</v>
      </c>
      <c r="B68" s="25" t="s">
        <v>213</v>
      </c>
      <c r="C68" s="10">
        <v>31498.623694000002</v>
      </c>
      <c r="D68" s="7" t="str">
        <f t="shared" si="11"/>
        <v>N/A</v>
      </c>
      <c r="E68" s="10">
        <v>31389.205909</v>
      </c>
      <c r="F68" s="7" t="str">
        <f t="shared" si="12"/>
        <v>N/A</v>
      </c>
      <c r="G68" s="10">
        <v>33243.054465000001</v>
      </c>
      <c r="H68" s="7" t="str">
        <f t="shared" si="13"/>
        <v>N/A</v>
      </c>
      <c r="I68" s="8">
        <v>-0.34699999999999998</v>
      </c>
      <c r="J68" s="8">
        <v>5.9059999999999997</v>
      </c>
      <c r="K68" s="25" t="s">
        <v>734</v>
      </c>
      <c r="L68" s="85" t="str">
        <f t="shared" si="14"/>
        <v>Yes</v>
      </c>
    </row>
    <row r="69" spans="1:12" x14ac:dyDescent="0.25">
      <c r="A69" s="116" t="s">
        <v>604</v>
      </c>
      <c r="B69" s="25" t="s">
        <v>213</v>
      </c>
      <c r="C69" s="10">
        <v>15259564</v>
      </c>
      <c r="D69" s="7" t="str">
        <f t="shared" si="11"/>
        <v>N/A</v>
      </c>
      <c r="E69" s="10">
        <v>19178449</v>
      </c>
      <c r="F69" s="7" t="str">
        <f t="shared" si="12"/>
        <v>N/A</v>
      </c>
      <c r="G69" s="10">
        <v>20457355</v>
      </c>
      <c r="H69" s="7" t="str">
        <f t="shared" si="13"/>
        <v>N/A</v>
      </c>
      <c r="I69" s="8">
        <v>25.68</v>
      </c>
      <c r="J69" s="8">
        <v>6.6680000000000001</v>
      </c>
      <c r="K69" s="25" t="s">
        <v>734</v>
      </c>
      <c r="L69" s="85" t="str">
        <f t="shared" si="14"/>
        <v>Yes</v>
      </c>
    </row>
    <row r="70" spans="1:12" x14ac:dyDescent="0.25">
      <c r="A70" s="116" t="s">
        <v>605</v>
      </c>
      <c r="B70" s="25" t="s">
        <v>213</v>
      </c>
      <c r="C70" s="1">
        <v>68001</v>
      </c>
      <c r="D70" s="7" t="str">
        <f t="shared" si="11"/>
        <v>N/A</v>
      </c>
      <c r="E70" s="1">
        <v>78392</v>
      </c>
      <c r="F70" s="7" t="str">
        <f t="shared" si="12"/>
        <v>N/A</v>
      </c>
      <c r="G70" s="1">
        <v>79823</v>
      </c>
      <c r="H70" s="7" t="str">
        <f t="shared" si="13"/>
        <v>N/A</v>
      </c>
      <c r="I70" s="8">
        <v>15.28</v>
      </c>
      <c r="J70" s="8">
        <v>1.825</v>
      </c>
      <c r="K70" s="25" t="s">
        <v>734</v>
      </c>
      <c r="L70" s="85" t="str">
        <f t="shared" si="14"/>
        <v>Yes</v>
      </c>
    </row>
    <row r="71" spans="1:12" x14ac:dyDescent="0.25">
      <c r="A71" s="116" t="s">
        <v>1417</v>
      </c>
      <c r="B71" s="25" t="s">
        <v>213</v>
      </c>
      <c r="C71" s="10">
        <v>224.40205291000001</v>
      </c>
      <c r="D71" s="7" t="str">
        <f t="shared" si="11"/>
        <v>N/A</v>
      </c>
      <c r="E71" s="10">
        <v>244.64803807000001</v>
      </c>
      <c r="F71" s="7" t="str">
        <f t="shared" si="12"/>
        <v>N/A</v>
      </c>
      <c r="G71" s="10">
        <v>256.28396577000001</v>
      </c>
      <c r="H71" s="7" t="str">
        <f t="shared" si="13"/>
        <v>N/A</v>
      </c>
      <c r="I71" s="8">
        <v>9.0220000000000002</v>
      </c>
      <c r="J71" s="8">
        <v>4.7560000000000002</v>
      </c>
      <c r="K71" s="25" t="s">
        <v>734</v>
      </c>
      <c r="L71" s="85" t="str">
        <f t="shared" si="14"/>
        <v>Yes</v>
      </c>
    </row>
    <row r="72" spans="1:12" x14ac:dyDescent="0.25">
      <c r="A72" s="116" t="s">
        <v>606</v>
      </c>
      <c r="B72" s="25" t="s">
        <v>213</v>
      </c>
      <c r="C72" s="10">
        <v>5767783</v>
      </c>
      <c r="D72" s="7" t="str">
        <f t="shared" si="11"/>
        <v>N/A</v>
      </c>
      <c r="E72" s="10">
        <v>6922024</v>
      </c>
      <c r="F72" s="7" t="str">
        <f t="shared" si="12"/>
        <v>N/A</v>
      </c>
      <c r="G72" s="10">
        <v>14429762</v>
      </c>
      <c r="H72" s="7" t="str">
        <f t="shared" si="13"/>
        <v>N/A</v>
      </c>
      <c r="I72" s="8">
        <v>20.010000000000002</v>
      </c>
      <c r="J72" s="8">
        <v>108.5</v>
      </c>
      <c r="K72" s="25" t="s">
        <v>734</v>
      </c>
      <c r="L72" s="85" t="str">
        <f t="shared" si="14"/>
        <v>No</v>
      </c>
    </row>
    <row r="73" spans="1:12" x14ac:dyDescent="0.25">
      <c r="A73" s="116" t="s">
        <v>607</v>
      </c>
      <c r="B73" s="25" t="s">
        <v>213</v>
      </c>
      <c r="C73" s="1">
        <v>26518</v>
      </c>
      <c r="D73" s="7" t="str">
        <f t="shared" si="11"/>
        <v>N/A</v>
      </c>
      <c r="E73" s="1">
        <v>27189</v>
      </c>
      <c r="F73" s="7" t="str">
        <f t="shared" si="12"/>
        <v>N/A</v>
      </c>
      <c r="G73" s="1">
        <v>39907</v>
      </c>
      <c r="H73" s="7" t="str">
        <f t="shared" si="13"/>
        <v>N/A</v>
      </c>
      <c r="I73" s="8">
        <v>2.5299999999999998</v>
      </c>
      <c r="J73" s="8">
        <v>46.78</v>
      </c>
      <c r="K73" s="25" t="s">
        <v>734</v>
      </c>
      <c r="L73" s="85" t="str">
        <f t="shared" si="14"/>
        <v>No</v>
      </c>
    </row>
    <row r="74" spans="1:12" x14ac:dyDescent="0.25">
      <c r="A74" s="116" t="s">
        <v>1418</v>
      </c>
      <c r="B74" s="25" t="s">
        <v>213</v>
      </c>
      <c r="C74" s="10">
        <v>217.50444981000001</v>
      </c>
      <c r="D74" s="7" t="str">
        <f t="shared" si="11"/>
        <v>N/A</v>
      </c>
      <c r="E74" s="10">
        <v>254.58913530999999</v>
      </c>
      <c r="F74" s="7" t="str">
        <f t="shared" si="12"/>
        <v>N/A</v>
      </c>
      <c r="G74" s="10">
        <v>361.58473450999998</v>
      </c>
      <c r="H74" s="7" t="str">
        <f t="shared" si="13"/>
        <v>N/A</v>
      </c>
      <c r="I74" s="8">
        <v>17.05</v>
      </c>
      <c r="J74" s="8">
        <v>42.03</v>
      </c>
      <c r="K74" s="25" t="s">
        <v>734</v>
      </c>
      <c r="L74" s="85" t="str">
        <f t="shared" si="14"/>
        <v>No</v>
      </c>
    </row>
    <row r="75" spans="1:12" ht="25" x14ac:dyDescent="0.25">
      <c r="A75" s="116" t="s">
        <v>608</v>
      </c>
      <c r="B75" s="25" t="s">
        <v>213</v>
      </c>
      <c r="C75" s="10">
        <v>5053722</v>
      </c>
      <c r="D75" s="7" t="str">
        <f t="shared" si="11"/>
        <v>N/A</v>
      </c>
      <c r="E75" s="10">
        <v>5012028</v>
      </c>
      <c r="F75" s="7" t="str">
        <f t="shared" si="12"/>
        <v>N/A</v>
      </c>
      <c r="G75" s="10">
        <v>5826983</v>
      </c>
      <c r="H75" s="7" t="str">
        <f t="shared" si="13"/>
        <v>N/A</v>
      </c>
      <c r="I75" s="8">
        <v>-0.82499999999999996</v>
      </c>
      <c r="J75" s="8">
        <v>16.260000000000002</v>
      </c>
      <c r="K75" s="25" t="s">
        <v>734</v>
      </c>
      <c r="L75" s="85" t="str">
        <f t="shared" si="14"/>
        <v>Yes</v>
      </c>
    </row>
    <row r="76" spans="1:12" x14ac:dyDescent="0.25">
      <c r="A76" s="142" t="s">
        <v>609</v>
      </c>
      <c r="B76" s="21" t="s">
        <v>213</v>
      </c>
      <c r="C76" s="22">
        <v>35736</v>
      </c>
      <c r="D76" s="7" t="str">
        <f t="shared" si="11"/>
        <v>N/A</v>
      </c>
      <c r="E76" s="22">
        <v>39448</v>
      </c>
      <c r="F76" s="7" t="str">
        <f t="shared" si="12"/>
        <v>N/A</v>
      </c>
      <c r="G76" s="22">
        <v>44522</v>
      </c>
      <c r="H76" s="7" t="str">
        <f t="shared" si="13"/>
        <v>N/A</v>
      </c>
      <c r="I76" s="8">
        <v>10.39</v>
      </c>
      <c r="J76" s="8">
        <v>12.86</v>
      </c>
      <c r="K76" s="25" t="s">
        <v>734</v>
      </c>
      <c r="L76" s="85" t="str">
        <f t="shared" si="14"/>
        <v>Yes</v>
      </c>
    </row>
    <row r="77" spans="1:12" ht="25" x14ac:dyDescent="0.25">
      <c r="A77" s="142" t="s">
        <v>1419</v>
      </c>
      <c r="B77" s="21" t="s">
        <v>213</v>
      </c>
      <c r="C77" s="26">
        <v>141.41823371000001</v>
      </c>
      <c r="D77" s="7" t="str">
        <f t="shared" si="11"/>
        <v>N/A</v>
      </c>
      <c r="E77" s="26">
        <v>127.05404583000001</v>
      </c>
      <c r="F77" s="7" t="str">
        <f t="shared" si="12"/>
        <v>N/A</v>
      </c>
      <c r="G77" s="26">
        <v>130.87873411000001</v>
      </c>
      <c r="H77" s="7" t="str">
        <f t="shared" si="13"/>
        <v>N/A</v>
      </c>
      <c r="I77" s="8">
        <v>-10.199999999999999</v>
      </c>
      <c r="J77" s="8">
        <v>3.01</v>
      </c>
      <c r="K77" s="25" t="s">
        <v>734</v>
      </c>
      <c r="L77" s="85" t="str">
        <f t="shared" si="14"/>
        <v>Yes</v>
      </c>
    </row>
    <row r="78" spans="1:12" ht="25" x14ac:dyDescent="0.25">
      <c r="A78" s="142" t="s">
        <v>610</v>
      </c>
      <c r="B78" s="21" t="s">
        <v>213</v>
      </c>
      <c r="C78" s="26">
        <v>6644811</v>
      </c>
      <c r="D78" s="7" t="str">
        <f t="shared" si="11"/>
        <v>N/A</v>
      </c>
      <c r="E78" s="26">
        <v>4035220</v>
      </c>
      <c r="F78" s="7" t="str">
        <f t="shared" si="12"/>
        <v>N/A</v>
      </c>
      <c r="G78" s="26">
        <v>1794231</v>
      </c>
      <c r="H78" s="7" t="str">
        <f t="shared" si="13"/>
        <v>N/A</v>
      </c>
      <c r="I78" s="8">
        <v>-39.299999999999997</v>
      </c>
      <c r="J78" s="8">
        <v>-55.5</v>
      </c>
      <c r="K78" s="25" t="s">
        <v>734</v>
      </c>
      <c r="L78" s="85" t="str">
        <f t="shared" si="14"/>
        <v>No</v>
      </c>
    </row>
    <row r="79" spans="1:12" x14ac:dyDescent="0.25">
      <c r="A79" s="142" t="s">
        <v>611</v>
      </c>
      <c r="B79" s="21" t="s">
        <v>213</v>
      </c>
      <c r="C79" s="22">
        <v>3722</v>
      </c>
      <c r="D79" s="7" t="str">
        <f t="shared" si="11"/>
        <v>N/A</v>
      </c>
      <c r="E79" s="22">
        <v>2080</v>
      </c>
      <c r="F79" s="7" t="str">
        <f t="shared" si="12"/>
        <v>N/A</v>
      </c>
      <c r="G79" s="22">
        <v>1292</v>
      </c>
      <c r="H79" s="7" t="str">
        <f t="shared" si="13"/>
        <v>N/A</v>
      </c>
      <c r="I79" s="8">
        <v>-44.1</v>
      </c>
      <c r="J79" s="8">
        <v>-37.9</v>
      </c>
      <c r="K79" s="25" t="s">
        <v>734</v>
      </c>
      <c r="L79" s="85" t="str">
        <f t="shared" si="14"/>
        <v>No</v>
      </c>
    </row>
    <row r="80" spans="1:12" x14ac:dyDescent="0.25">
      <c r="A80" s="142" t="s">
        <v>1420</v>
      </c>
      <c r="B80" s="21" t="s">
        <v>213</v>
      </c>
      <c r="C80" s="26">
        <v>1785.2796883000001</v>
      </c>
      <c r="D80" s="7" t="str">
        <f t="shared" si="11"/>
        <v>N/A</v>
      </c>
      <c r="E80" s="26">
        <v>1940.0096154</v>
      </c>
      <c r="F80" s="7" t="str">
        <f t="shared" si="12"/>
        <v>N/A</v>
      </c>
      <c r="G80" s="26">
        <v>1388.7236842</v>
      </c>
      <c r="H80" s="7" t="str">
        <f t="shared" si="13"/>
        <v>N/A</v>
      </c>
      <c r="I80" s="8">
        <v>8.6669999999999998</v>
      </c>
      <c r="J80" s="8">
        <v>-28.4</v>
      </c>
      <c r="K80" s="25" t="s">
        <v>734</v>
      </c>
      <c r="L80" s="85" t="str">
        <f t="shared" si="14"/>
        <v>Yes</v>
      </c>
    </row>
    <row r="81" spans="1:12" x14ac:dyDescent="0.25">
      <c r="A81" s="142" t="s">
        <v>612</v>
      </c>
      <c r="B81" s="21" t="s">
        <v>213</v>
      </c>
      <c r="C81" s="26">
        <v>1396831</v>
      </c>
      <c r="D81" s="7" t="str">
        <f t="shared" si="11"/>
        <v>N/A</v>
      </c>
      <c r="E81" s="26">
        <v>1240353</v>
      </c>
      <c r="F81" s="7" t="str">
        <f t="shared" si="12"/>
        <v>N/A</v>
      </c>
      <c r="G81" s="26">
        <v>1372713</v>
      </c>
      <c r="H81" s="7" t="str">
        <f t="shared" si="13"/>
        <v>N/A</v>
      </c>
      <c r="I81" s="8">
        <v>-11.2</v>
      </c>
      <c r="J81" s="8">
        <v>10.67</v>
      </c>
      <c r="K81" s="25" t="s">
        <v>734</v>
      </c>
      <c r="L81" s="85" t="str">
        <f t="shared" si="14"/>
        <v>Yes</v>
      </c>
    </row>
    <row r="82" spans="1:12" x14ac:dyDescent="0.25">
      <c r="A82" s="142" t="s">
        <v>613</v>
      </c>
      <c r="B82" s="21" t="s">
        <v>213</v>
      </c>
      <c r="C82" s="22">
        <v>1337</v>
      </c>
      <c r="D82" s="7" t="str">
        <f t="shared" si="11"/>
        <v>N/A</v>
      </c>
      <c r="E82" s="22">
        <v>1168</v>
      </c>
      <c r="F82" s="7" t="str">
        <f t="shared" si="12"/>
        <v>N/A</v>
      </c>
      <c r="G82" s="22">
        <v>1225</v>
      </c>
      <c r="H82" s="7" t="str">
        <f t="shared" si="13"/>
        <v>N/A</v>
      </c>
      <c r="I82" s="8">
        <v>-12.6</v>
      </c>
      <c r="J82" s="8">
        <v>4.88</v>
      </c>
      <c r="K82" s="25" t="s">
        <v>734</v>
      </c>
      <c r="L82" s="85" t="str">
        <f t="shared" si="14"/>
        <v>Yes</v>
      </c>
    </row>
    <row r="83" spans="1:12" x14ac:dyDescent="0.25">
      <c r="A83" s="142" t="s">
        <v>1421</v>
      </c>
      <c r="B83" s="21" t="s">
        <v>213</v>
      </c>
      <c r="C83" s="26">
        <v>1044.7501870000001</v>
      </c>
      <c r="D83" s="7" t="str">
        <f t="shared" si="11"/>
        <v>N/A</v>
      </c>
      <c r="E83" s="26">
        <v>1061.9460615999999</v>
      </c>
      <c r="F83" s="7" t="str">
        <f t="shared" si="12"/>
        <v>N/A</v>
      </c>
      <c r="G83" s="26">
        <v>1120.5820408</v>
      </c>
      <c r="H83" s="7" t="str">
        <f t="shared" si="13"/>
        <v>N/A</v>
      </c>
      <c r="I83" s="8">
        <v>1.6459999999999999</v>
      </c>
      <c r="J83" s="8">
        <v>5.5220000000000002</v>
      </c>
      <c r="K83" s="25" t="s">
        <v>734</v>
      </c>
      <c r="L83" s="85" t="str">
        <f t="shared" si="14"/>
        <v>Yes</v>
      </c>
    </row>
    <row r="84" spans="1:12" ht="25" x14ac:dyDescent="0.25">
      <c r="A84" s="142" t="s">
        <v>614</v>
      </c>
      <c r="B84" s="21" t="s">
        <v>213</v>
      </c>
      <c r="C84" s="26">
        <v>153033</v>
      </c>
      <c r="D84" s="7" t="str">
        <f t="shared" si="11"/>
        <v>N/A</v>
      </c>
      <c r="E84" s="26">
        <v>115827</v>
      </c>
      <c r="F84" s="7" t="str">
        <f t="shared" si="12"/>
        <v>N/A</v>
      </c>
      <c r="G84" s="26">
        <v>60760</v>
      </c>
      <c r="H84" s="7" t="str">
        <f t="shared" si="13"/>
        <v>N/A</v>
      </c>
      <c r="I84" s="8">
        <v>-24.3</v>
      </c>
      <c r="J84" s="8">
        <v>-47.5</v>
      </c>
      <c r="K84" s="25" t="s">
        <v>734</v>
      </c>
      <c r="L84" s="85" t="str">
        <f t="shared" si="14"/>
        <v>No</v>
      </c>
    </row>
    <row r="85" spans="1:12" x14ac:dyDescent="0.25">
      <c r="A85" s="142" t="s">
        <v>615</v>
      </c>
      <c r="B85" s="21" t="s">
        <v>213</v>
      </c>
      <c r="C85" s="22">
        <v>147</v>
      </c>
      <c r="D85" s="7" t="str">
        <f t="shared" si="11"/>
        <v>N/A</v>
      </c>
      <c r="E85" s="22">
        <v>102</v>
      </c>
      <c r="F85" s="7" t="str">
        <f t="shared" si="12"/>
        <v>N/A</v>
      </c>
      <c r="G85" s="22">
        <v>65</v>
      </c>
      <c r="H85" s="7" t="str">
        <f t="shared" si="13"/>
        <v>N/A</v>
      </c>
      <c r="I85" s="8">
        <v>-30.6</v>
      </c>
      <c r="J85" s="8">
        <v>-36.299999999999997</v>
      </c>
      <c r="K85" s="25" t="s">
        <v>734</v>
      </c>
      <c r="L85" s="85" t="str">
        <f t="shared" si="14"/>
        <v>No</v>
      </c>
    </row>
    <row r="86" spans="1:12" x14ac:dyDescent="0.25">
      <c r="A86" s="142" t="s">
        <v>1422</v>
      </c>
      <c r="B86" s="21" t="s">
        <v>213</v>
      </c>
      <c r="C86" s="26">
        <v>1041.0408163</v>
      </c>
      <c r="D86" s="7" t="str">
        <f t="shared" si="11"/>
        <v>N/A</v>
      </c>
      <c r="E86" s="26">
        <v>1135.5588235</v>
      </c>
      <c r="F86" s="7" t="str">
        <f t="shared" si="12"/>
        <v>N/A</v>
      </c>
      <c r="G86" s="26">
        <v>934.76923077000004</v>
      </c>
      <c r="H86" s="7" t="str">
        <f t="shared" si="13"/>
        <v>N/A</v>
      </c>
      <c r="I86" s="8">
        <v>9.0790000000000006</v>
      </c>
      <c r="J86" s="8">
        <v>-17.7</v>
      </c>
      <c r="K86" s="25" t="s">
        <v>734</v>
      </c>
      <c r="L86" s="85" t="str">
        <f t="shared" si="14"/>
        <v>Yes</v>
      </c>
    </row>
    <row r="87" spans="1:12" x14ac:dyDescent="0.25">
      <c r="A87" s="142" t="s">
        <v>616</v>
      </c>
      <c r="B87" s="21" t="s">
        <v>213</v>
      </c>
      <c r="C87" s="26">
        <v>3087749</v>
      </c>
      <c r="D87" s="7" t="str">
        <f t="shared" si="11"/>
        <v>N/A</v>
      </c>
      <c r="E87" s="26">
        <v>2213962</v>
      </c>
      <c r="F87" s="7" t="str">
        <f t="shared" si="12"/>
        <v>N/A</v>
      </c>
      <c r="G87" s="26">
        <v>1340652</v>
      </c>
      <c r="H87" s="7" t="str">
        <f t="shared" si="13"/>
        <v>N/A</v>
      </c>
      <c r="I87" s="8">
        <v>-28.3</v>
      </c>
      <c r="J87" s="8">
        <v>-39.4</v>
      </c>
      <c r="K87" s="25" t="s">
        <v>734</v>
      </c>
      <c r="L87" s="85" t="str">
        <f t="shared" si="14"/>
        <v>No</v>
      </c>
    </row>
    <row r="88" spans="1:12" x14ac:dyDescent="0.25">
      <c r="A88" s="142" t="s">
        <v>617</v>
      </c>
      <c r="B88" s="21" t="s">
        <v>213</v>
      </c>
      <c r="C88" s="22">
        <v>21338</v>
      </c>
      <c r="D88" s="7" t="str">
        <f t="shared" si="11"/>
        <v>N/A</v>
      </c>
      <c r="E88" s="22">
        <v>24220</v>
      </c>
      <c r="F88" s="7" t="str">
        <f t="shared" si="12"/>
        <v>N/A</v>
      </c>
      <c r="G88" s="22">
        <v>21966</v>
      </c>
      <c r="H88" s="7" t="str">
        <f t="shared" si="13"/>
        <v>N/A</v>
      </c>
      <c r="I88" s="8">
        <v>13.51</v>
      </c>
      <c r="J88" s="8">
        <v>-9.31</v>
      </c>
      <c r="K88" s="25" t="s">
        <v>734</v>
      </c>
      <c r="L88" s="85" t="str">
        <f t="shared" si="14"/>
        <v>Yes</v>
      </c>
    </row>
    <row r="89" spans="1:12" x14ac:dyDescent="0.25">
      <c r="A89" s="142" t="s">
        <v>1423</v>
      </c>
      <c r="B89" s="21" t="s">
        <v>213</v>
      </c>
      <c r="C89" s="26">
        <v>144.70657980999999</v>
      </c>
      <c r="D89" s="7" t="str">
        <f t="shared" si="11"/>
        <v>N/A</v>
      </c>
      <c r="E89" s="26">
        <v>91.410487200999995</v>
      </c>
      <c r="F89" s="7" t="str">
        <f t="shared" si="12"/>
        <v>N/A</v>
      </c>
      <c r="G89" s="26">
        <v>61.033051079000003</v>
      </c>
      <c r="H89" s="7" t="str">
        <f t="shared" si="13"/>
        <v>N/A</v>
      </c>
      <c r="I89" s="8">
        <v>-36.799999999999997</v>
      </c>
      <c r="J89" s="8">
        <v>-33.200000000000003</v>
      </c>
      <c r="K89" s="25" t="s">
        <v>734</v>
      </c>
      <c r="L89" s="85" t="str">
        <f t="shared" si="14"/>
        <v>No</v>
      </c>
    </row>
    <row r="90" spans="1:12" x14ac:dyDescent="0.25">
      <c r="A90" s="142" t="s">
        <v>618</v>
      </c>
      <c r="B90" s="21" t="s">
        <v>213</v>
      </c>
      <c r="C90" s="26">
        <v>16068054</v>
      </c>
      <c r="D90" s="7" t="str">
        <f t="shared" si="11"/>
        <v>N/A</v>
      </c>
      <c r="E90" s="26">
        <v>9739999</v>
      </c>
      <c r="F90" s="7" t="str">
        <f t="shared" si="12"/>
        <v>N/A</v>
      </c>
      <c r="G90" s="26">
        <v>7745149</v>
      </c>
      <c r="H90" s="7" t="str">
        <f t="shared" si="13"/>
        <v>N/A</v>
      </c>
      <c r="I90" s="8">
        <v>-39.4</v>
      </c>
      <c r="J90" s="8">
        <v>-20.5</v>
      </c>
      <c r="K90" s="25" t="s">
        <v>734</v>
      </c>
      <c r="L90" s="85" t="str">
        <f t="shared" si="14"/>
        <v>Yes</v>
      </c>
    </row>
    <row r="91" spans="1:12" x14ac:dyDescent="0.25">
      <c r="A91" s="142" t="s">
        <v>619</v>
      </c>
      <c r="B91" s="21" t="s">
        <v>213</v>
      </c>
      <c r="C91" s="22">
        <v>72591</v>
      </c>
      <c r="D91" s="7" t="str">
        <f t="shared" si="11"/>
        <v>N/A</v>
      </c>
      <c r="E91" s="22">
        <v>59892</v>
      </c>
      <c r="F91" s="7" t="str">
        <f t="shared" si="12"/>
        <v>N/A</v>
      </c>
      <c r="G91" s="22">
        <v>56002</v>
      </c>
      <c r="H91" s="7" t="str">
        <f t="shared" si="13"/>
        <v>N/A</v>
      </c>
      <c r="I91" s="8">
        <v>-17.5</v>
      </c>
      <c r="J91" s="8">
        <v>-6.5</v>
      </c>
      <c r="K91" s="25" t="s">
        <v>734</v>
      </c>
      <c r="L91" s="85" t="str">
        <f t="shared" si="14"/>
        <v>Yes</v>
      </c>
    </row>
    <row r="92" spans="1:12" x14ac:dyDescent="0.25">
      <c r="A92" s="142" t="s">
        <v>1424</v>
      </c>
      <c r="B92" s="21" t="s">
        <v>213</v>
      </c>
      <c r="C92" s="26">
        <v>221.35049799999999</v>
      </c>
      <c r="D92" s="7" t="str">
        <f t="shared" si="11"/>
        <v>N/A</v>
      </c>
      <c r="E92" s="26">
        <v>162.62604354999999</v>
      </c>
      <c r="F92" s="7" t="str">
        <f t="shared" si="12"/>
        <v>N/A</v>
      </c>
      <c r="G92" s="26">
        <v>138.30129281000001</v>
      </c>
      <c r="H92" s="7" t="str">
        <f t="shared" si="13"/>
        <v>N/A</v>
      </c>
      <c r="I92" s="8">
        <v>-26.5</v>
      </c>
      <c r="J92" s="8">
        <v>-15</v>
      </c>
      <c r="K92" s="25" t="s">
        <v>734</v>
      </c>
      <c r="L92" s="85" t="str">
        <f t="shared" si="14"/>
        <v>Yes</v>
      </c>
    </row>
    <row r="93" spans="1:12" ht="25" x14ac:dyDescent="0.25">
      <c r="A93" s="142" t="s">
        <v>620</v>
      </c>
      <c r="B93" s="21" t="s">
        <v>213</v>
      </c>
      <c r="C93" s="26">
        <v>136444912</v>
      </c>
      <c r="D93" s="7" t="str">
        <f t="shared" si="11"/>
        <v>N/A</v>
      </c>
      <c r="E93" s="26">
        <v>146789527</v>
      </c>
      <c r="F93" s="7" t="str">
        <f t="shared" si="12"/>
        <v>N/A</v>
      </c>
      <c r="G93" s="26">
        <v>57002482</v>
      </c>
      <c r="H93" s="7" t="str">
        <f t="shared" si="13"/>
        <v>N/A</v>
      </c>
      <c r="I93" s="8">
        <v>7.5819999999999999</v>
      </c>
      <c r="J93" s="8">
        <v>-61.2</v>
      </c>
      <c r="K93" s="25" t="s">
        <v>734</v>
      </c>
      <c r="L93" s="85" t="str">
        <f t="shared" si="14"/>
        <v>No</v>
      </c>
    </row>
    <row r="94" spans="1:12" x14ac:dyDescent="0.25">
      <c r="A94" s="145" t="s">
        <v>621</v>
      </c>
      <c r="B94" s="22" t="s">
        <v>213</v>
      </c>
      <c r="C94" s="22">
        <v>22291</v>
      </c>
      <c r="D94" s="7" t="str">
        <f t="shared" si="11"/>
        <v>N/A</v>
      </c>
      <c r="E94" s="22">
        <v>22110</v>
      </c>
      <c r="F94" s="7" t="str">
        <f t="shared" si="12"/>
        <v>N/A</v>
      </c>
      <c r="G94" s="22">
        <v>20619</v>
      </c>
      <c r="H94" s="7" t="str">
        <f t="shared" si="13"/>
        <v>N/A</v>
      </c>
      <c r="I94" s="8">
        <v>-0.81200000000000006</v>
      </c>
      <c r="J94" s="8">
        <v>-6.74</v>
      </c>
      <c r="K94" s="1" t="s">
        <v>734</v>
      </c>
      <c r="L94" s="85" t="str">
        <f t="shared" si="14"/>
        <v>Yes</v>
      </c>
    </row>
    <row r="95" spans="1:12" x14ac:dyDescent="0.25">
      <c r="A95" s="142" t="s">
        <v>1425</v>
      </c>
      <c r="B95" s="21" t="s">
        <v>213</v>
      </c>
      <c r="C95" s="26">
        <v>6121.0763088000003</v>
      </c>
      <c r="D95" s="7" t="str">
        <f t="shared" si="11"/>
        <v>N/A</v>
      </c>
      <c r="E95" s="26">
        <v>6639.0559475</v>
      </c>
      <c r="F95" s="7" t="str">
        <f t="shared" si="12"/>
        <v>N/A</v>
      </c>
      <c r="G95" s="26">
        <v>2764.5609389000001</v>
      </c>
      <c r="H95" s="7" t="str">
        <f t="shared" si="13"/>
        <v>N/A</v>
      </c>
      <c r="I95" s="8">
        <v>8.4619999999999997</v>
      </c>
      <c r="J95" s="8">
        <v>-58.4</v>
      </c>
      <c r="K95" s="25" t="s">
        <v>734</v>
      </c>
      <c r="L95" s="85" t="str">
        <f t="shared" si="14"/>
        <v>No</v>
      </c>
    </row>
    <row r="96" spans="1:12" ht="25" x14ac:dyDescent="0.25">
      <c r="A96" s="142" t="s">
        <v>622</v>
      </c>
      <c r="B96" s="21" t="s">
        <v>213</v>
      </c>
      <c r="C96" s="26">
        <v>29181</v>
      </c>
      <c r="D96" s="7" t="str">
        <f t="shared" si="11"/>
        <v>N/A</v>
      </c>
      <c r="E96" s="26">
        <v>456609</v>
      </c>
      <c r="F96" s="7" t="str">
        <f t="shared" si="12"/>
        <v>N/A</v>
      </c>
      <c r="G96" s="26">
        <v>1094011</v>
      </c>
      <c r="H96" s="7" t="str">
        <f t="shared" si="13"/>
        <v>N/A</v>
      </c>
      <c r="I96" s="8">
        <v>1465</v>
      </c>
      <c r="J96" s="8">
        <v>139.6</v>
      </c>
      <c r="K96" s="25" t="s">
        <v>734</v>
      </c>
      <c r="L96" s="85" t="str">
        <f t="shared" si="14"/>
        <v>No</v>
      </c>
    </row>
    <row r="97" spans="1:12" x14ac:dyDescent="0.25">
      <c r="A97" s="142" t="s">
        <v>623</v>
      </c>
      <c r="B97" s="21" t="s">
        <v>213</v>
      </c>
      <c r="C97" s="22">
        <v>934</v>
      </c>
      <c r="D97" s="7" t="str">
        <f t="shared" si="11"/>
        <v>N/A</v>
      </c>
      <c r="E97" s="22">
        <v>6040</v>
      </c>
      <c r="F97" s="7" t="str">
        <f t="shared" si="12"/>
        <v>N/A</v>
      </c>
      <c r="G97" s="22">
        <v>8115</v>
      </c>
      <c r="H97" s="7" t="str">
        <f t="shared" si="13"/>
        <v>N/A</v>
      </c>
      <c r="I97" s="8">
        <v>546.70000000000005</v>
      </c>
      <c r="J97" s="8">
        <v>34.35</v>
      </c>
      <c r="K97" s="25" t="s">
        <v>734</v>
      </c>
      <c r="L97" s="85" t="str">
        <f t="shared" si="14"/>
        <v>No</v>
      </c>
    </row>
    <row r="98" spans="1:12" x14ac:dyDescent="0.25">
      <c r="A98" s="142" t="s">
        <v>1426</v>
      </c>
      <c r="B98" s="21" t="s">
        <v>213</v>
      </c>
      <c r="C98" s="26">
        <v>31.243040685</v>
      </c>
      <c r="D98" s="7" t="str">
        <f t="shared" si="11"/>
        <v>N/A</v>
      </c>
      <c r="E98" s="26">
        <v>75.597516556000002</v>
      </c>
      <c r="F98" s="7" t="str">
        <f t="shared" si="12"/>
        <v>N/A</v>
      </c>
      <c r="G98" s="26">
        <v>134.81343192</v>
      </c>
      <c r="H98" s="7" t="str">
        <f t="shared" si="13"/>
        <v>N/A</v>
      </c>
      <c r="I98" s="8">
        <v>142</v>
      </c>
      <c r="J98" s="8">
        <v>78.33</v>
      </c>
      <c r="K98" s="25" t="s">
        <v>734</v>
      </c>
      <c r="L98" s="85" t="str">
        <f t="shared" si="14"/>
        <v>No</v>
      </c>
    </row>
    <row r="99" spans="1:12" ht="25" x14ac:dyDescent="0.25">
      <c r="A99" s="142" t="s">
        <v>624</v>
      </c>
      <c r="B99" s="21" t="s">
        <v>213</v>
      </c>
      <c r="C99" s="26">
        <v>165604777</v>
      </c>
      <c r="D99" s="7" t="str">
        <f t="shared" si="11"/>
        <v>N/A</v>
      </c>
      <c r="E99" s="26">
        <v>149009993</v>
      </c>
      <c r="F99" s="7" t="str">
        <f t="shared" si="12"/>
        <v>N/A</v>
      </c>
      <c r="G99" s="26">
        <v>220970707</v>
      </c>
      <c r="H99" s="7" t="str">
        <f t="shared" si="13"/>
        <v>N/A</v>
      </c>
      <c r="I99" s="8">
        <v>-10</v>
      </c>
      <c r="J99" s="8">
        <v>48.29</v>
      </c>
      <c r="K99" s="25" t="s">
        <v>734</v>
      </c>
      <c r="L99" s="85" t="str">
        <f t="shared" si="14"/>
        <v>No</v>
      </c>
    </row>
    <row r="100" spans="1:12" x14ac:dyDescent="0.25">
      <c r="A100" s="142" t="s">
        <v>625</v>
      </c>
      <c r="B100" s="21" t="s">
        <v>213</v>
      </c>
      <c r="C100" s="22">
        <v>13644</v>
      </c>
      <c r="D100" s="7" t="str">
        <f t="shared" si="11"/>
        <v>N/A</v>
      </c>
      <c r="E100" s="22">
        <v>12529</v>
      </c>
      <c r="F100" s="7" t="str">
        <f t="shared" si="12"/>
        <v>N/A</v>
      </c>
      <c r="G100" s="22">
        <v>26008</v>
      </c>
      <c r="H100" s="7" t="str">
        <f t="shared" si="13"/>
        <v>N/A</v>
      </c>
      <c r="I100" s="8">
        <v>-8.17</v>
      </c>
      <c r="J100" s="8">
        <v>107.6</v>
      </c>
      <c r="K100" s="25" t="s">
        <v>734</v>
      </c>
      <c r="L100" s="85" t="str">
        <f t="shared" si="14"/>
        <v>No</v>
      </c>
    </row>
    <row r="101" spans="1:12" ht="25" x14ac:dyDescent="0.25">
      <c r="A101" s="142" t="s">
        <v>1427</v>
      </c>
      <c r="B101" s="21" t="s">
        <v>213</v>
      </c>
      <c r="C101" s="26">
        <v>12137.553282999999</v>
      </c>
      <c r="D101" s="7" t="str">
        <f t="shared" si="11"/>
        <v>N/A</v>
      </c>
      <c r="E101" s="26">
        <v>11893.207199</v>
      </c>
      <c r="F101" s="7" t="str">
        <f t="shared" si="12"/>
        <v>N/A</v>
      </c>
      <c r="G101" s="26">
        <v>8496.2591126000007</v>
      </c>
      <c r="H101" s="7" t="str">
        <f t="shared" si="13"/>
        <v>N/A</v>
      </c>
      <c r="I101" s="8">
        <v>-2.0099999999999998</v>
      </c>
      <c r="J101" s="8">
        <v>-28.6</v>
      </c>
      <c r="K101" s="25" t="s">
        <v>734</v>
      </c>
      <c r="L101" s="85" t="str">
        <f t="shared" si="14"/>
        <v>Yes</v>
      </c>
    </row>
    <row r="102" spans="1:12" ht="25" x14ac:dyDescent="0.25">
      <c r="A102" s="142" t="s">
        <v>626</v>
      </c>
      <c r="B102" s="21" t="s">
        <v>213</v>
      </c>
      <c r="C102" s="26">
        <v>264081</v>
      </c>
      <c r="D102" s="7" t="str">
        <f t="shared" si="11"/>
        <v>N/A</v>
      </c>
      <c r="E102" s="26">
        <v>286402</v>
      </c>
      <c r="F102" s="7" t="str">
        <f t="shared" si="12"/>
        <v>N/A</v>
      </c>
      <c r="G102" s="26">
        <v>260086</v>
      </c>
      <c r="H102" s="7" t="str">
        <f t="shared" si="13"/>
        <v>N/A</v>
      </c>
      <c r="I102" s="8">
        <v>8.452</v>
      </c>
      <c r="J102" s="8">
        <v>-9.19</v>
      </c>
      <c r="K102" s="25" t="s">
        <v>734</v>
      </c>
      <c r="L102" s="85" t="str">
        <f t="shared" si="14"/>
        <v>Yes</v>
      </c>
    </row>
    <row r="103" spans="1:12" x14ac:dyDescent="0.25">
      <c r="A103" s="142" t="s">
        <v>627</v>
      </c>
      <c r="B103" s="21" t="s">
        <v>213</v>
      </c>
      <c r="C103" s="22">
        <v>439</v>
      </c>
      <c r="D103" s="7" t="str">
        <f t="shared" si="11"/>
        <v>N/A</v>
      </c>
      <c r="E103" s="22">
        <v>445</v>
      </c>
      <c r="F103" s="7" t="str">
        <f t="shared" si="12"/>
        <v>N/A</v>
      </c>
      <c r="G103" s="22">
        <v>391</v>
      </c>
      <c r="H103" s="7" t="str">
        <f t="shared" si="13"/>
        <v>N/A</v>
      </c>
      <c r="I103" s="8">
        <v>1.367</v>
      </c>
      <c r="J103" s="8">
        <v>-12.1</v>
      </c>
      <c r="K103" s="25" t="s">
        <v>734</v>
      </c>
      <c r="L103" s="85" t="str">
        <f t="shared" si="14"/>
        <v>Yes</v>
      </c>
    </row>
    <row r="104" spans="1:12" ht="25" x14ac:dyDescent="0.25">
      <c r="A104" s="142" t="s">
        <v>1428</v>
      </c>
      <c r="B104" s="21" t="s">
        <v>213</v>
      </c>
      <c r="C104" s="26">
        <v>601.55125284999997</v>
      </c>
      <c r="D104" s="7" t="str">
        <f t="shared" si="11"/>
        <v>N/A</v>
      </c>
      <c r="E104" s="26">
        <v>643.6</v>
      </c>
      <c r="F104" s="7" t="str">
        <f t="shared" si="12"/>
        <v>N/A</v>
      </c>
      <c r="G104" s="26">
        <v>665.18158568000001</v>
      </c>
      <c r="H104" s="7" t="str">
        <f t="shared" si="13"/>
        <v>N/A</v>
      </c>
      <c r="I104" s="8">
        <v>6.99</v>
      </c>
      <c r="J104" s="8">
        <v>3.3530000000000002</v>
      </c>
      <c r="K104" s="25" t="s">
        <v>734</v>
      </c>
      <c r="L104" s="85" t="str">
        <f t="shared" si="14"/>
        <v>Yes</v>
      </c>
    </row>
    <row r="105" spans="1:12" ht="25" x14ac:dyDescent="0.25">
      <c r="A105" s="142" t="s">
        <v>628</v>
      </c>
      <c r="B105" s="21" t="s">
        <v>213</v>
      </c>
      <c r="C105" s="26">
        <v>49866</v>
      </c>
      <c r="D105" s="7" t="str">
        <f t="shared" si="11"/>
        <v>N/A</v>
      </c>
      <c r="E105" s="26">
        <v>47197</v>
      </c>
      <c r="F105" s="7" t="str">
        <f t="shared" si="12"/>
        <v>N/A</v>
      </c>
      <c r="G105" s="26">
        <v>30032</v>
      </c>
      <c r="H105" s="7" t="str">
        <f t="shared" si="13"/>
        <v>N/A</v>
      </c>
      <c r="I105" s="8">
        <v>-5.35</v>
      </c>
      <c r="J105" s="8">
        <v>-36.4</v>
      </c>
      <c r="K105" s="25" t="s">
        <v>734</v>
      </c>
      <c r="L105" s="85" t="str">
        <f t="shared" si="14"/>
        <v>No</v>
      </c>
    </row>
    <row r="106" spans="1:12" x14ac:dyDescent="0.25">
      <c r="A106" s="142" t="s">
        <v>629</v>
      </c>
      <c r="B106" s="21" t="s">
        <v>213</v>
      </c>
      <c r="C106" s="22">
        <v>258</v>
      </c>
      <c r="D106" s="7" t="str">
        <f t="shared" si="11"/>
        <v>N/A</v>
      </c>
      <c r="E106" s="22">
        <v>280</v>
      </c>
      <c r="F106" s="7" t="str">
        <f t="shared" si="12"/>
        <v>N/A</v>
      </c>
      <c r="G106" s="22">
        <v>249</v>
      </c>
      <c r="H106" s="7" t="str">
        <f t="shared" si="13"/>
        <v>N/A</v>
      </c>
      <c r="I106" s="8">
        <v>8.5269999999999992</v>
      </c>
      <c r="J106" s="8">
        <v>-11.1</v>
      </c>
      <c r="K106" s="25" t="s">
        <v>734</v>
      </c>
      <c r="L106" s="85" t="str">
        <f t="shared" si="14"/>
        <v>Yes</v>
      </c>
    </row>
    <row r="107" spans="1:12" ht="25" x14ac:dyDescent="0.25">
      <c r="A107" s="142" t="s">
        <v>1429</v>
      </c>
      <c r="B107" s="21" t="s">
        <v>213</v>
      </c>
      <c r="C107" s="26">
        <v>193.27906977000001</v>
      </c>
      <c r="D107" s="7" t="str">
        <f t="shared" si="11"/>
        <v>N/A</v>
      </c>
      <c r="E107" s="26">
        <v>168.56071428999999</v>
      </c>
      <c r="F107" s="7" t="str">
        <f t="shared" si="12"/>
        <v>N/A</v>
      </c>
      <c r="G107" s="26">
        <v>120.61044176999999</v>
      </c>
      <c r="H107" s="7" t="str">
        <f t="shared" si="13"/>
        <v>N/A</v>
      </c>
      <c r="I107" s="8">
        <v>-12.8</v>
      </c>
      <c r="J107" s="8">
        <v>-28.4</v>
      </c>
      <c r="K107" s="25" t="s">
        <v>734</v>
      </c>
      <c r="L107" s="85" t="str">
        <f t="shared" si="14"/>
        <v>Yes</v>
      </c>
    </row>
    <row r="108" spans="1:12" ht="25" x14ac:dyDescent="0.25">
      <c r="A108" s="142" t="s">
        <v>630</v>
      </c>
      <c r="B108" s="21" t="s">
        <v>213</v>
      </c>
      <c r="C108" s="26">
        <v>39920</v>
      </c>
      <c r="D108" s="7" t="str">
        <f t="shared" si="11"/>
        <v>N/A</v>
      </c>
      <c r="E108" s="26">
        <v>28046</v>
      </c>
      <c r="F108" s="7" t="str">
        <f t="shared" si="12"/>
        <v>N/A</v>
      </c>
      <c r="G108" s="26">
        <v>34201</v>
      </c>
      <c r="H108" s="7" t="str">
        <f t="shared" si="13"/>
        <v>N/A</v>
      </c>
      <c r="I108" s="8">
        <v>-29.7</v>
      </c>
      <c r="J108" s="8">
        <v>21.95</v>
      </c>
      <c r="K108" s="25" t="s">
        <v>734</v>
      </c>
      <c r="L108" s="85" t="str">
        <f t="shared" si="14"/>
        <v>Yes</v>
      </c>
    </row>
    <row r="109" spans="1:12" x14ac:dyDescent="0.25">
      <c r="A109" s="142" t="s">
        <v>631</v>
      </c>
      <c r="B109" s="21" t="s">
        <v>213</v>
      </c>
      <c r="C109" s="22">
        <v>473</v>
      </c>
      <c r="D109" s="7" t="str">
        <f t="shared" si="11"/>
        <v>N/A</v>
      </c>
      <c r="E109" s="22">
        <v>598</v>
      </c>
      <c r="F109" s="7" t="str">
        <f t="shared" si="12"/>
        <v>N/A</v>
      </c>
      <c r="G109" s="22">
        <v>552</v>
      </c>
      <c r="H109" s="7" t="str">
        <f t="shared" si="13"/>
        <v>N/A</v>
      </c>
      <c r="I109" s="8">
        <v>26.43</v>
      </c>
      <c r="J109" s="8">
        <v>-7.69</v>
      </c>
      <c r="K109" s="25" t="s">
        <v>734</v>
      </c>
      <c r="L109" s="85" t="str">
        <f t="shared" si="14"/>
        <v>Yes</v>
      </c>
    </row>
    <row r="110" spans="1:12" ht="25" x14ac:dyDescent="0.25">
      <c r="A110" s="142" t="s">
        <v>1430</v>
      </c>
      <c r="B110" s="21" t="s">
        <v>213</v>
      </c>
      <c r="C110" s="26">
        <v>84.397463001999995</v>
      </c>
      <c r="D110" s="7" t="str">
        <f t="shared" si="11"/>
        <v>N/A</v>
      </c>
      <c r="E110" s="26">
        <v>46.899665552000002</v>
      </c>
      <c r="F110" s="7" t="str">
        <f t="shared" si="12"/>
        <v>N/A</v>
      </c>
      <c r="G110" s="26">
        <v>61.958333332999999</v>
      </c>
      <c r="H110" s="7" t="str">
        <f t="shared" si="13"/>
        <v>N/A</v>
      </c>
      <c r="I110" s="8">
        <v>-44.4</v>
      </c>
      <c r="J110" s="8">
        <v>32.11</v>
      </c>
      <c r="K110" s="25" t="s">
        <v>734</v>
      </c>
      <c r="L110" s="85" t="str">
        <f t="shared" si="14"/>
        <v>No</v>
      </c>
    </row>
    <row r="111" spans="1:12" x14ac:dyDescent="0.25">
      <c r="A111" s="142" t="s">
        <v>632</v>
      </c>
      <c r="B111" s="21" t="s">
        <v>213</v>
      </c>
      <c r="C111" s="26">
        <v>0</v>
      </c>
      <c r="D111" s="7" t="str">
        <f t="shared" si="11"/>
        <v>N/A</v>
      </c>
      <c r="E111" s="26">
        <v>0</v>
      </c>
      <c r="F111" s="7" t="str">
        <f t="shared" si="12"/>
        <v>N/A</v>
      </c>
      <c r="G111" s="26">
        <v>2047402</v>
      </c>
      <c r="H111" s="7" t="str">
        <f t="shared" si="13"/>
        <v>N/A</v>
      </c>
      <c r="I111" s="8" t="s">
        <v>1747</v>
      </c>
      <c r="J111" s="8" t="s">
        <v>1747</v>
      </c>
      <c r="K111" s="25" t="s">
        <v>734</v>
      </c>
      <c r="L111" s="85" t="str">
        <f t="shared" si="14"/>
        <v>N/A</v>
      </c>
    </row>
    <row r="112" spans="1:12" x14ac:dyDescent="0.25">
      <c r="A112" s="142" t="s">
        <v>633</v>
      </c>
      <c r="B112" s="21" t="s">
        <v>213</v>
      </c>
      <c r="C112" s="22">
        <v>0</v>
      </c>
      <c r="D112" s="7" t="str">
        <f t="shared" si="11"/>
        <v>N/A</v>
      </c>
      <c r="E112" s="22">
        <v>0</v>
      </c>
      <c r="F112" s="7" t="str">
        <f t="shared" si="12"/>
        <v>N/A</v>
      </c>
      <c r="G112" s="22">
        <v>500</v>
      </c>
      <c r="H112" s="7" t="str">
        <f t="shared" si="13"/>
        <v>N/A</v>
      </c>
      <c r="I112" s="8" t="s">
        <v>1747</v>
      </c>
      <c r="J112" s="8" t="s">
        <v>1747</v>
      </c>
      <c r="K112" s="25" t="s">
        <v>734</v>
      </c>
      <c r="L112" s="85" t="str">
        <f t="shared" si="14"/>
        <v>N/A</v>
      </c>
    </row>
    <row r="113" spans="1:12" x14ac:dyDescent="0.25">
      <c r="A113" s="142" t="s">
        <v>1431</v>
      </c>
      <c r="B113" s="21" t="s">
        <v>213</v>
      </c>
      <c r="C113" s="26" t="s">
        <v>1747</v>
      </c>
      <c r="D113" s="7" t="str">
        <f t="shared" si="11"/>
        <v>N/A</v>
      </c>
      <c r="E113" s="26" t="s">
        <v>1747</v>
      </c>
      <c r="F113" s="7" t="str">
        <f t="shared" si="12"/>
        <v>N/A</v>
      </c>
      <c r="G113" s="26">
        <v>4094.8040000000001</v>
      </c>
      <c r="H113" s="7" t="str">
        <f t="shared" si="13"/>
        <v>N/A</v>
      </c>
      <c r="I113" s="8" t="s">
        <v>1747</v>
      </c>
      <c r="J113" s="8" t="s">
        <v>1747</v>
      </c>
      <c r="K113" s="25" t="s">
        <v>734</v>
      </c>
      <c r="L113" s="85" t="str">
        <f t="shared" si="14"/>
        <v>N/A</v>
      </c>
    </row>
    <row r="114" spans="1:12" ht="25" x14ac:dyDescent="0.25">
      <c r="A114" s="142" t="s">
        <v>634</v>
      </c>
      <c r="B114" s="21" t="s">
        <v>213</v>
      </c>
      <c r="C114" s="26">
        <v>183748</v>
      </c>
      <c r="D114" s="7" t="str">
        <f t="shared" si="11"/>
        <v>N/A</v>
      </c>
      <c r="E114" s="26">
        <v>273901</v>
      </c>
      <c r="F114" s="7" t="str">
        <f t="shared" si="12"/>
        <v>N/A</v>
      </c>
      <c r="G114" s="26">
        <v>314358</v>
      </c>
      <c r="H114" s="7" t="str">
        <f t="shared" si="13"/>
        <v>N/A</v>
      </c>
      <c r="I114" s="8">
        <v>49.06</v>
      </c>
      <c r="J114" s="8">
        <v>14.77</v>
      </c>
      <c r="K114" s="25" t="s">
        <v>734</v>
      </c>
      <c r="L114" s="85" t="str">
        <f>IF(J114="Div by 0", "N/A", IF(OR(J114="N/A",K114="N/A"),"N/A", IF(J114&gt;VALUE(MID(K114,1,2)), "No", IF(J114&lt;-1*VALUE(MID(K114,1,2)), "No", "Yes"))))</f>
        <v>Yes</v>
      </c>
    </row>
    <row r="115" spans="1:12" x14ac:dyDescent="0.25">
      <c r="A115" s="142" t="s">
        <v>635</v>
      </c>
      <c r="B115" s="21" t="s">
        <v>213</v>
      </c>
      <c r="C115" s="22">
        <v>1370</v>
      </c>
      <c r="D115" s="7" t="str">
        <f t="shared" si="11"/>
        <v>N/A</v>
      </c>
      <c r="E115" s="22">
        <v>3464</v>
      </c>
      <c r="F115" s="7" t="str">
        <f t="shared" si="12"/>
        <v>N/A</v>
      </c>
      <c r="G115" s="22">
        <v>6492</v>
      </c>
      <c r="H115" s="7" t="str">
        <f t="shared" si="13"/>
        <v>N/A</v>
      </c>
      <c r="I115" s="8">
        <v>152.80000000000001</v>
      </c>
      <c r="J115" s="8">
        <v>87.41</v>
      </c>
      <c r="K115" s="25" t="s">
        <v>734</v>
      </c>
      <c r="L115" s="85" t="str">
        <f t="shared" ref="L115:L119" si="15">IF(J115="Div by 0", "N/A", IF(OR(J115="N/A",K115="N/A"),"N/A", IF(J115&gt;VALUE(MID(K115,1,2)), "No", IF(J115&lt;-1*VALUE(MID(K115,1,2)), "No", "Yes"))))</f>
        <v>No</v>
      </c>
    </row>
    <row r="116" spans="1:12" ht="25" x14ac:dyDescent="0.25">
      <c r="A116" s="142" t="s">
        <v>1432</v>
      </c>
      <c r="B116" s="21" t="s">
        <v>213</v>
      </c>
      <c r="C116" s="26">
        <v>134.12262774000001</v>
      </c>
      <c r="D116" s="7" t="str">
        <f t="shared" si="11"/>
        <v>N/A</v>
      </c>
      <c r="E116" s="26">
        <v>79.070727482999999</v>
      </c>
      <c r="F116" s="7" t="str">
        <f t="shared" si="12"/>
        <v>N/A</v>
      </c>
      <c r="G116" s="26">
        <v>48.422365988999999</v>
      </c>
      <c r="H116" s="7" t="str">
        <f t="shared" si="13"/>
        <v>N/A</v>
      </c>
      <c r="I116" s="8">
        <v>-41</v>
      </c>
      <c r="J116" s="8">
        <v>-38.799999999999997</v>
      </c>
      <c r="K116" s="25" t="s">
        <v>734</v>
      </c>
      <c r="L116" s="85" t="str">
        <f t="shared" si="15"/>
        <v>No</v>
      </c>
    </row>
    <row r="117" spans="1:12" ht="25" x14ac:dyDescent="0.25">
      <c r="A117" s="142" t="s">
        <v>636</v>
      </c>
      <c r="B117" s="21" t="s">
        <v>213</v>
      </c>
      <c r="C117" s="26">
        <v>5763214</v>
      </c>
      <c r="D117" s="7" t="str">
        <f t="shared" si="11"/>
        <v>N/A</v>
      </c>
      <c r="E117" s="26">
        <v>5289875</v>
      </c>
      <c r="F117" s="7" t="str">
        <f t="shared" si="12"/>
        <v>N/A</v>
      </c>
      <c r="G117" s="26">
        <v>4475083</v>
      </c>
      <c r="H117" s="7" t="str">
        <f t="shared" si="13"/>
        <v>N/A</v>
      </c>
      <c r="I117" s="8">
        <v>-8.2100000000000009</v>
      </c>
      <c r="J117" s="8">
        <v>-15.4</v>
      </c>
      <c r="K117" s="25" t="s">
        <v>734</v>
      </c>
      <c r="L117" s="85" t="str">
        <f t="shared" si="15"/>
        <v>Yes</v>
      </c>
    </row>
    <row r="118" spans="1:12" x14ac:dyDescent="0.25">
      <c r="A118" s="142" t="s">
        <v>637</v>
      </c>
      <c r="B118" s="21" t="s">
        <v>213</v>
      </c>
      <c r="C118" s="22">
        <v>49</v>
      </c>
      <c r="D118" s="7" t="str">
        <f t="shared" si="11"/>
        <v>N/A</v>
      </c>
      <c r="E118" s="22">
        <v>49</v>
      </c>
      <c r="F118" s="7" t="str">
        <f t="shared" si="12"/>
        <v>N/A</v>
      </c>
      <c r="G118" s="22">
        <v>62</v>
      </c>
      <c r="H118" s="7" t="str">
        <f t="shared" si="13"/>
        <v>N/A</v>
      </c>
      <c r="I118" s="8">
        <v>0</v>
      </c>
      <c r="J118" s="8">
        <v>26.53</v>
      </c>
      <c r="K118" s="25" t="s">
        <v>734</v>
      </c>
      <c r="L118" s="85" t="str">
        <f t="shared" si="15"/>
        <v>Yes</v>
      </c>
    </row>
    <row r="119" spans="1:12" ht="25" x14ac:dyDescent="0.25">
      <c r="A119" s="142" t="s">
        <v>1433</v>
      </c>
      <c r="B119" s="21" t="s">
        <v>213</v>
      </c>
      <c r="C119" s="26">
        <v>117616.61224</v>
      </c>
      <c r="D119" s="7" t="str">
        <f t="shared" si="11"/>
        <v>N/A</v>
      </c>
      <c r="E119" s="26">
        <v>107956.63265</v>
      </c>
      <c r="F119" s="7" t="str">
        <f t="shared" si="12"/>
        <v>N/A</v>
      </c>
      <c r="G119" s="26">
        <v>72178.758065000002</v>
      </c>
      <c r="H119" s="7" t="str">
        <f t="shared" si="13"/>
        <v>N/A</v>
      </c>
      <c r="I119" s="8">
        <v>-8.2100000000000009</v>
      </c>
      <c r="J119" s="8">
        <v>-33.1</v>
      </c>
      <c r="K119" s="25" t="s">
        <v>734</v>
      </c>
      <c r="L119" s="85" t="str">
        <f t="shared" si="15"/>
        <v>No</v>
      </c>
    </row>
    <row r="120" spans="1:12" ht="25" x14ac:dyDescent="0.25">
      <c r="A120" s="142" t="s">
        <v>638</v>
      </c>
      <c r="B120" s="21" t="s">
        <v>213</v>
      </c>
      <c r="C120" s="26">
        <v>50388846</v>
      </c>
      <c r="D120" s="7" t="str">
        <f t="shared" si="11"/>
        <v>N/A</v>
      </c>
      <c r="E120" s="26">
        <v>48593416</v>
      </c>
      <c r="F120" s="7" t="str">
        <f t="shared" si="12"/>
        <v>N/A</v>
      </c>
      <c r="G120" s="26">
        <v>48012158</v>
      </c>
      <c r="H120" s="7" t="str">
        <f t="shared" si="13"/>
        <v>N/A</v>
      </c>
      <c r="I120" s="8">
        <v>-3.56</v>
      </c>
      <c r="J120" s="8">
        <v>-1.2</v>
      </c>
      <c r="K120" s="25" t="s">
        <v>734</v>
      </c>
      <c r="L120" s="85" t="str">
        <f t="shared" ref="L120:L131" si="16">IF(J120="Div by 0", "N/A", IF(K120="N/A","N/A", IF(J120&gt;VALUE(MID(K120,1,2)), "No", IF(J120&lt;-1*VALUE(MID(K120,1,2)), "No", "Yes"))))</f>
        <v>Yes</v>
      </c>
    </row>
    <row r="121" spans="1:12" x14ac:dyDescent="0.25">
      <c r="A121" s="142" t="s">
        <v>639</v>
      </c>
      <c r="B121" s="21" t="s">
        <v>213</v>
      </c>
      <c r="C121" s="22">
        <v>59188</v>
      </c>
      <c r="D121" s="7" t="str">
        <f t="shared" si="11"/>
        <v>N/A</v>
      </c>
      <c r="E121" s="22">
        <v>56093</v>
      </c>
      <c r="F121" s="7" t="str">
        <f t="shared" si="12"/>
        <v>N/A</v>
      </c>
      <c r="G121" s="22">
        <v>54174</v>
      </c>
      <c r="H121" s="7" t="str">
        <f t="shared" si="13"/>
        <v>N/A</v>
      </c>
      <c r="I121" s="8">
        <v>-5.23</v>
      </c>
      <c r="J121" s="8">
        <v>-3.42</v>
      </c>
      <c r="K121" s="25" t="s">
        <v>734</v>
      </c>
      <c r="L121" s="85" t="str">
        <f t="shared" si="16"/>
        <v>Yes</v>
      </c>
    </row>
    <row r="122" spans="1:12" ht="25" x14ac:dyDescent="0.25">
      <c r="A122" s="142" t="s">
        <v>1434</v>
      </c>
      <c r="B122" s="21" t="s">
        <v>213</v>
      </c>
      <c r="C122" s="26">
        <v>851.33550720000005</v>
      </c>
      <c r="D122" s="7" t="str">
        <f t="shared" si="11"/>
        <v>N/A</v>
      </c>
      <c r="E122" s="26">
        <v>866.30089315999999</v>
      </c>
      <c r="F122" s="7" t="str">
        <f t="shared" si="12"/>
        <v>N/A</v>
      </c>
      <c r="G122" s="26">
        <v>886.25831579999999</v>
      </c>
      <c r="H122" s="7" t="str">
        <f t="shared" si="13"/>
        <v>N/A</v>
      </c>
      <c r="I122" s="8">
        <v>1.758</v>
      </c>
      <c r="J122" s="8">
        <v>2.3039999999999998</v>
      </c>
      <c r="K122" s="25" t="s">
        <v>734</v>
      </c>
      <c r="L122" s="85" t="str">
        <f t="shared" si="16"/>
        <v>Yes</v>
      </c>
    </row>
    <row r="123" spans="1:12" ht="25" x14ac:dyDescent="0.25">
      <c r="A123" s="142" t="s">
        <v>640</v>
      </c>
      <c r="B123" s="21" t="s">
        <v>213</v>
      </c>
      <c r="C123" s="26">
        <v>634879535</v>
      </c>
      <c r="D123" s="7" t="str">
        <f t="shared" ref="D123:D131" si="17">IF($B123="N/A","N/A",IF(C123&gt;10,"No",IF(C123&lt;-10,"No","Yes")))</f>
        <v>N/A</v>
      </c>
      <c r="E123" s="26">
        <v>612162544</v>
      </c>
      <c r="F123" s="7" t="str">
        <f t="shared" ref="F123:F131" si="18">IF($B123="N/A","N/A",IF(E123&gt;10,"No",IF(E123&lt;-10,"No","Yes")))</f>
        <v>N/A</v>
      </c>
      <c r="G123" s="26">
        <v>532539961</v>
      </c>
      <c r="H123" s="7" t="str">
        <f t="shared" ref="H123:H131" si="19">IF($B123="N/A","N/A",IF(G123&gt;10,"No",IF(G123&lt;-10,"No","Yes")))</f>
        <v>N/A</v>
      </c>
      <c r="I123" s="8">
        <v>-3.58</v>
      </c>
      <c r="J123" s="8">
        <v>-13</v>
      </c>
      <c r="K123" s="25" t="s">
        <v>734</v>
      </c>
      <c r="L123" s="85" t="str">
        <f t="shared" si="16"/>
        <v>Yes</v>
      </c>
    </row>
    <row r="124" spans="1:12" x14ac:dyDescent="0.25">
      <c r="A124" s="142" t="s">
        <v>641</v>
      </c>
      <c r="B124" s="21" t="s">
        <v>213</v>
      </c>
      <c r="C124" s="22">
        <v>35389</v>
      </c>
      <c r="D124" s="7" t="str">
        <f t="shared" si="17"/>
        <v>N/A</v>
      </c>
      <c r="E124" s="22">
        <v>35100</v>
      </c>
      <c r="F124" s="7" t="str">
        <f t="shared" si="18"/>
        <v>N/A</v>
      </c>
      <c r="G124" s="22">
        <v>33244</v>
      </c>
      <c r="H124" s="7" t="str">
        <f t="shared" si="19"/>
        <v>N/A</v>
      </c>
      <c r="I124" s="8">
        <v>-0.81699999999999995</v>
      </c>
      <c r="J124" s="8">
        <v>-5.29</v>
      </c>
      <c r="K124" s="25" t="s">
        <v>734</v>
      </c>
      <c r="L124" s="85" t="str">
        <f t="shared" si="16"/>
        <v>Yes</v>
      </c>
    </row>
    <row r="125" spans="1:12" ht="25" x14ac:dyDescent="0.25">
      <c r="A125" s="142" t="s">
        <v>1435</v>
      </c>
      <c r="B125" s="21" t="s">
        <v>213</v>
      </c>
      <c r="C125" s="26">
        <v>17940.024724999999</v>
      </c>
      <c r="D125" s="7" t="str">
        <f t="shared" si="17"/>
        <v>N/A</v>
      </c>
      <c r="E125" s="26">
        <v>17440.528319000001</v>
      </c>
      <c r="F125" s="7" t="str">
        <f t="shared" si="18"/>
        <v>N/A</v>
      </c>
      <c r="G125" s="26">
        <v>16019.130099</v>
      </c>
      <c r="H125" s="7" t="str">
        <f t="shared" si="19"/>
        <v>N/A</v>
      </c>
      <c r="I125" s="8">
        <v>-2.78</v>
      </c>
      <c r="J125" s="8">
        <v>-8.15</v>
      </c>
      <c r="K125" s="25" t="s">
        <v>734</v>
      </c>
      <c r="L125" s="85" t="str">
        <f t="shared" si="16"/>
        <v>Yes</v>
      </c>
    </row>
    <row r="126" spans="1:12" ht="25" x14ac:dyDescent="0.25">
      <c r="A126" s="142" t="s">
        <v>642</v>
      </c>
      <c r="B126" s="21" t="s">
        <v>213</v>
      </c>
      <c r="C126" s="26">
        <v>17999529</v>
      </c>
      <c r="D126" s="7" t="str">
        <f t="shared" si="17"/>
        <v>N/A</v>
      </c>
      <c r="E126" s="26">
        <v>15131155</v>
      </c>
      <c r="F126" s="7" t="str">
        <f t="shared" si="18"/>
        <v>N/A</v>
      </c>
      <c r="G126" s="26">
        <v>12837729</v>
      </c>
      <c r="H126" s="7" t="str">
        <f t="shared" si="19"/>
        <v>N/A</v>
      </c>
      <c r="I126" s="8">
        <v>-15.9</v>
      </c>
      <c r="J126" s="8">
        <v>-15.2</v>
      </c>
      <c r="K126" s="25" t="s">
        <v>734</v>
      </c>
      <c r="L126" s="85" t="str">
        <f t="shared" si="16"/>
        <v>Yes</v>
      </c>
    </row>
    <row r="127" spans="1:12" x14ac:dyDescent="0.25">
      <c r="A127" s="142" t="s">
        <v>643</v>
      </c>
      <c r="B127" s="21" t="s">
        <v>213</v>
      </c>
      <c r="C127" s="22">
        <v>8645</v>
      </c>
      <c r="D127" s="7" t="str">
        <f t="shared" si="17"/>
        <v>N/A</v>
      </c>
      <c r="E127" s="22">
        <v>4033</v>
      </c>
      <c r="F127" s="7" t="str">
        <f t="shared" si="18"/>
        <v>N/A</v>
      </c>
      <c r="G127" s="22">
        <v>4496</v>
      </c>
      <c r="H127" s="7" t="str">
        <f t="shared" si="19"/>
        <v>N/A</v>
      </c>
      <c r="I127" s="8">
        <v>-53.3</v>
      </c>
      <c r="J127" s="8">
        <v>11.48</v>
      </c>
      <c r="K127" s="25" t="s">
        <v>734</v>
      </c>
      <c r="L127" s="85" t="str">
        <f t="shared" si="16"/>
        <v>Yes</v>
      </c>
    </row>
    <row r="128" spans="1:12" ht="25" x14ac:dyDescent="0.25">
      <c r="A128" s="142" t="s">
        <v>1436</v>
      </c>
      <c r="B128" s="21" t="s">
        <v>213</v>
      </c>
      <c r="C128" s="26">
        <v>2082.0739156</v>
      </c>
      <c r="D128" s="7" t="str">
        <f t="shared" si="17"/>
        <v>N/A</v>
      </c>
      <c r="E128" s="26">
        <v>3751.8361021999999</v>
      </c>
      <c r="F128" s="7" t="str">
        <f t="shared" si="18"/>
        <v>N/A</v>
      </c>
      <c r="G128" s="26">
        <v>2855.3667704999998</v>
      </c>
      <c r="H128" s="7" t="str">
        <f t="shared" si="19"/>
        <v>N/A</v>
      </c>
      <c r="I128" s="8">
        <v>80.2</v>
      </c>
      <c r="J128" s="8">
        <v>-23.9</v>
      </c>
      <c r="K128" s="25" t="s">
        <v>734</v>
      </c>
      <c r="L128" s="85" t="str">
        <f t="shared" si="16"/>
        <v>Yes</v>
      </c>
    </row>
    <row r="129" spans="1:12" ht="25" x14ac:dyDescent="0.25">
      <c r="A129" s="142" t="s">
        <v>644</v>
      </c>
      <c r="B129" s="21" t="s">
        <v>213</v>
      </c>
      <c r="C129" s="26">
        <v>7557197</v>
      </c>
      <c r="D129" s="7" t="str">
        <f t="shared" si="17"/>
        <v>N/A</v>
      </c>
      <c r="E129" s="26">
        <v>6366244</v>
      </c>
      <c r="F129" s="7" t="str">
        <f t="shared" si="18"/>
        <v>N/A</v>
      </c>
      <c r="G129" s="26">
        <v>5294750</v>
      </c>
      <c r="H129" s="7" t="str">
        <f t="shared" si="19"/>
        <v>N/A</v>
      </c>
      <c r="I129" s="8">
        <v>-15.8</v>
      </c>
      <c r="J129" s="8">
        <v>-16.8</v>
      </c>
      <c r="K129" s="25" t="s">
        <v>734</v>
      </c>
      <c r="L129" s="85" t="str">
        <f t="shared" si="16"/>
        <v>Yes</v>
      </c>
    </row>
    <row r="130" spans="1:12" x14ac:dyDescent="0.25">
      <c r="A130" s="142" t="s">
        <v>645</v>
      </c>
      <c r="B130" s="21" t="s">
        <v>213</v>
      </c>
      <c r="C130" s="22">
        <v>517</v>
      </c>
      <c r="D130" s="7" t="str">
        <f t="shared" si="17"/>
        <v>N/A</v>
      </c>
      <c r="E130" s="22">
        <v>455</v>
      </c>
      <c r="F130" s="7" t="str">
        <f t="shared" si="18"/>
        <v>N/A</v>
      </c>
      <c r="G130" s="22">
        <v>442</v>
      </c>
      <c r="H130" s="7" t="str">
        <f t="shared" si="19"/>
        <v>N/A</v>
      </c>
      <c r="I130" s="8">
        <v>-12</v>
      </c>
      <c r="J130" s="8">
        <v>-2.86</v>
      </c>
      <c r="K130" s="25" t="s">
        <v>734</v>
      </c>
      <c r="L130" s="85" t="str">
        <f t="shared" si="16"/>
        <v>Yes</v>
      </c>
    </row>
    <row r="131" spans="1:12" ht="25" x14ac:dyDescent="0.25">
      <c r="A131" s="142" t="s">
        <v>1437</v>
      </c>
      <c r="B131" s="21" t="s">
        <v>213</v>
      </c>
      <c r="C131" s="26">
        <v>14617.402321</v>
      </c>
      <c r="D131" s="7" t="str">
        <f t="shared" si="17"/>
        <v>N/A</v>
      </c>
      <c r="E131" s="26">
        <v>13991.745054999999</v>
      </c>
      <c r="F131" s="7" t="str">
        <f t="shared" si="18"/>
        <v>N/A</v>
      </c>
      <c r="G131" s="26">
        <v>11979.072398</v>
      </c>
      <c r="H131" s="7" t="str">
        <f t="shared" si="19"/>
        <v>N/A</v>
      </c>
      <c r="I131" s="8">
        <v>-4.28</v>
      </c>
      <c r="J131" s="8">
        <v>-14.4</v>
      </c>
      <c r="K131" s="25" t="s">
        <v>734</v>
      </c>
      <c r="L131" s="85" t="str">
        <f t="shared" si="16"/>
        <v>Yes</v>
      </c>
    </row>
    <row r="132" spans="1:12" x14ac:dyDescent="0.25">
      <c r="A132" s="142" t="s">
        <v>1438</v>
      </c>
      <c r="B132" s="21" t="s">
        <v>213</v>
      </c>
      <c r="C132" s="26">
        <v>305.95804317</v>
      </c>
      <c r="D132" s="7" t="str">
        <f t="shared" ref="D132:D143" si="20">IF($B132="N/A","N/A",IF(C132&gt;10,"No",IF(C132&lt;-10,"No","Yes")))</f>
        <v>N/A</v>
      </c>
      <c r="E132" s="26">
        <v>237.20976776000001</v>
      </c>
      <c r="F132" s="7" t="str">
        <f t="shared" ref="F132:F143" si="21">IF($B132="N/A","N/A",IF(E132&gt;10,"No",IF(E132&lt;-10,"No","Yes")))</f>
        <v>N/A</v>
      </c>
      <c r="G132" s="26">
        <v>169.43979960999999</v>
      </c>
      <c r="H132" s="7" t="str">
        <f t="shared" ref="H132:H143" si="22">IF($B132="N/A","N/A",IF(G132&gt;10,"No",IF(G132&lt;-10,"No","Yes")))</f>
        <v>N/A</v>
      </c>
      <c r="I132" s="8">
        <v>-22.5</v>
      </c>
      <c r="J132" s="8">
        <v>-28.6</v>
      </c>
      <c r="K132" s="25" t="s">
        <v>734</v>
      </c>
      <c r="L132" s="85" t="str">
        <f t="shared" ref="L132:L143" si="23">IF(J132="Div by 0", "N/A", IF(K132="N/A","N/A", IF(J132&gt;VALUE(MID(K132,1,2)), "No", IF(J132&lt;-1*VALUE(MID(K132,1,2)), "No", "Yes"))))</f>
        <v>Yes</v>
      </c>
    </row>
    <row r="133" spans="1:12" x14ac:dyDescent="0.25">
      <c r="A133" s="142" t="s">
        <v>1439</v>
      </c>
      <c r="B133" s="21" t="s">
        <v>213</v>
      </c>
      <c r="C133" s="26">
        <v>230.9845043</v>
      </c>
      <c r="D133" s="7" t="str">
        <f t="shared" si="20"/>
        <v>N/A</v>
      </c>
      <c r="E133" s="26">
        <v>198.17745751999999</v>
      </c>
      <c r="F133" s="7" t="str">
        <f t="shared" si="21"/>
        <v>N/A</v>
      </c>
      <c r="G133" s="26">
        <v>150.46603994</v>
      </c>
      <c r="H133" s="7" t="str">
        <f t="shared" si="22"/>
        <v>N/A</v>
      </c>
      <c r="I133" s="8">
        <v>-14.2</v>
      </c>
      <c r="J133" s="8">
        <v>-24.1</v>
      </c>
      <c r="K133" s="25" t="s">
        <v>734</v>
      </c>
      <c r="L133" s="85" t="str">
        <f t="shared" si="23"/>
        <v>Yes</v>
      </c>
    </row>
    <row r="134" spans="1:12" x14ac:dyDescent="0.25">
      <c r="A134" s="142" t="s">
        <v>1440</v>
      </c>
      <c r="B134" s="21" t="s">
        <v>213</v>
      </c>
      <c r="C134" s="26">
        <v>398.15852245000002</v>
      </c>
      <c r="D134" s="7" t="str">
        <f t="shared" si="20"/>
        <v>N/A</v>
      </c>
      <c r="E134" s="26">
        <v>286.23231521000002</v>
      </c>
      <c r="F134" s="7" t="str">
        <f t="shared" si="21"/>
        <v>N/A</v>
      </c>
      <c r="G134" s="26">
        <v>177.94172759</v>
      </c>
      <c r="H134" s="7" t="str">
        <f t="shared" si="22"/>
        <v>N/A</v>
      </c>
      <c r="I134" s="8">
        <v>-28.1</v>
      </c>
      <c r="J134" s="8">
        <v>-37.799999999999997</v>
      </c>
      <c r="K134" s="25" t="s">
        <v>734</v>
      </c>
      <c r="L134" s="85" t="str">
        <f t="shared" si="23"/>
        <v>No</v>
      </c>
    </row>
    <row r="135" spans="1:12" x14ac:dyDescent="0.25">
      <c r="A135" s="142" t="s">
        <v>1441</v>
      </c>
      <c r="B135" s="21" t="s">
        <v>213</v>
      </c>
      <c r="C135" s="26">
        <v>3651.2359458999999</v>
      </c>
      <c r="D135" s="7" t="str">
        <f t="shared" si="20"/>
        <v>N/A</v>
      </c>
      <c r="E135" s="26">
        <v>3622.0623746000001</v>
      </c>
      <c r="F135" s="7" t="str">
        <f t="shared" si="21"/>
        <v>N/A</v>
      </c>
      <c r="G135" s="26">
        <v>3745.4370251999999</v>
      </c>
      <c r="H135" s="7" t="str">
        <f t="shared" si="22"/>
        <v>N/A</v>
      </c>
      <c r="I135" s="8">
        <v>-0.79900000000000004</v>
      </c>
      <c r="J135" s="8">
        <v>3.4060000000000001</v>
      </c>
      <c r="K135" s="25" t="s">
        <v>734</v>
      </c>
      <c r="L135" s="85" t="str">
        <f t="shared" si="23"/>
        <v>Yes</v>
      </c>
    </row>
    <row r="136" spans="1:12" x14ac:dyDescent="0.25">
      <c r="A136" s="142" t="s">
        <v>1442</v>
      </c>
      <c r="B136" s="21" t="s">
        <v>213</v>
      </c>
      <c r="C136" s="26">
        <v>5615.8093990999996</v>
      </c>
      <c r="D136" s="7" t="str">
        <f t="shared" si="20"/>
        <v>N/A</v>
      </c>
      <c r="E136" s="26">
        <v>5505.6972310000001</v>
      </c>
      <c r="F136" s="7" t="str">
        <f t="shared" si="21"/>
        <v>N/A</v>
      </c>
      <c r="G136" s="26">
        <v>5650.1485737000003</v>
      </c>
      <c r="H136" s="7" t="str">
        <f t="shared" si="22"/>
        <v>N/A</v>
      </c>
      <c r="I136" s="8">
        <v>-1.96</v>
      </c>
      <c r="J136" s="8">
        <v>2.6240000000000001</v>
      </c>
      <c r="K136" s="25" t="s">
        <v>734</v>
      </c>
      <c r="L136" s="85" t="str">
        <f t="shared" si="23"/>
        <v>Yes</v>
      </c>
    </row>
    <row r="137" spans="1:12" x14ac:dyDescent="0.25">
      <c r="A137" s="142" t="s">
        <v>1443</v>
      </c>
      <c r="B137" s="21" t="s">
        <v>213</v>
      </c>
      <c r="C137" s="26">
        <v>1085.9753238000001</v>
      </c>
      <c r="D137" s="7" t="str">
        <f t="shared" si="20"/>
        <v>N/A</v>
      </c>
      <c r="E137" s="26">
        <v>1077.9658649</v>
      </c>
      <c r="F137" s="7" t="str">
        <f t="shared" si="21"/>
        <v>N/A</v>
      </c>
      <c r="G137" s="26">
        <v>1183.5798318</v>
      </c>
      <c r="H137" s="7" t="str">
        <f t="shared" si="22"/>
        <v>N/A</v>
      </c>
      <c r="I137" s="8">
        <v>-0.73799999999999999</v>
      </c>
      <c r="J137" s="8">
        <v>9.798</v>
      </c>
      <c r="K137" s="25" t="s">
        <v>734</v>
      </c>
      <c r="L137" s="85" t="str">
        <f t="shared" si="23"/>
        <v>Yes</v>
      </c>
    </row>
    <row r="138" spans="1:12" x14ac:dyDescent="0.25">
      <c r="A138" s="142" t="s">
        <v>1444</v>
      </c>
      <c r="B138" s="21" t="s">
        <v>213</v>
      </c>
      <c r="C138" s="26">
        <v>115.83584930000001</v>
      </c>
      <c r="D138" s="7" t="str">
        <f t="shared" si="20"/>
        <v>N/A</v>
      </c>
      <c r="E138" s="26">
        <v>70.577145755999993</v>
      </c>
      <c r="F138" s="7" t="str">
        <f t="shared" si="21"/>
        <v>N/A</v>
      </c>
      <c r="G138" s="26">
        <v>55.669632782000001</v>
      </c>
      <c r="H138" s="7" t="str">
        <f t="shared" si="22"/>
        <v>N/A</v>
      </c>
      <c r="I138" s="8">
        <v>-39.1</v>
      </c>
      <c r="J138" s="8">
        <v>-21.1</v>
      </c>
      <c r="K138" s="25" t="s">
        <v>734</v>
      </c>
      <c r="L138" s="85" t="str">
        <f t="shared" si="23"/>
        <v>Yes</v>
      </c>
    </row>
    <row r="139" spans="1:12" x14ac:dyDescent="0.25">
      <c r="A139" s="142" t="s">
        <v>1445</v>
      </c>
      <c r="B139" s="21" t="s">
        <v>213</v>
      </c>
      <c r="C139" s="26">
        <v>90.105711416000005</v>
      </c>
      <c r="D139" s="7" t="str">
        <f t="shared" si="20"/>
        <v>N/A</v>
      </c>
      <c r="E139" s="26">
        <v>63.115129011999997</v>
      </c>
      <c r="F139" s="7" t="str">
        <f t="shared" si="21"/>
        <v>N/A</v>
      </c>
      <c r="G139" s="26">
        <v>54.879380238000003</v>
      </c>
      <c r="H139" s="7" t="str">
        <f t="shared" si="22"/>
        <v>N/A</v>
      </c>
      <c r="I139" s="8">
        <v>-30</v>
      </c>
      <c r="J139" s="8">
        <v>-13</v>
      </c>
      <c r="K139" s="25" t="s">
        <v>734</v>
      </c>
      <c r="L139" s="85" t="str">
        <f t="shared" si="23"/>
        <v>Yes</v>
      </c>
    </row>
    <row r="140" spans="1:12" x14ac:dyDescent="0.25">
      <c r="A140" s="142" t="s">
        <v>1446</v>
      </c>
      <c r="B140" s="21" t="s">
        <v>213</v>
      </c>
      <c r="C140" s="26">
        <v>149.69415935000001</v>
      </c>
      <c r="D140" s="7" t="str">
        <f t="shared" si="20"/>
        <v>N/A</v>
      </c>
      <c r="E140" s="26">
        <v>81.109587857999998</v>
      </c>
      <c r="F140" s="7" t="str">
        <f t="shared" si="21"/>
        <v>N/A</v>
      </c>
      <c r="G140" s="26">
        <v>52.568901269999998</v>
      </c>
      <c r="H140" s="7" t="str">
        <f t="shared" si="22"/>
        <v>N/A</v>
      </c>
      <c r="I140" s="8">
        <v>-45.8</v>
      </c>
      <c r="J140" s="8">
        <v>-35.200000000000003</v>
      </c>
      <c r="K140" s="25" t="s">
        <v>734</v>
      </c>
      <c r="L140" s="85" t="str">
        <f t="shared" si="23"/>
        <v>No</v>
      </c>
    </row>
    <row r="141" spans="1:12" x14ac:dyDescent="0.25">
      <c r="A141" s="142" t="s">
        <v>1447</v>
      </c>
      <c r="B141" s="21" t="s">
        <v>213</v>
      </c>
      <c r="C141" s="26">
        <v>7617.8856352000003</v>
      </c>
      <c r="D141" s="7" t="str">
        <f t="shared" si="20"/>
        <v>N/A</v>
      </c>
      <c r="E141" s="26">
        <v>7414.7245026999999</v>
      </c>
      <c r="F141" s="7" t="str">
        <f t="shared" si="21"/>
        <v>N/A</v>
      </c>
      <c r="G141" s="26">
        <v>6686.6547326999998</v>
      </c>
      <c r="H141" s="7" t="str">
        <f t="shared" si="22"/>
        <v>N/A</v>
      </c>
      <c r="I141" s="8">
        <v>-2.67</v>
      </c>
      <c r="J141" s="8">
        <v>-9.82</v>
      </c>
      <c r="K141" s="25" t="s">
        <v>734</v>
      </c>
      <c r="L141" s="85" t="str">
        <f t="shared" si="23"/>
        <v>Yes</v>
      </c>
    </row>
    <row r="142" spans="1:12" x14ac:dyDescent="0.25">
      <c r="A142" s="142" t="s">
        <v>1448</v>
      </c>
      <c r="B142" s="21" t="s">
        <v>213</v>
      </c>
      <c r="C142" s="26">
        <v>6808.6652979999999</v>
      </c>
      <c r="D142" s="7" t="str">
        <f t="shared" si="20"/>
        <v>N/A</v>
      </c>
      <c r="E142" s="26">
        <v>6608.7467589999997</v>
      </c>
      <c r="F142" s="7" t="str">
        <f t="shared" si="21"/>
        <v>N/A</v>
      </c>
      <c r="G142" s="26">
        <v>6030.5227187999999</v>
      </c>
      <c r="H142" s="7" t="str">
        <f t="shared" si="22"/>
        <v>N/A</v>
      </c>
      <c r="I142" s="8">
        <v>-2.94</v>
      </c>
      <c r="J142" s="8">
        <v>-8.75</v>
      </c>
      <c r="K142" s="25" t="s">
        <v>734</v>
      </c>
      <c r="L142" s="85" t="str">
        <f t="shared" si="23"/>
        <v>Yes</v>
      </c>
    </row>
    <row r="143" spans="1:12" x14ac:dyDescent="0.25">
      <c r="A143" s="142" t="s">
        <v>1449</v>
      </c>
      <c r="B143" s="21" t="s">
        <v>213</v>
      </c>
      <c r="C143" s="26">
        <v>8736.6511565000001</v>
      </c>
      <c r="D143" s="7" t="str">
        <f t="shared" si="20"/>
        <v>N/A</v>
      </c>
      <c r="E143" s="26">
        <v>8580.3103233999991</v>
      </c>
      <c r="F143" s="7" t="str">
        <f t="shared" si="21"/>
        <v>N/A</v>
      </c>
      <c r="G143" s="26">
        <v>7861.8533252999996</v>
      </c>
      <c r="H143" s="7" t="str">
        <f t="shared" si="22"/>
        <v>N/A</v>
      </c>
      <c r="I143" s="8">
        <v>-1.79</v>
      </c>
      <c r="J143" s="8">
        <v>-8.3699999999999992</v>
      </c>
      <c r="K143" s="25" t="s">
        <v>734</v>
      </c>
      <c r="L143" s="85" t="str">
        <f t="shared" si="23"/>
        <v>Yes</v>
      </c>
    </row>
    <row r="144" spans="1:12" x14ac:dyDescent="0.25">
      <c r="A144" s="142" t="s">
        <v>89</v>
      </c>
      <c r="B144" s="21" t="s">
        <v>213</v>
      </c>
      <c r="C144" s="4">
        <v>12.493331603</v>
      </c>
      <c r="D144" s="7" t="str">
        <f t="shared" ref="D144:D161" si="24">IF($B144="N/A","N/A",IF(C144&gt;10,"No",IF(C144&lt;-10,"No","Yes")))</f>
        <v>N/A</v>
      </c>
      <c r="E144" s="4">
        <v>11.263360023000001</v>
      </c>
      <c r="F144" s="7" t="str">
        <f t="shared" ref="F144:F161" si="25">IF($B144="N/A","N/A",IF(E144&gt;10,"No",IF(E144&lt;-10,"No","Yes")))</f>
        <v>N/A</v>
      </c>
      <c r="G144" s="4">
        <v>9.2354467500999995</v>
      </c>
      <c r="H144" s="7" t="str">
        <f t="shared" ref="H144:H161" si="26">IF($B144="N/A","N/A",IF(G144&gt;10,"No",IF(G144&lt;-10,"No","Yes")))</f>
        <v>N/A</v>
      </c>
      <c r="I144" s="8">
        <v>-9.85</v>
      </c>
      <c r="J144" s="8">
        <v>-18</v>
      </c>
      <c r="K144" s="25" t="s">
        <v>734</v>
      </c>
      <c r="L144" s="85" t="str">
        <f t="shared" ref="L144:L161" si="27">IF(J144="Div by 0", "N/A", IF(K144="N/A","N/A", IF(J144&gt;VALUE(MID(K144,1,2)), "No", IF(J144&lt;-1*VALUE(MID(K144,1,2)), "No", "Yes"))))</f>
        <v>Yes</v>
      </c>
    </row>
    <row r="145" spans="1:12" x14ac:dyDescent="0.25">
      <c r="A145" s="142" t="s">
        <v>474</v>
      </c>
      <c r="B145" s="21" t="s">
        <v>213</v>
      </c>
      <c r="C145" s="4">
        <v>12.938080770999999</v>
      </c>
      <c r="D145" s="7" t="str">
        <f t="shared" si="24"/>
        <v>N/A</v>
      </c>
      <c r="E145" s="4">
        <v>11.830081812</v>
      </c>
      <c r="F145" s="7" t="str">
        <f t="shared" si="25"/>
        <v>N/A</v>
      </c>
      <c r="G145" s="4">
        <v>9.5936233182000006</v>
      </c>
      <c r="H145" s="7" t="str">
        <f t="shared" si="26"/>
        <v>N/A</v>
      </c>
      <c r="I145" s="8">
        <v>-8.56</v>
      </c>
      <c r="J145" s="8">
        <v>-18.899999999999999</v>
      </c>
      <c r="K145" s="25" t="s">
        <v>734</v>
      </c>
      <c r="L145" s="85" t="str">
        <f t="shared" si="27"/>
        <v>Yes</v>
      </c>
    </row>
    <row r="146" spans="1:12" x14ac:dyDescent="0.25">
      <c r="A146" s="142" t="s">
        <v>475</v>
      </c>
      <c r="B146" s="21" t="s">
        <v>213</v>
      </c>
      <c r="C146" s="4">
        <v>11.807293679000001</v>
      </c>
      <c r="D146" s="7" t="str">
        <f t="shared" si="24"/>
        <v>N/A</v>
      </c>
      <c r="E146" s="4">
        <v>10.425263739</v>
      </c>
      <c r="F146" s="7" t="str">
        <f t="shared" si="25"/>
        <v>N/A</v>
      </c>
      <c r="G146" s="4">
        <v>8.6787564767000003</v>
      </c>
      <c r="H146" s="7" t="str">
        <f t="shared" si="26"/>
        <v>N/A</v>
      </c>
      <c r="I146" s="8">
        <v>-11.7</v>
      </c>
      <c r="J146" s="8">
        <v>-16.8</v>
      </c>
      <c r="K146" s="25" t="s">
        <v>734</v>
      </c>
      <c r="L146" s="85" t="str">
        <f t="shared" si="27"/>
        <v>Yes</v>
      </c>
    </row>
    <row r="147" spans="1:12" x14ac:dyDescent="0.25">
      <c r="A147" s="142" t="s">
        <v>1450</v>
      </c>
      <c r="B147" s="21" t="s">
        <v>213</v>
      </c>
      <c r="C147" s="4">
        <v>11.981487089</v>
      </c>
      <c r="D147" s="7" t="str">
        <f t="shared" si="24"/>
        <v>N/A</v>
      </c>
      <c r="E147" s="4">
        <v>11.914061085</v>
      </c>
      <c r="F147" s="7" t="str">
        <f t="shared" si="25"/>
        <v>N/A</v>
      </c>
      <c r="G147" s="4">
        <v>11.659131585000001</v>
      </c>
      <c r="H147" s="7" t="str">
        <f t="shared" si="26"/>
        <v>N/A</v>
      </c>
      <c r="I147" s="8">
        <v>-0.56299999999999994</v>
      </c>
      <c r="J147" s="8">
        <v>-2.14</v>
      </c>
      <c r="K147" s="25" t="s">
        <v>734</v>
      </c>
      <c r="L147" s="85" t="str">
        <f t="shared" si="27"/>
        <v>Yes</v>
      </c>
    </row>
    <row r="148" spans="1:12" x14ac:dyDescent="0.25">
      <c r="A148" s="142" t="s">
        <v>1451</v>
      </c>
      <c r="B148" s="21" t="s">
        <v>213</v>
      </c>
      <c r="C148" s="4">
        <v>17.679586102999998</v>
      </c>
      <c r="D148" s="7" t="str">
        <f t="shared" si="24"/>
        <v>N/A</v>
      </c>
      <c r="E148" s="4">
        <v>17.465072373000002</v>
      </c>
      <c r="F148" s="7" t="str">
        <f t="shared" si="25"/>
        <v>N/A</v>
      </c>
      <c r="G148" s="4">
        <v>16.927802233000001</v>
      </c>
      <c r="H148" s="7" t="str">
        <f t="shared" si="26"/>
        <v>N/A</v>
      </c>
      <c r="I148" s="8">
        <v>-1.21</v>
      </c>
      <c r="J148" s="8">
        <v>-3.08</v>
      </c>
      <c r="K148" s="25" t="s">
        <v>734</v>
      </c>
      <c r="L148" s="85" t="str">
        <f t="shared" si="27"/>
        <v>Yes</v>
      </c>
    </row>
    <row r="149" spans="1:12" x14ac:dyDescent="0.25">
      <c r="A149" s="142" t="s">
        <v>1452</v>
      </c>
      <c r="B149" s="21" t="s">
        <v>213</v>
      </c>
      <c r="C149" s="4">
        <v>4.5472106968999997</v>
      </c>
      <c r="D149" s="7" t="str">
        <f t="shared" si="24"/>
        <v>N/A</v>
      </c>
      <c r="E149" s="4">
        <v>4.4252982717</v>
      </c>
      <c r="F149" s="7" t="str">
        <f t="shared" si="25"/>
        <v>N/A</v>
      </c>
      <c r="G149" s="4">
        <v>4.6046561147</v>
      </c>
      <c r="H149" s="7" t="str">
        <f t="shared" si="26"/>
        <v>N/A</v>
      </c>
      <c r="I149" s="8">
        <v>-2.68</v>
      </c>
      <c r="J149" s="8">
        <v>4.0529999999999999</v>
      </c>
      <c r="K149" s="25" t="s">
        <v>734</v>
      </c>
      <c r="L149" s="85" t="str">
        <f t="shared" si="27"/>
        <v>Yes</v>
      </c>
    </row>
    <row r="150" spans="1:12" x14ac:dyDescent="0.25">
      <c r="A150" s="142" t="s">
        <v>90</v>
      </c>
      <c r="B150" s="21" t="s">
        <v>213</v>
      </c>
      <c r="C150" s="4">
        <v>52.331415718999999</v>
      </c>
      <c r="D150" s="7" t="str">
        <f t="shared" si="24"/>
        <v>N/A</v>
      </c>
      <c r="E150" s="4">
        <v>43.398427593000001</v>
      </c>
      <c r="F150" s="7" t="str">
        <f t="shared" si="25"/>
        <v>N/A</v>
      </c>
      <c r="G150" s="4">
        <v>40.252431231999999</v>
      </c>
      <c r="H150" s="7" t="str">
        <f t="shared" si="26"/>
        <v>N/A</v>
      </c>
      <c r="I150" s="8">
        <v>-17.100000000000001</v>
      </c>
      <c r="J150" s="8">
        <v>-7.25</v>
      </c>
      <c r="K150" s="25" t="s">
        <v>734</v>
      </c>
      <c r="L150" s="85" t="str">
        <f t="shared" si="27"/>
        <v>Yes</v>
      </c>
    </row>
    <row r="151" spans="1:12" x14ac:dyDescent="0.25">
      <c r="A151" s="142" t="s">
        <v>476</v>
      </c>
      <c r="B151" s="21" t="s">
        <v>213</v>
      </c>
      <c r="C151" s="4">
        <v>54.607395730999997</v>
      </c>
      <c r="D151" s="7" t="str">
        <f t="shared" si="24"/>
        <v>N/A</v>
      </c>
      <c r="E151" s="4">
        <v>47.638766519999997</v>
      </c>
      <c r="F151" s="7" t="str">
        <f t="shared" si="25"/>
        <v>N/A</v>
      </c>
      <c r="G151" s="4">
        <v>45.289611778000001</v>
      </c>
      <c r="H151" s="7" t="str">
        <f t="shared" si="26"/>
        <v>N/A</v>
      </c>
      <c r="I151" s="8">
        <v>-12.8</v>
      </c>
      <c r="J151" s="8">
        <v>-4.93</v>
      </c>
      <c r="K151" s="25" t="s">
        <v>734</v>
      </c>
      <c r="L151" s="85" t="str">
        <f t="shared" si="27"/>
        <v>Yes</v>
      </c>
    </row>
    <row r="152" spans="1:12" x14ac:dyDescent="0.25">
      <c r="A152" s="142" t="s">
        <v>477</v>
      </c>
      <c r="B152" s="21" t="s">
        <v>213</v>
      </c>
      <c r="C152" s="4">
        <v>49.419630109000003</v>
      </c>
      <c r="D152" s="7" t="str">
        <f t="shared" si="24"/>
        <v>N/A</v>
      </c>
      <c r="E152" s="4">
        <v>37.76093375</v>
      </c>
      <c r="F152" s="7" t="str">
        <f t="shared" si="25"/>
        <v>N/A</v>
      </c>
      <c r="G152" s="4">
        <v>33.863297608000003</v>
      </c>
      <c r="H152" s="7" t="str">
        <f t="shared" si="26"/>
        <v>N/A</v>
      </c>
      <c r="I152" s="8">
        <v>-23.6</v>
      </c>
      <c r="J152" s="8">
        <v>-10.3</v>
      </c>
      <c r="K152" s="25" t="s">
        <v>734</v>
      </c>
      <c r="L152" s="85" t="str">
        <f t="shared" si="27"/>
        <v>Yes</v>
      </c>
    </row>
    <row r="153" spans="1:12" x14ac:dyDescent="0.25">
      <c r="A153" s="142" t="s">
        <v>117</v>
      </c>
      <c r="B153" s="21" t="s">
        <v>213</v>
      </c>
      <c r="C153" s="4">
        <v>81.821589746000001</v>
      </c>
      <c r="D153" s="7" t="str">
        <f t="shared" si="24"/>
        <v>N/A</v>
      </c>
      <c r="E153" s="4">
        <v>82.835404514000004</v>
      </c>
      <c r="F153" s="7" t="str">
        <f t="shared" si="25"/>
        <v>N/A</v>
      </c>
      <c r="G153" s="4">
        <v>83.591251158999995</v>
      </c>
      <c r="H153" s="7" t="str">
        <f t="shared" si="26"/>
        <v>N/A</v>
      </c>
      <c r="I153" s="8">
        <v>1.2390000000000001</v>
      </c>
      <c r="J153" s="8">
        <v>0.91249999999999998</v>
      </c>
      <c r="K153" s="25" t="s">
        <v>734</v>
      </c>
      <c r="L153" s="85" t="str">
        <f t="shared" si="27"/>
        <v>Yes</v>
      </c>
    </row>
    <row r="154" spans="1:12" x14ac:dyDescent="0.25">
      <c r="A154" s="142" t="s">
        <v>478</v>
      </c>
      <c r="B154" s="21" t="s">
        <v>213</v>
      </c>
      <c r="C154" s="4">
        <v>81.674653921000001</v>
      </c>
      <c r="D154" s="7" t="str">
        <f t="shared" si="24"/>
        <v>N/A</v>
      </c>
      <c r="E154" s="4">
        <v>82.780365008999993</v>
      </c>
      <c r="F154" s="7" t="str">
        <f t="shared" si="25"/>
        <v>N/A</v>
      </c>
      <c r="G154" s="4">
        <v>83.499962694999994</v>
      </c>
      <c r="H154" s="7" t="str">
        <f t="shared" si="26"/>
        <v>N/A</v>
      </c>
      <c r="I154" s="8">
        <v>1.3540000000000001</v>
      </c>
      <c r="J154" s="8">
        <v>0.86929999999999996</v>
      </c>
      <c r="K154" s="25" t="s">
        <v>734</v>
      </c>
      <c r="L154" s="85" t="str">
        <f t="shared" si="27"/>
        <v>Yes</v>
      </c>
    </row>
    <row r="155" spans="1:12" x14ac:dyDescent="0.25">
      <c r="A155" s="142" t="s">
        <v>479</v>
      </c>
      <c r="B155" s="21" t="s">
        <v>213</v>
      </c>
      <c r="C155" s="4">
        <v>82.076565150999997</v>
      </c>
      <c r="D155" s="7" t="str">
        <f t="shared" si="24"/>
        <v>N/A</v>
      </c>
      <c r="E155" s="4">
        <v>83.053334945000003</v>
      </c>
      <c r="F155" s="7" t="str">
        <f t="shared" si="25"/>
        <v>N/A</v>
      </c>
      <c r="G155" s="4">
        <v>84.452409681000006</v>
      </c>
      <c r="H155" s="7" t="str">
        <f t="shared" si="26"/>
        <v>N/A</v>
      </c>
      <c r="I155" s="8">
        <v>1.19</v>
      </c>
      <c r="J155" s="8">
        <v>1.6850000000000001</v>
      </c>
      <c r="K155" s="25" t="s">
        <v>734</v>
      </c>
      <c r="L155" s="85" t="str">
        <f t="shared" si="27"/>
        <v>Yes</v>
      </c>
    </row>
    <row r="156" spans="1:12" x14ac:dyDescent="0.25">
      <c r="A156" s="142" t="s">
        <v>1453</v>
      </c>
      <c r="B156" s="21" t="s">
        <v>213</v>
      </c>
      <c r="C156" s="22">
        <v>0.59180611660000004</v>
      </c>
      <c r="D156" s="7" t="str">
        <f t="shared" si="24"/>
        <v>N/A</v>
      </c>
      <c r="E156" s="22">
        <v>0.40156973750000002</v>
      </c>
      <c r="F156" s="7" t="str">
        <f t="shared" si="25"/>
        <v>N/A</v>
      </c>
      <c r="G156" s="22">
        <v>0.29963421280000002</v>
      </c>
      <c r="H156" s="7" t="str">
        <f t="shared" si="26"/>
        <v>N/A</v>
      </c>
      <c r="I156" s="8">
        <v>-32.1</v>
      </c>
      <c r="J156" s="8">
        <v>-25.4</v>
      </c>
      <c r="K156" s="25" t="s">
        <v>734</v>
      </c>
      <c r="L156" s="85" t="str">
        <f t="shared" si="27"/>
        <v>Yes</v>
      </c>
    </row>
    <row r="157" spans="1:12" x14ac:dyDescent="0.25">
      <c r="A157" s="142" t="s">
        <v>1454</v>
      </c>
      <c r="B157" s="21" t="s">
        <v>213</v>
      </c>
      <c r="C157" s="22">
        <v>0.29632540769999999</v>
      </c>
      <c r="D157" s="7" t="str">
        <f t="shared" si="24"/>
        <v>N/A</v>
      </c>
      <c r="E157" s="22">
        <v>0.1935312267</v>
      </c>
      <c r="F157" s="7" t="str">
        <f t="shared" si="25"/>
        <v>N/A</v>
      </c>
      <c r="G157" s="22">
        <v>0.16396629939999999</v>
      </c>
      <c r="H157" s="7" t="str">
        <f t="shared" si="26"/>
        <v>N/A</v>
      </c>
      <c r="I157" s="8">
        <v>-34.700000000000003</v>
      </c>
      <c r="J157" s="8">
        <v>-15.3</v>
      </c>
      <c r="K157" s="25" t="s">
        <v>734</v>
      </c>
      <c r="L157" s="85" t="str">
        <f t="shared" si="27"/>
        <v>Yes</v>
      </c>
    </row>
    <row r="158" spans="1:12" x14ac:dyDescent="0.25">
      <c r="A158" s="142" t="s">
        <v>1455</v>
      </c>
      <c r="B158" s="21" t="s">
        <v>213</v>
      </c>
      <c r="C158" s="22">
        <v>0.97040830840000003</v>
      </c>
      <c r="D158" s="7" t="str">
        <f t="shared" si="24"/>
        <v>N/A</v>
      </c>
      <c r="E158" s="22">
        <v>0.67605167269999999</v>
      </c>
      <c r="F158" s="7" t="str">
        <f t="shared" si="25"/>
        <v>N/A</v>
      </c>
      <c r="G158" s="22">
        <v>0.37865467180000001</v>
      </c>
      <c r="H158" s="7" t="str">
        <f t="shared" si="26"/>
        <v>N/A</v>
      </c>
      <c r="I158" s="8">
        <v>-30.3</v>
      </c>
      <c r="J158" s="8">
        <v>-44</v>
      </c>
      <c r="K158" s="25" t="s">
        <v>734</v>
      </c>
      <c r="L158" s="85" t="str">
        <f t="shared" si="27"/>
        <v>No</v>
      </c>
    </row>
    <row r="159" spans="1:12" x14ac:dyDescent="0.25">
      <c r="A159" s="142" t="s">
        <v>1456</v>
      </c>
      <c r="B159" s="21" t="s">
        <v>213</v>
      </c>
      <c r="C159" s="22">
        <v>200.98315282999999</v>
      </c>
      <c r="D159" s="7" t="str">
        <f t="shared" si="24"/>
        <v>N/A</v>
      </c>
      <c r="E159" s="22">
        <v>200.14700157999999</v>
      </c>
      <c r="F159" s="7" t="str">
        <f t="shared" si="25"/>
        <v>N/A</v>
      </c>
      <c r="G159" s="22">
        <v>202.31502373000001</v>
      </c>
      <c r="H159" s="7" t="str">
        <f t="shared" si="26"/>
        <v>N/A</v>
      </c>
      <c r="I159" s="8">
        <v>-0.41599999999999998</v>
      </c>
      <c r="J159" s="8">
        <v>1.083</v>
      </c>
      <c r="K159" s="25" t="s">
        <v>734</v>
      </c>
      <c r="L159" s="85" t="str">
        <f t="shared" si="27"/>
        <v>Yes</v>
      </c>
    </row>
    <row r="160" spans="1:12" x14ac:dyDescent="0.25">
      <c r="A160" s="142" t="s">
        <v>1457</v>
      </c>
      <c r="B160" s="21" t="s">
        <v>213</v>
      </c>
      <c r="C160" s="22">
        <v>213.40307737000001</v>
      </c>
      <c r="D160" s="7" t="str">
        <f t="shared" si="24"/>
        <v>N/A</v>
      </c>
      <c r="E160" s="22">
        <v>210.78423176999999</v>
      </c>
      <c r="F160" s="7" t="str">
        <f t="shared" si="25"/>
        <v>N/A</v>
      </c>
      <c r="G160" s="22">
        <v>213.22059795999999</v>
      </c>
      <c r="H160" s="7" t="str">
        <f t="shared" si="26"/>
        <v>N/A</v>
      </c>
      <c r="I160" s="8">
        <v>-1.23</v>
      </c>
      <c r="J160" s="8">
        <v>1.1559999999999999</v>
      </c>
      <c r="K160" s="25" t="s">
        <v>734</v>
      </c>
      <c r="L160" s="85" t="str">
        <f t="shared" si="27"/>
        <v>Yes</v>
      </c>
    </row>
    <row r="161" spans="1:12" x14ac:dyDescent="0.25">
      <c r="A161" s="142" t="s">
        <v>1458</v>
      </c>
      <c r="B161" s="21" t="s">
        <v>213</v>
      </c>
      <c r="C161" s="22">
        <v>137.54340597999999</v>
      </c>
      <c r="D161" s="7" t="str">
        <f t="shared" si="24"/>
        <v>N/A</v>
      </c>
      <c r="E161" s="22">
        <v>142.78735856</v>
      </c>
      <c r="F161" s="7" t="str">
        <f t="shared" si="25"/>
        <v>N/A</v>
      </c>
      <c r="G161" s="22">
        <v>146.11252407999999</v>
      </c>
      <c r="H161" s="7" t="str">
        <f t="shared" si="26"/>
        <v>N/A</v>
      </c>
      <c r="I161" s="8">
        <v>3.8130000000000002</v>
      </c>
      <c r="J161" s="8">
        <v>2.3290000000000002</v>
      </c>
      <c r="K161" s="25" t="s">
        <v>734</v>
      </c>
      <c r="L161" s="85" t="str">
        <f t="shared" si="27"/>
        <v>Yes</v>
      </c>
    </row>
    <row r="162" spans="1:12" x14ac:dyDescent="0.25">
      <c r="A162" s="142" t="s">
        <v>1591</v>
      </c>
      <c r="B162" s="21" t="s">
        <v>213</v>
      </c>
      <c r="C162" s="22">
        <v>11</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v>-100</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11</v>
      </c>
      <c r="F163" s="7" t="str">
        <f t="shared" si="29"/>
        <v>N/A</v>
      </c>
      <c r="G163" s="22">
        <v>0</v>
      </c>
      <c r="H163" s="7" t="str">
        <f t="shared" si="30"/>
        <v>N/A</v>
      </c>
      <c r="I163" s="8">
        <v>-50</v>
      </c>
      <c r="J163" s="8">
        <v>-100</v>
      </c>
      <c r="K163" s="10" t="s">
        <v>213</v>
      </c>
      <c r="L163" s="85" t="str">
        <f t="shared" si="31"/>
        <v>N/A</v>
      </c>
    </row>
    <row r="164" spans="1:12" ht="25" x14ac:dyDescent="0.25">
      <c r="A164" s="142" t="s">
        <v>1592</v>
      </c>
      <c r="B164" s="21" t="s">
        <v>213</v>
      </c>
      <c r="C164" s="22">
        <v>11</v>
      </c>
      <c r="D164" s="7" t="str">
        <f t="shared" si="28"/>
        <v>N/A</v>
      </c>
      <c r="E164" s="22">
        <v>0</v>
      </c>
      <c r="F164" s="7" t="str">
        <f t="shared" si="29"/>
        <v>N/A</v>
      </c>
      <c r="G164" s="22">
        <v>0</v>
      </c>
      <c r="H164" s="7" t="str">
        <f t="shared" si="30"/>
        <v>N/A</v>
      </c>
      <c r="I164" s="8">
        <v>-100</v>
      </c>
      <c r="J164" s="8" t="s">
        <v>1747</v>
      </c>
      <c r="K164" s="10" t="s">
        <v>213</v>
      </c>
      <c r="L164" s="85" t="str">
        <f t="shared" si="31"/>
        <v>N/A</v>
      </c>
    </row>
    <row r="165" spans="1:12" ht="25" x14ac:dyDescent="0.25">
      <c r="A165" s="142" t="s">
        <v>1459</v>
      </c>
      <c r="B165" s="21" t="s">
        <v>213</v>
      </c>
      <c r="C165" s="22">
        <v>15</v>
      </c>
      <c r="D165" s="7" t="str">
        <f t="shared" si="28"/>
        <v>N/A</v>
      </c>
      <c r="E165" s="22">
        <v>12</v>
      </c>
      <c r="F165" s="7" t="str">
        <f t="shared" si="29"/>
        <v>N/A</v>
      </c>
      <c r="G165" s="22">
        <v>12</v>
      </c>
      <c r="H165" s="7" t="str">
        <f t="shared" si="30"/>
        <v>N/A</v>
      </c>
      <c r="I165" s="8">
        <v>-20</v>
      </c>
      <c r="J165" s="8">
        <v>0</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22</v>
      </c>
      <c r="D167" s="7" t="str">
        <f t="shared" si="28"/>
        <v>N/A</v>
      </c>
      <c r="E167" s="22">
        <v>11</v>
      </c>
      <c r="F167" s="7" t="str">
        <f t="shared" si="29"/>
        <v>N/A</v>
      </c>
      <c r="G167" s="22">
        <v>11</v>
      </c>
      <c r="H167" s="7" t="str">
        <f t="shared" si="30"/>
        <v>N/A</v>
      </c>
      <c r="I167" s="8">
        <v>-54.5</v>
      </c>
      <c r="J167" s="8">
        <v>-60</v>
      </c>
      <c r="K167" s="10" t="s">
        <v>213</v>
      </c>
      <c r="L167" s="85" t="str">
        <f t="shared" si="31"/>
        <v>N/A</v>
      </c>
    </row>
    <row r="168" spans="1:12" x14ac:dyDescent="0.25">
      <c r="A168" s="142" t="s">
        <v>125</v>
      </c>
      <c r="B168" s="21" t="s">
        <v>213</v>
      </c>
      <c r="C168" s="26">
        <v>1206527</v>
      </c>
      <c r="D168" s="7" t="str">
        <f t="shared" si="28"/>
        <v>N/A</v>
      </c>
      <c r="E168" s="26">
        <v>533558</v>
      </c>
      <c r="F168" s="7" t="str">
        <f t="shared" si="29"/>
        <v>N/A</v>
      </c>
      <c r="G168" s="26">
        <v>248770</v>
      </c>
      <c r="H168" s="7" t="str">
        <f t="shared" si="30"/>
        <v>N/A</v>
      </c>
      <c r="I168" s="8">
        <v>-55.8</v>
      </c>
      <c r="J168" s="8">
        <v>-53.4</v>
      </c>
      <c r="K168" s="10" t="s">
        <v>213</v>
      </c>
      <c r="L168" s="85" t="str">
        <f t="shared" si="31"/>
        <v>N/A</v>
      </c>
    </row>
    <row r="169" spans="1:12" x14ac:dyDescent="0.25">
      <c r="A169" s="142" t="s">
        <v>1595</v>
      </c>
      <c r="B169" s="21" t="s">
        <v>213</v>
      </c>
      <c r="C169" s="26">
        <v>1186492</v>
      </c>
      <c r="D169" s="7" t="str">
        <f t="shared" si="28"/>
        <v>N/A</v>
      </c>
      <c r="E169" s="26">
        <v>411713</v>
      </c>
      <c r="F169" s="7" t="str">
        <f t="shared" si="29"/>
        <v>N/A</v>
      </c>
      <c r="G169" s="26">
        <v>219976</v>
      </c>
      <c r="H169" s="7" t="str">
        <f t="shared" si="30"/>
        <v>N/A</v>
      </c>
      <c r="I169" s="8">
        <v>-65.3</v>
      </c>
      <c r="J169" s="8">
        <v>-46.6</v>
      </c>
      <c r="K169" s="10" t="s">
        <v>213</v>
      </c>
      <c r="L169" s="85" t="str">
        <f t="shared" si="31"/>
        <v>N/A</v>
      </c>
    </row>
    <row r="170" spans="1:12" x14ac:dyDescent="0.25">
      <c r="A170" s="142" t="s">
        <v>1352</v>
      </c>
      <c r="B170" s="21" t="s">
        <v>213</v>
      </c>
      <c r="C170" s="26">
        <v>231963</v>
      </c>
      <c r="D170" s="7" t="str">
        <f t="shared" si="28"/>
        <v>N/A</v>
      </c>
      <c r="E170" s="26">
        <v>227314</v>
      </c>
      <c r="F170" s="7" t="str">
        <f t="shared" si="29"/>
        <v>N/A</v>
      </c>
      <c r="G170" s="26">
        <v>231343</v>
      </c>
      <c r="H170" s="7" t="str">
        <f t="shared" si="30"/>
        <v>N/A</v>
      </c>
      <c r="I170" s="8">
        <v>-2</v>
      </c>
      <c r="J170" s="8">
        <v>1.772</v>
      </c>
      <c r="K170" s="10" t="s">
        <v>213</v>
      </c>
      <c r="L170" s="85" t="str">
        <f t="shared" si="31"/>
        <v>N/A</v>
      </c>
    </row>
    <row r="171" spans="1:12" x14ac:dyDescent="0.25">
      <c r="A171" s="142" t="s">
        <v>1589</v>
      </c>
      <c r="B171" s="21" t="s">
        <v>213</v>
      </c>
      <c r="C171" s="26">
        <v>127002</v>
      </c>
      <c r="D171" s="7" t="str">
        <f t="shared" si="28"/>
        <v>N/A</v>
      </c>
      <c r="E171" s="26">
        <v>99093</v>
      </c>
      <c r="F171" s="7" t="str">
        <f t="shared" si="29"/>
        <v>N/A</v>
      </c>
      <c r="G171" s="26">
        <v>118845</v>
      </c>
      <c r="H171" s="7" t="str">
        <f t="shared" si="30"/>
        <v>N/A</v>
      </c>
      <c r="I171" s="8">
        <v>-22</v>
      </c>
      <c r="J171" s="8">
        <v>19.93</v>
      </c>
      <c r="K171" s="10" t="s">
        <v>213</v>
      </c>
      <c r="L171" s="85" t="str">
        <f t="shared" si="31"/>
        <v>N/A</v>
      </c>
    </row>
    <row r="172" spans="1:12" x14ac:dyDescent="0.25">
      <c r="A172" s="142" t="s">
        <v>1590</v>
      </c>
      <c r="B172" s="21" t="s">
        <v>213</v>
      </c>
      <c r="C172" s="26">
        <v>326711</v>
      </c>
      <c r="D172" s="7" t="str">
        <f t="shared" si="28"/>
        <v>N/A</v>
      </c>
      <c r="E172" s="26">
        <v>278523</v>
      </c>
      <c r="F172" s="7" t="str">
        <f t="shared" si="29"/>
        <v>N/A</v>
      </c>
      <c r="G172" s="26">
        <v>231612</v>
      </c>
      <c r="H172" s="7" t="str">
        <f t="shared" si="30"/>
        <v>N/A</v>
      </c>
      <c r="I172" s="8">
        <v>-14.7</v>
      </c>
      <c r="J172" s="8">
        <v>-16.8</v>
      </c>
      <c r="K172" s="10" t="s">
        <v>213</v>
      </c>
      <c r="L172" s="85" t="str">
        <f t="shared" si="31"/>
        <v>N/A</v>
      </c>
    </row>
    <row r="173" spans="1:12" ht="25" x14ac:dyDescent="0.25">
      <c r="A173" s="142" t="s">
        <v>1353</v>
      </c>
      <c r="B173" s="21" t="s">
        <v>213</v>
      </c>
      <c r="C173" s="26">
        <v>70638</v>
      </c>
      <c r="D173" s="7" t="str">
        <f t="shared" ref="D173:D187" si="32">IF($B173="N/A","N/A",IF(C173&gt;10,"No",IF(C173&lt;-10,"No","Yes")))</f>
        <v>N/A</v>
      </c>
      <c r="E173" s="26">
        <v>66102</v>
      </c>
      <c r="F173" s="7" t="str">
        <f t="shared" ref="F173:F187" si="33">IF($B173="N/A","N/A",IF(E173&gt;10,"No",IF(E173&lt;-10,"No","Yes")))</f>
        <v>N/A</v>
      </c>
      <c r="G173" s="26">
        <v>55969</v>
      </c>
      <c r="H173" s="7" t="str">
        <f t="shared" ref="H173:H187" si="34">IF($B173="N/A","N/A",IF(G173&gt;10,"No",IF(G173&lt;-10,"No","Yes")))</f>
        <v>N/A</v>
      </c>
      <c r="I173" s="8">
        <v>-6.42</v>
      </c>
      <c r="J173" s="8">
        <v>-15.3</v>
      </c>
      <c r="K173" s="25" t="s">
        <v>734</v>
      </c>
      <c r="L173" s="85" t="str">
        <f t="shared" ref="L173:L187" si="35">IF(J173="Div by 0", "N/A", IF(K173="N/A","N/A", IF(J173&gt;VALUE(MID(K173,1,2)), "No", IF(J173&lt;-1*VALUE(MID(K173,1,2)), "No", "Yes"))))</f>
        <v>Yes</v>
      </c>
    </row>
    <row r="174" spans="1:12" x14ac:dyDescent="0.25">
      <c r="A174" s="142" t="s">
        <v>646</v>
      </c>
      <c r="B174" s="21" t="s">
        <v>213</v>
      </c>
      <c r="C174" s="22">
        <v>393</v>
      </c>
      <c r="D174" s="7" t="str">
        <f t="shared" si="32"/>
        <v>N/A</v>
      </c>
      <c r="E174" s="22">
        <v>252</v>
      </c>
      <c r="F174" s="7" t="str">
        <f t="shared" si="33"/>
        <v>N/A</v>
      </c>
      <c r="G174" s="22">
        <v>320</v>
      </c>
      <c r="H174" s="7" t="str">
        <f t="shared" si="34"/>
        <v>N/A</v>
      </c>
      <c r="I174" s="8">
        <v>-35.9</v>
      </c>
      <c r="J174" s="8">
        <v>26.98</v>
      </c>
      <c r="K174" s="25" t="s">
        <v>734</v>
      </c>
      <c r="L174" s="85" t="str">
        <f t="shared" si="35"/>
        <v>Yes</v>
      </c>
    </row>
    <row r="175" spans="1:12" x14ac:dyDescent="0.25">
      <c r="A175" s="142" t="s">
        <v>1354</v>
      </c>
      <c r="B175" s="21" t="s">
        <v>213</v>
      </c>
      <c r="C175" s="26">
        <v>179.74045802000001</v>
      </c>
      <c r="D175" s="7" t="str">
        <f t="shared" si="32"/>
        <v>N/A</v>
      </c>
      <c r="E175" s="26">
        <v>262.30952380999997</v>
      </c>
      <c r="F175" s="7" t="str">
        <f t="shared" si="33"/>
        <v>N/A</v>
      </c>
      <c r="G175" s="26">
        <v>174.90312499999999</v>
      </c>
      <c r="H175" s="7" t="str">
        <f t="shared" si="34"/>
        <v>N/A</v>
      </c>
      <c r="I175" s="8">
        <v>45.94</v>
      </c>
      <c r="J175" s="8">
        <v>-33.299999999999997</v>
      </c>
      <c r="K175" s="25" t="s">
        <v>734</v>
      </c>
      <c r="L175" s="85" t="str">
        <f t="shared" si="35"/>
        <v>No</v>
      </c>
    </row>
    <row r="176" spans="1:12" ht="25" x14ac:dyDescent="0.25">
      <c r="A176" s="142" t="s">
        <v>1355</v>
      </c>
      <c r="B176" s="21" t="s">
        <v>213</v>
      </c>
      <c r="C176" s="26">
        <v>0</v>
      </c>
      <c r="D176" s="7" t="str">
        <f t="shared" si="32"/>
        <v>N/A</v>
      </c>
      <c r="E176" s="26">
        <v>0</v>
      </c>
      <c r="F176" s="7" t="str">
        <f t="shared" si="33"/>
        <v>N/A</v>
      </c>
      <c r="G176" s="26">
        <v>5907</v>
      </c>
      <c r="H176" s="7" t="str">
        <f t="shared" si="34"/>
        <v>N/A</v>
      </c>
      <c r="I176" s="8" t="s">
        <v>1747</v>
      </c>
      <c r="J176" s="8" t="s">
        <v>1747</v>
      </c>
      <c r="K176" s="25" t="s">
        <v>734</v>
      </c>
      <c r="L176" s="85" t="str">
        <f t="shared" si="35"/>
        <v>N/A</v>
      </c>
    </row>
    <row r="177" spans="1:12" x14ac:dyDescent="0.25">
      <c r="A177" s="142" t="s">
        <v>513</v>
      </c>
      <c r="B177" s="21" t="s">
        <v>213</v>
      </c>
      <c r="C177" s="22">
        <v>0</v>
      </c>
      <c r="D177" s="7" t="str">
        <f t="shared" si="32"/>
        <v>N/A</v>
      </c>
      <c r="E177" s="22">
        <v>0</v>
      </c>
      <c r="F177" s="7" t="str">
        <f t="shared" si="33"/>
        <v>N/A</v>
      </c>
      <c r="G177" s="22">
        <v>54</v>
      </c>
      <c r="H177" s="7" t="str">
        <f t="shared" si="34"/>
        <v>N/A</v>
      </c>
      <c r="I177" s="8" t="s">
        <v>1747</v>
      </c>
      <c r="J177" s="8" t="s">
        <v>1747</v>
      </c>
      <c r="K177" s="25" t="s">
        <v>734</v>
      </c>
      <c r="L177" s="85" t="str">
        <f t="shared" si="35"/>
        <v>N/A</v>
      </c>
    </row>
    <row r="178" spans="1:12" x14ac:dyDescent="0.25">
      <c r="A178" s="142" t="s">
        <v>1356</v>
      </c>
      <c r="B178" s="21" t="s">
        <v>213</v>
      </c>
      <c r="C178" s="26" t="s">
        <v>1747</v>
      </c>
      <c r="D178" s="7" t="str">
        <f t="shared" si="32"/>
        <v>N/A</v>
      </c>
      <c r="E178" s="26" t="s">
        <v>1747</v>
      </c>
      <c r="F178" s="7" t="str">
        <f t="shared" si="33"/>
        <v>N/A</v>
      </c>
      <c r="G178" s="26">
        <v>109.38888889</v>
      </c>
      <c r="H178" s="7" t="str">
        <f t="shared" si="34"/>
        <v>N/A</v>
      </c>
      <c r="I178" s="8" t="s">
        <v>1747</v>
      </c>
      <c r="J178" s="8" t="s">
        <v>1747</v>
      </c>
      <c r="K178" s="25" t="s">
        <v>734</v>
      </c>
      <c r="L178" s="85" t="str">
        <f t="shared" si="35"/>
        <v>N/A</v>
      </c>
    </row>
    <row r="179" spans="1:12" ht="25" x14ac:dyDescent="0.25">
      <c r="A179" s="142" t="s">
        <v>1357</v>
      </c>
      <c r="B179" s="21" t="s">
        <v>213</v>
      </c>
      <c r="C179" s="26">
        <v>6798767</v>
      </c>
      <c r="D179" s="7" t="str">
        <f t="shared" si="32"/>
        <v>N/A</v>
      </c>
      <c r="E179" s="26">
        <v>7146716</v>
      </c>
      <c r="F179" s="7" t="str">
        <f t="shared" si="33"/>
        <v>N/A</v>
      </c>
      <c r="G179" s="26">
        <v>10759168</v>
      </c>
      <c r="H179" s="7" t="str">
        <f t="shared" si="34"/>
        <v>N/A</v>
      </c>
      <c r="I179" s="8">
        <v>5.1180000000000003</v>
      </c>
      <c r="J179" s="8">
        <v>50.55</v>
      </c>
      <c r="K179" s="25" t="s">
        <v>734</v>
      </c>
      <c r="L179" s="85" t="str">
        <f t="shared" si="35"/>
        <v>No</v>
      </c>
    </row>
    <row r="180" spans="1:12" x14ac:dyDescent="0.25">
      <c r="A180" s="142" t="s">
        <v>514</v>
      </c>
      <c r="B180" s="21" t="s">
        <v>213</v>
      </c>
      <c r="C180" s="22">
        <v>10986</v>
      </c>
      <c r="D180" s="7" t="str">
        <f t="shared" si="32"/>
        <v>N/A</v>
      </c>
      <c r="E180" s="22">
        <v>12014</v>
      </c>
      <c r="F180" s="7" t="str">
        <f t="shared" si="33"/>
        <v>N/A</v>
      </c>
      <c r="G180" s="22">
        <v>15915</v>
      </c>
      <c r="H180" s="7" t="str">
        <f t="shared" si="34"/>
        <v>N/A</v>
      </c>
      <c r="I180" s="8">
        <v>9.3569999999999993</v>
      </c>
      <c r="J180" s="8">
        <v>32.47</v>
      </c>
      <c r="K180" s="25" t="s">
        <v>734</v>
      </c>
      <c r="L180" s="85" t="str">
        <f t="shared" si="35"/>
        <v>No</v>
      </c>
    </row>
    <row r="181" spans="1:12" ht="25" x14ac:dyDescent="0.25">
      <c r="A181" s="142" t="s">
        <v>1358</v>
      </c>
      <c r="B181" s="21" t="s">
        <v>213</v>
      </c>
      <c r="C181" s="26">
        <v>618.85736392000001</v>
      </c>
      <c r="D181" s="7" t="str">
        <f t="shared" si="32"/>
        <v>N/A</v>
      </c>
      <c r="E181" s="26">
        <v>594.86565672999996</v>
      </c>
      <c r="F181" s="7" t="str">
        <f t="shared" si="33"/>
        <v>N/A</v>
      </c>
      <c r="G181" s="26">
        <v>676.03945963000001</v>
      </c>
      <c r="H181" s="7" t="str">
        <f t="shared" si="34"/>
        <v>N/A</v>
      </c>
      <c r="I181" s="8">
        <v>-3.88</v>
      </c>
      <c r="J181" s="8">
        <v>13.65</v>
      </c>
      <c r="K181" s="25" t="s">
        <v>734</v>
      </c>
      <c r="L181" s="85" t="str">
        <f t="shared" si="35"/>
        <v>Yes</v>
      </c>
    </row>
    <row r="182" spans="1:12" ht="25" x14ac:dyDescent="0.25">
      <c r="A182" s="142" t="s">
        <v>1359</v>
      </c>
      <c r="B182" s="21" t="s">
        <v>213</v>
      </c>
      <c r="C182" s="26">
        <v>2199441</v>
      </c>
      <c r="D182" s="7" t="str">
        <f t="shared" si="32"/>
        <v>N/A</v>
      </c>
      <c r="E182" s="26">
        <v>2391955</v>
      </c>
      <c r="F182" s="7" t="str">
        <f t="shared" si="33"/>
        <v>N/A</v>
      </c>
      <c r="G182" s="26">
        <v>3507129</v>
      </c>
      <c r="H182" s="7" t="str">
        <f t="shared" si="34"/>
        <v>N/A</v>
      </c>
      <c r="I182" s="8">
        <v>8.7530000000000001</v>
      </c>
      <c r="J182" s="8">
        <v>46.62</v>
      </c>
      <c r="K182" s="25" t="s">
        <v>734</v>
      </c>
      <c r="L182" s="85" t="str">
        <f t="shared" si="35"/>
        <v>No</v>
      </c>
    </row>
    <row r="183" spans="1:12" x14ac:dyDescent="0.25">
      <c r="A183" s="142" t="s">
        <v>515</v>
      </c>
      <c r="B183" s="21" t="s">
        <v>213</v>
      </c>
      <c r="C183" s="22">
        <v>1145</v>
      </c>
      <c r="D183" s="7" t="str">
        <f t="shared" si="32"/>
        <v>N/A</v>
      </c>
      <c r="E183" s="22">
        <v>1104</v>
      </c>
      <c r="F183" s="7" t="str">
        <f t="shared" si="33"/>
        <v>N/A</v>
      </c>
      <c r="G183" s="22">
        <v>1532</v>
      </c>
      <c r="H183" s="7" t="str">
        <f t="shared" si="34"/>
        <v>N/A</v>
      </c>
      <c r="I183" s="8">
        <v>-3.58</v>
      </c>
      <c r="J183" s="8">
        <v>38.770000000000003</v>
      </c>
      <c r="K183" s="25" t="s">
        <v>734</v>
      </c>
      <c r="L183" s="85" t="str">
        <f t="shared" si="35"/>
        <v>No</v>
      </c>
    </row>
    <row r="184" spans="1:12" x14ac:dyDescent="0.25">
      <c r="A184" s="142" t="s">
        <v>1360</v>
      </c>
      <c r="B184" s="21" t="s">
        <v>213</v>
      </c>
      <c r="C184" s="26">
        <v>1920.9091702999999</v>
      </c>
      <c r="D184" s="7" t="str">
        <f t="shared" si="32"/>
        <v>N/A</v>
      </c>
      <c r="E184" s="26">
        <v>2166.6259058000001</v>
      </c>
      <c r="F184" s="7" t="str">
        <f t="shared" si="33"/>
        <v>N/A</v>
      </c>
      <c r="G184" s="26">
        <v>2289.2486945000001</v>
      </c>
      <c r="H184" s="7" t="str">
        <f t="shared" si="34"/>
        <v>N/A</v>
      </c>
      <c r="I184" s="8">
        <v>12.79</v>
      </c>
      <c r="J184" s="8">
        <v>5.66</v>
      </c>
      <c r="K184" s="25" t="s">
        <v>734</v>
      </c>
      <c r="L184" s="85" t="str">
        <f t="shared" si="35"/>
        <v>Yes</v>
      </c>
    </row>
    <row r="185" spans="1:12" ht="25" x14ac:dyDescent="0.25">
      <c r="A185" s="142" t="s">
        <v>1361</v>
      </c>
      <c r="B185" s="21" t="s">
        <v>213</v>
      </c>
      <c r="C185" s="26">
        <v>779335448</v>
      </c>
      <c r="D185" s="7" t="str">
        <f t="shared" si="32"/>
        <v>N/A</v>
      </c>
      <c r="E185" s="26">
        <v>765186155</v>
      </c>
      <c r="F185" s="7" t="str">
        <f t="shared" si="33"/>
        <v>N/A</v>
      </c>
      <c r="G185" s="26">
        <v>671077991</v>
      </c>
      <c r="H185" s="7" t="str">
        <f t="shared" si="34"/>
        <v>N/A</v>
      </c>
      <c r="I185" s="8">
        <v>-1.82</v>
      </c>
      <c r="J185" s="8">
        <v>-12.3</v>
      </c>
      <c r="K185" s="25" t="s">
        <v>734</v>
      </c>
      <c r="L185" s="85" t="str">
        <f t="shared" si="35"/>
        <v>Yes</v>
      </c>
    </row>
    <row r="186" spans="1:12" ht="25" x14ac:dyDescent="0.25">
      <c r="A186" s="142" t="s">
        <v>516</v>
      </c>
      <c r="B186" s="21" t="s">
        <v>213</v>
      </c>
      <c r="C186" s="22">
        <v>41638</v>
      </c>
      <c r="D186" s="7" t="str">
        <f t="shared" si="32"/>
        <v>N/A</v>
      </c>
      <c r="E186" s="22">
        <v>42139</v>
      </c>
      <c r="F186" s="7" t="str">
        <f t="shared" si="33"/>
        <v>N/A</v>
      </c>
      <c r="G186" s="22">
        <v>40971</v>
      </c>
      <c r="H186" s="7" t="str">
        <f t="shared" si="34"/>
        <v>N/A</v>
      </c>
      <c r="I186" s="8">
        <v>1.2030000000000001</v>
      </c>
      <c r="J186" s="8">
        <v>-2.77</v>
      </c>
      <c r="K186" s="25" t="s">
        <v>734</v>
      </c>
      <c r="L186" s="85" t="str">
        <f t="shared" si="35"/>
        <v>Yes</v>
      </c>
    </row>
    <row r="187" spans="1:12" ht="25" x14ac:dyDescent="0.25">
      <c r="A187" s="142" t="s">
        <v>1362</v>
      </c>
      <c r="B187" s="21" t="s">
        <v>213</v>
      </c>
      <c r="C187" s="26">
        <v>18716.927997999999</v>
      </c>
      <c r="D187" s="7" t="str">
        <f t="shared" si="32"/>
        <v>N/A</v>
      </c>
      <c r="E187" s="26">
        <v>18158.621586000001</v>
      </c>
      <c r="F187" s="7" t="str">
        <f t="shared" si="33"/>
        <v>N/A</v>
      </c>
      <c r="G187" s="26">
        <v>16379.341265999999</v>
      </c>
      <c r="H187" s="7" t="str">
        <f t="shared" si="34"/>
        <v>N/A</v>
      </c>
      <c r="I187" s="8">
        <v>-2.98</v>
      </c>
      <c r="J187" s="8">
        <v>-9.8000000000000007</v>
      </c>
      <c r="K187" s="25" t="s">
        <v>734</v>
      </c>
      <c r="L187" s="85" t="str">
        <f t="shared" si="35"/>
        <v>Yes</v>
      </c>
    </row>
    <row r="188" spans="1:12" x14ac:dyDescent="0.25">
      <c r="A188" s="116" t="s">
        <v>1363</v>
      </c>
      <c r="B188" s="21" t="s">
        <v>213</v>
      </c>
      <c r="C188" s="26">
        <v>967346092</v>
      </c>
      <c r="D188" s="7" t="str">
        <f t="shared" ref="D188:D203" si="36">IF($B188="N/A","N/A",IF(C188&gt;10,"No",IF(C188&lt;-10,"No","Yes")))</f>
        <v>N/A</v>
      </c>
      <c r="E188" s="26">
        <v>933609474</v>
      </c>
      <c r="F188" s="7" t="str">
        <f t="shared" ref="F188:F203" si="37">IF($B188="N/A","N/A",IF(E188&gt;10,"No",IF(E188&lt;-10,"No","Yes")))</f>
        <v>N/A</v>
      </c>
      <c r="G188" s="26">
        <v>830137934</v>
      </c>
      <c r="H188" s="7" t="str">
        <f t="shared" ref="H188:H203" si="38">IF($B188="N/A","N/A",IF(G188&gt;10,"No",IF(G188&lt;-10,"No","Yes")))</f>
        <v>N/A</v>
      </c>
      <c r="I188" s="8">
        <v>-3.49</v>
      </c>
      <c r="J188" s="8">
        <v>-11.1</v>
      </c>
      <c r="K188" s="25" t="s">
        <v>734</v>
      </c>
      <c r="L188" s="85" t="str">
        <f t="shared" ref="L188:L203" si="39">IF(J188="Div by 0", "N/A", IF(K188="N/A","N/A", IF(J188&gt;VALUE(MID(K188,1,2)), "No", IF(J188&lt;-1*VALUE(MID(K188,1,2)), "No", "Yes"))))</f>
        <v>Yes</v>
      </c>
    </row>
    <row r="189" spans="1:12" x14ac:dyDescent="0.25">
      <c r="A189" s="116" t="s">
        <v>1460</v>
      </c>
      <c r="B189" s="21" t="s">
        <v>213</v>
      </c>
      <c r="C189" s="22">
        <v>52182</v>
      </c>
      <c r="D189" s="7" t="str">
        <f t="shared" si="36"/>
        <v>N/A</v>
      </c>
      <c r="E189" s="22">
        <v>51805</v>
      </c>
      <c r="F189" s="7" t="str">
        <f t="shared" si="37"/>
        <v>N/A</v>
      </c>
      <c r="G189" s="22">
        <v>50751</v>
      </c>
      <c r="H189" s="7" t="str">
        <f t="shared" si="38"/>
        <v>N/A</v>
      </c>
      <c r="I189" s="8">
        <v>-0.72199999999999998</v>
      </c>
      <c r="J189" s="8">
        <v>-2.0299999999999998</v>
      </c>
      <c r="K189" s="25" t="s">
        <v>734</v>
      </c>
      <c r="L189" s="85" t="str">
        <f t="shared" si="39"/>
        <v>Yes</v>
      </c>
    </row>
    <row r="190" spans="1:12" x14ac:dyDescent="0.25">
      <c r="A190" s="116" t="s">
        <v>1461</v>
      </c>
      <c r="B190" s="21" t="s">
        <v>213</v>
      </c>
      <c r="C190" s="26">
        <v>18537.926717999999</v>
      </c>
      <c r="D190" s="7" t="str">
        <f t="shared" si="36"/>
        <v>N/A</v>
      </c>
      <c r="E190" s="26">
        <v>18021.609380999998</v>
      </c>
      <c r="F190" s="7" t="str">
        <f t="shared" si="37"/>
        <v>N/A</v>
      </c>
      <c r="G190" s="26">
        <v>16357.075407</v>
      </c>
      <c r="H190" s="7" t="str">
        <f t="shared" si="38"/>
        <v>N/A</v>
      </c>
      <c r="I190" s="8">
        <v>-2.79</v>
      </c>
      <c r="J190" s="8">
        <v>-9.24</v>
      </c>
      <c r="K190" s="25" t="s">
        <v>734</v>
      </c>
      <c r="L190" s="85" t="str">
        <f t="shared" si="39"/>
        <v>Yes</v>
      </c>
    </row>
    <row r="191" spans="1:12" x14ac:dyDescent="0.25">
      <c r="A191" s="116" t="s">
        <v>1462</v>
      </c>
      <c r="B191" s="21" t="s">
        <v>213</v>
      </c>
      <c r="C191" s="26">
        <v>14685.259975999999</v>
      </c>
      <c r="D191" s="7" t="str">
        <f t="shared" si="36"/>
        <v>N/A</v>
      </c>
      <c r="E191" s="26">
        <v>14352.801001</v>
      </c>
      <c r="F191" s="7" t="str">
        <f t="shared" si="37"/>
        <v>N/A</v>
      </c>
      <c r="G191" s="26">
        <v>13215.158904</v>
      </c>
      <c r="H191" s="7" t="str">
        <f t="shared" si="38"/>
        <v>N/A</v>
      </c>
      <c r="I191" s="8">
        <v>-2.2599999999999998</v>
      </c>
      <c r="J191" s="8">
        <v>-7.93</v>
      </c>
      <c r="K191" s="25" t="s">
        <v>734</v>
      </c>
      <c r="L191" s="85" t="str">
        <f t="shared" si="39"/>
        <v>Yes</v>
      </c>
    </row>
    <row r="192" spans="1:12" x14ac:dyDescent="0.25">
      <c r="A192" s="116" t="s">
        <v>1463</v>
      </c>
      <c r="B192" s="21" t="s">
        <v>213</v>
      </c>
      <c r="C192" s="26">
        <v>25462.309090999999</v>
      </c>
      <c r="D192" s="7" t="str">
        <f t="shared" si="36"/>
        <v>N/A</v>
      </c>
      <c r="E192" s="26">
        <v>24658.911485000001</v>
      </c>
      <c r="F192" s="7" t="str">
        <f t="shared" si="37"/>
        <v>N/A</v>
      </c>
      <c r="G192" s="26">
        <v>21977.885022999999</v>
      </c>
      <c r="H192" s="7" t="str">
        <f t="shared" si="38"/>
        <v>N/A</v>
      </c>
      <c r="I192" s="8">
        <v>-3.16</v>
      </c>
      <c r="J192" s="8">
        <v>-10.9</v>
      </c>
      <c r="K192" s="25" t="s">
        <v>734</v>
      </c>
      <c r="L192" s="85" t="str">
        <f t="shared" si="39"/>
        <v>Yes</v>
      </c>
    </row>
    <row r="193" spans="1:12" x14ac:dyDescent="0.25">
      <c r="A193" s="142" t="s">
        <v>1464</v>
      </c>
      <c r="B193" s="21" t="s">
        <v>213</v>
      </c>
      <c r="C193" s="5">
        <v>37.618409100999997</v>
      </c>
      <c r="D193" s="7" t="str">
        <f t="shared" si="36"/>
        <v>N/A</v>
      </c>
      <c r="E193" s="5">
        <v>37.538494982000003</v>
      </c>
      <c r="F193" s="7" t="str">
        <f t="shared" si="37"/>
        <v>N/A</v>
      </c>
      <c r="G193" s="5">
        <v>36.478181804999998</v>
      </c>
      <c r="H193" s="7" t="str">
        <f t="shared" si="38"/>
        <v>N/A</v>
      </c>
      <c r="I193" s="8">
        <v>-0.21199999999999999</v>
      </c>
      <c r="J193" s="8">
        <v>-2.82</v>
      </c>
      <c r="K193" s="25" t="s">
        <v>734</v>
      </c>
      <c r="L193" s="85" t="str">
        <f t="shared" si="39"/>
        <v>Yes</v>
      </c>
    </row>
    <row r="194" spans="1:12" x14ac:dyDescent="0.25">
      <c r="A194" s="142" t="s">
        <v>1465</v>
      </c>
      <c r="B194" s="21" t="s">
        <v>213</v>
      </c>
      <c r="C194" s="5">
        <v>42.622700751000004</v>
      </c>
      <c r="D194" s="7" t="str">
        <f t="shared" si="36"/>
        <v>N/A</v>
      </c>
      <c r="E194" s="5">
        <v>42.010069225999999</v>
      </c>
      <c r="F194" s="7" t="str">
        <f t="shared" si="37"/>
        <v>N/A</v>
      </c>
      <c r="G194" s="5">
        <v>40.449899275999996</v>
      </c>
      <c r="H194" s="7" t="str">
        <f t="shared" si="38"/>
        <v>N/A</v>
      </c>
      <c r="I194" s="8">
        <v>-1.44</v>
      </c>
      <c r="J194" s="8">
        <v>-3.71</v>
      </c>
      <c r="K194" s="25" t="s">
        <v>734</v>
      </c>
      <c r="L194" s="85" t="str">
        <f t="shared" si="39"/>
        <v>Yes</v>
      </c>
    </row>
    <row r="195" spans="1:12" x14ac:dyDescent="0.25">
      <c r="A195" s="142" t="s">
        <v>1466</v>
      </c>
      <c r="B195" s="21" t="s">
        <v>213</v>
      </c>
      <c r="C195" s="5">
        <v>31.319816566</v>
      </c>
      <c r="D195" s="7" t="str">
        <f t="shared" si="36"/>
        <v>N/A</v>
      </c>
      <c r="E195" s="5">
        <v>31.795500457999999</v>
      </c>
      <c r="F195" s="7" t="str">
        <f t="shared" si="37"/>
        <v>N/A</v>
      </c>
      <c r="G195" s="5">
        <v>32.285825822</v>
      </c>
      <c r="H195" s="7" t="str">
        <f t="shared" si="38"/>
        <v>N/A</v>
      </c>
      <c r="I195" s="8">
        <v>1.5189999999999999</v>
      </c>
      <c r="J195" s="8">
        <v>1.542</v>
      </c>
      <c r="K195" s="25" t="s">
        <v>734</v>
      </c>
      <c r="L195" s="85" t="str">
        <f t="shared" si="39"/>
        <v>Yes</v>
      </c>
    </row>
    <row r="196" spans="1:12" x14ac:dyDescent="0.25">
      <c r="A196" s="116" t="s">
        <v>1375</v>
      </c>
      <c r="B196" s="21" t="s">
        <v>213</v>
      </c>
      <c r="C196" s="26">
        <v>775563807</v>
      </c>
      <c r="D196" s="7" t="str">
        <f t="shared" si="36"/>
        <v>N/A</v>
      </c>
      <c r="E196" s="26">
        <v>762581749</v>
      </c>
      <c r="F196" s="7" t="str">
        <f t="shared" si="37"/>
        <v>N/A</v>
      </c>
      <c r="G196" s="26">
        <v>669051049</v>
      </c>
      <c r="H196" s="7" t="str">
        <f t="shared" si="38"/>
        <v>N/A</v>
      </c>
      <c r="I196" s="8">
        <v>-1.67</v>
      </c>
      <c r="J196" s="8">
        <v>-12.3</v>
      </c>
      <c r="K196" s="25" t="s">
        <v>734</v>
      </c>
      <c r="L196" s="85" t="str">
        <f t="shared" si="39"/>
        <v>Yes</v>
      </c>
    </row>
    <row r="197" spans="1:12" x14ac:dyDescent="0.25">
      <c r="A197" s="116" t="s">
        <v>1467</v>
      </c>
      <c r="B197" s="21" t="s">
        <v>213</v>
      </c>
      <c r="C197" s="22">
        <v>40868</v>
      </c>
      <c r="D197" s="7" t="str">
        <f t="shared" si="36"/>
        <v>N/A</v>
      </c>
      <c r="E197" s="22">
        <v>41382</v>
      </c>
      <c r="F197" s="7" t="str">
        <f t="shared" si="37"/>
        <v>N/A</v>
      </c>
      <c r="G197" s="22">
        <v>39789</v>
      </c>
      <c r="H197" s="7" t="str">
        <f t="shared" si="38"/>
        <v>N/A</v>
      </c>
      <c r="I197" s="8">
        <v>1.258</v>
      </c>
      <c r="J197" s="8">
        <v>-3.85</v>
      </c>
      <c r="K197" s="25" t="s">
        <v>734</v>
      </c>
      <c r="L197" s="85" t="str">
        <f t="shared" si="39"/>
        <v>Yes</v>
      </c>
    </row>
    <row r="198" spans="1:12" ht="25" x14ac:dyDescent="0.25">
      <c r="A198" s="116" t="s">
        <v>1468</v>
      </c>
      <c r="B198" s="21" t="s">
        <v>213</v>
      </c>
      <c r="C198" s="26">
        <v>18977.288025000002</v>
      </c>
      <c r="D198" s="7" t="str">
        <f t="shared" si="36"/>
        <v>N/A</v>
      </c>
      <c r="E198" s="26">
        <v>18427.861122999999</v>
      </c>
      <c r="F198" s="7" t="str">
        <f t="shared" si="37"/>
        <v>N/A</v>
      </c>
      <c r="G198" s="26">
        <v>16814.975219</v>
      </c>
      <c r="H198" s="7" t="str">
        <f t="shared" si="38"/>
        <v>N/A</v>
      </c>
      <c r="I198" s="8">
        <v>-2.9</v>
      </c>
      <c r="J198" s="8">
        <v>-8.75</v>
      </c>
      <c r="K198" s="25" t="s">
        <v>734</v>
      </c>
      <c r="L198" s="85" t="str">
        <f t="shared" si="39"/>
        <v>Yes</v>
      </c>
    </row>
    <row r="199" spans="1:12" ht="25" x14ac:dyDescent="0.25">
      <c r="A199" s="116" t="s">
        <v>1469</v>
      </c>
      <c r="B199" s="21" t="s">
        <v>213</v>
      </c>
      <c r="C199" s="26">
        <v>14064.377155</v>
      </c>
      <c r="D199" s="7" t="str">
        <f t="shared" si="36"/>
        <v>N/A</v>
      </c>
      <c r="E199" s="26">
        <v>13853.07704</v>
      </c>
      <c r="F199" s="7" t="str">
        <f t="shared" si="37"/>
        <v>N/A</v>
      </c>
      <c r="G199" s="26">
        <v>12792.43274</v>
      </c>
      <c r="H199" s="7" t="str">
        <f t="shared" si="38"/>
        <v>N/A</v>
      </c>
      <c r="I199" s="8">
        <v>-1.5</v>
      </c>
      <c r="J199" s="8">
        <v>-7.66</v>
      </c>
      <c r="K199" s="25" t="s">
        <v>734</v>
      </c>
      <c r="L199" s="85" t="str">
        <f t="shared" si="39"/>
        <v>Yes</v>
      </c>
    </row>
    <row r="200" spans="1:12" ht="25" x14ac:dyDescent="0.25">
      <c r="A200" s="116" t="s">
        <v>1470</v>
      </c>
      <c r="B200" s="21" t="s">
        <v>213</v>
      </c>
      <c r="C200" s="26">
        <v>26995.217475000001</v>
      </c>
      <c r="D200" s="7" t="str">
        <f t="shared" si="36"/>
        <v>N/A</v>
      </c>
      <c r="E200" s="26">
        <v>25965.608097</v>
      </c>
      <c r="F200" s="7" t="str">
        <f t="shared" si="37"/>
        <v>N/A</v>
      </c>
      <c r="G200" s="26">
        <v>23311.457199</v>
      </c>
      <c r="H200" s="7" t="str">
        <f t="shared" si="38"/>
        <v>N/A</v>
      </c>
      <c r="I200" s="8">
        <v>-3.81</v>
      </c>
      <c r="J200" s="8">
        <v>-10.199999999999999</v>
      </c>
      <c r="K200" s="25" t="s">
        <v>734</v>
      </c>
      <c r="L200" s="85" t="str">
        <f t="shared" si="39"/>
        <v>Yes</v>
      </c>
    </row>
    <row r="201" spans="1:12" ht="25" x14ac:dyDescent="0.25">
      <c r="A201" s="116" t="s">
        <v>1471</v>
      </c>
      <c r="B201" s="21" t="s">
        <v>213</v>
      </c>
      <c r="C201" s="5">
        <v>29.462058624000001</v>
      </c>
      <c r="D201" s="7" t="str">
        <f t="shared" si="36"/>
        <v>N/A</v>
      </c>
      <c r="E201" s="5">
        <v>29.985870077000001</v>
      </c>
      <c r="F201" s="7" t="str">
        <f t="shared" si="37"/>
        <v>N/A</v>
      </c>
      <c r="G201" s="5">
        <v>28.599049788999999</v>
      </c>
      <c r="H201" s="7" t="str">
        <f t="shared" si="38"/>
        <v>N/A</v>
      </c>
      <c r="I201" s="8">
        <v>1.778</v>
      </c>
      <c r="J201" s="8">
        <v>-4.62</v>
      </c>
      <c r="K201" s="25" t="s">
        <v>734</v>
      </c>
      <c r="L201" s="85" t="str">
        <f t="shared" si="39"/>
        <v>Yes</v>
      </c>
    </row>
    <row r="202" spans="1:12" ht="25" x14ac:dyDescent="0.25">
      <c r="A202" s="116" t="s">
        <v>1472</v>
      </c>
      <c r="B202" s="21" t="s">
        <v>213</v>
      </c>
      <c r="C202" s="5">
        <v>32.218083821999997</v>
      </c>
      <c r="D202" s="7" t="str">
        <f t="shared" si="36"/>
        <v>N/A</v>
      </c>
      <c r="E202" s="5">
        <v>32.430459407999997</v>
      </c>
      <c r="F202" s="7" t="str">
        <f t="shared" si="37"/>
        <v>N/A</v>
      </c>
      <c r="G202" s="5">
        <v>30.551617796999999</v>
      </c>
      <c r="H202" s="7" t="str">
        <f t="shared" si="38"/>
        <v>N/A</v>
      </c>
      <c r="I202" s="8">
        <v>0.65920000000000001</v>
      </c>
      <c r="J202" s="8">
        <v>-5.79</v>
      </c>
      <c r="K202" s="25" t="s">
        <v>734</v>
      </c>
      <c r="L202" s="85" t="str">
        <f t="shared" si="39"/>
        <v>Yes</v>
      </c>
    </row>
    <row r="203" spans="1:12" ht="25" x14ac:dyDescent="0.25">
      <c r="A203" s="144" t="s">
        <v>1473</v>
      </c>
      <c r="B203" s="93" t="s">
        <v>213</v>
      </c>
      <c r="C203" s="94">
        <v>26.068770892</v>
      </c>
      <c r="D203" s="124" t="str">
        <f t="shared" si="36"/>
        <v>N/A</v>
      </c>
      <c r="E203" s="94">
        <v>26.954089473</v>
      </c>
      <c r="F203" s="124" t="str">
        <f t="shared" si="37"/>
        <v>N/A</v>
      </c>
      <c r="G203" s="94">
        <v>26.989140463999998</v>
      </c>
      <c r="H203" s="124" t="str">
        <f t="shared" si="38"/>
        <v>N/A</v>
      </c>
      <c r="I203" s="125">
        <v>3.3959999999999999</v>
      </c>
      <c r="J203" s="125">
        <v>0.13</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308328</v>
      </c>
      <c r="D6" s="7" t="str">
        <f>IF($B6="N/A","N/A",IF(C6&gt;10,"No",IF(C6&lt;-10,"No","Yes")))</f>
        <v>N/A</v>
      </c>
      <c r="E6" s="22">
        <v>301399</v>
      </c>
      <c r="F6" s="7" t="str">
        <f>IF($B6="N/A","N/A",IF(E6&gt;10,"No",IF(E6&lt;-10,"No","Yes")))</f>
        <v>N/A</v>
      </c>
      <c r="G6" s="22">
        <v>341653</v>
      </c>
      <c r="H6" s="7" t="str">
        <f>IF($B6="N/A","N/A",IF(G6&gt;10,"No",IF(G6&lt;-10,"No","Yes")))</f>
        <v>N/A</v>
      </c>
      <c r="I6" s="8">
        <v>-2.25</v>
      </c>
      <c r="J6" s="8">
        <v>13.36</v>
      </c>
      <c r="K6" s="25" t="s">
        <v>734</v>
      </c>
      <c r="L6" s="85" t="str">
        <f t="shared" ref="L6:L46" si="0">IF(J6="Div by 0", "N/A", IF(K6="N/A","N/A", IF(J6&gt;VALUE(MID(K6,1,2)), "No", IF(J6&lt;-1*VALUE(MID(K6,1,2)), "No", "Yes"))))</f>
        <v>Yes</v>
      </c>
    </row>
    <row r="7" spans="1:12" x14ac:dyDescent="0.25">
      <c r="A7" s="142" t="s">
        <v>10</v>
      </c>
      <c r="B7" s="21" t="s">
        <v>213</v>
      </c>
      <c r="C7" s="22">
        <v>245429</v>
      </c>
      <c r="D7" s="7" t="str">
        <f>IF($B7="N/A","N/A",IF(C7&gt;10,"No",IF(C7&lt;-10,"No","Yes")))</f>
        <v>N/A</v>
      </c>
      <c r="E7" s="22">
        <v>231149</v>
      </c>
      <c r="F7" s="7" t="str">
        <f>IF($B7="N/A","N/A",IF(E7&gt;10,"No",IF(E7&lt;-10,"No","Yes")))</f>
        <v>N/A</v>
      </c>
      <c r="G7" s="22">
        <v>245547</v>
      </c>
      <c r="H7" s="7" t="str">
        <f>IF($B7="N/A","N/A",IF(G7&gt;10,"No",IF(G7&lt;-10,"No","Yes")))</f>
        <v>N/A</v>
      </c>
      <c r="I7" s="8">
        <v>-5.82</v>
      </c>
      <c r="J7" s="8">
        <v>6.2290000000000001</v>
      </c>
      <c r="K7" s="25" t="s">
        <v>734</v>
      </c>
      <c r="L7" s="85" t="str">
        <f t="shared" si="0"/>
        <v>Yes</v>
      </c>
    </row>
    <row r="8" spans="1:12" x14ac:dyDescent="0.25">
      <c r="A8" s="142" t="s">
        <v>91</v>
      </c>
      <c r="B8" s="5" t="s">
        <v>297</v>
      </c>
      <c r="C8" s="4">
        <v>79.599971459000002</v>
      </c>
      <c r="D8" s="7" t="str">
        <f>IF($B8="N/A","N/A",IF(C8&gt;90,"No",IF(C8&lt;65,"No","Yes")))</f>
        <v>Yes</v>
      </c>
      <c r="E8" s="4">
        <v>76.692026185000003</v>
      </c>
      <c r="F8" s="7" t="str">
        <f>IF($B8="N/A","N/A",IF(E8&gt;90,"No",IF(E8&lt;65,"No","Yes")))</f>
        <v>Yes</v>
      </c>
      <c r="G8" s="4">
        <v>71.870289446000001</v>
      </c>
      <c r="H8" s="7" t="str">
        <f>IF($B8="N/A","N/A",IF(G8&gt;90,"No",IF(G8&lt;65,"No","Yes")))</f>
        <v>Yes</v>
      </c>
      <c r="I8" s="8">
        <v>-3.65</v>
      </c>
      <c r="J8" s="8">
        <v>-6.29</v>
      </c>
      <c r="K8" s="25" t="s">
        <v>734</v>
      </c>
      <c r="L8" s="85" t="str">
        <f t="shared" si="0"/>
        <v>Yes</v>
      </c>
    </row>
    <row r="9" spans="1:12" x14ac:dyDescent="0.25">
      <c r="A9" s="142" t="s">
        <v>92</v>
      </c>
      <c r="B9" s="5" t="s">
        <v>298</v>
      </c>
      <c r="C9" s="4">
        <v>89.660747121</v>
      </c>
      <c r="D9" s="7" t="str">
        <f>IF($B9="N/A","N/A",IF(C9&gt;100,"No",IF(C9&lt;90,"No","Yes")))</f>
        <v>No</v>
      </c>
      <c r="E9" s="4">
        <v>89.490138608999999</v>
      </c>
      <c r="F9" s="7" t="str">
        <f>IF($B9="N/A","N/A",IF(E9&gt;100,"No",IF(E9&lt;90,"No","Yes")))</f>
        <v>No</v>
      </c>
      <c r="G9" s="4">
        <v>89.625949030000001</v>
      </c>
      <c r="H9" s="7" t="str">
        <f>IF($B9="N/A","N/A",IF(G9&gt;100,"No",IF(G9&lt;90,"No","Yes")))</f>
        <v>No</v>
      </c>
      <c r="I9" s="8">
        <v>-0.19</v>
      </c>
      <c r="J9" s="8">
        <v>0.15179999999999999</v>
      </c>
      <c r="K9" s="25" t="s">
        <v>734</v>
      </c>
      <c r="L9" s="85" t="str">
        <f t="shared" si="0"/>
        <v>Yes</v>
      </c>
    </row>
    <row r="10" spans="1:12" x14ac:dyDescent="0.25">
      <c r="A10" s="142" t="s">
        <v>93</v>
      </c>
      <c r="B10" s="5" t="s">
        <v>299</v>
      </c>
      <c r="C10" s="4">
        <v>85.466110116999999</v>
      </c>
      <c r="D10" s="7" t="str">
        <f>IF($B10="N/A","N/A",IF(C10&gt;100,"No",IF(C10&lt;85,"No","Yes")))</f>
        <v>Yes</v>
      </c>
      <c r="E10" s="4">
        <v>84.823194557999997</v>
      </c>
      <c r="F10" s="7" t="str">
        <f>IF($B10="N/A","N/A",IF(E10&gt;100,"No",IF(E10&lt;85,"No","Yes")))</f>
        <v>No</v>
      </c>
      <c r="G10" s="4">
        <v>86.075209826999995</v>
      </c>
      <c r="H10" s="7" t="str">
        <f>IF($B10="N/A","N/A",IF(G10&gt;100,"No",IF(G10&lt;85,"No","Yes")))</f>
        <v>Yes</v>
      </c>
      <c r="I10" s="8">
        <v>-0.752</v>
      </c>
      <c r="J10" s="8">
        <v>1.476</v>
      </c>
      <c r="K10" s="25" t="s">
        <v>734</v>
      </c>
      <c r="L10" s="85" t="str">
        <f t="shared" si="0"/>
        <v>Yes</v>
      </c>
    </row>
    <row r="11" spans="1:12" x14ac:dyDescent="0.25">
      <c r="A11" s="142" t="s">
        <v>94</v>
      </c>
      <c r="B11" s="5" t="s">
        <v>300</v>
      </c>
      <c r="C11" s="4">
        <v>68.263338736999998</v>
      </c>
      <c r="D11" s="7" t="str">
        <f>IF($B11="N/A","N/A",IF(C11&gt;100,"No",IF(C11&lt;80,"No","Yes")))</f>
        <v>No</v>
      </c>
      <c r="E11" s="4">
        <v>65.627694722000001</v>
      </c>
      <c r="F11" s="7" t="str">
        <f>IF($B11="N/A","N/A",IF(E11&gt;100,"No",IF(E11&lt;80,"No","Yes")))</f>
        <v>No</v>
      </c>
      <c r="G11" s="4">
        <v>67.72052137</v>
      </c>
      <c r="H11" s="7" t="str">
        <f>IF($B11="N/A","N/A",IF(G11&gt;100,"No",IF(G11&lt;80,"No","Yes")))</f>
        <v>No</v>
      </c>
      <c r="I11" s="8">
        <v>-3.86</v>
      </c>
      <c r="J11" s="8">
        <v>3.1890000000000001</v>
      </c>
      <c r="K11" s="25" t="s">
        <v>734</v>
      </c>
      <c r="L11" s="85" t="str">
        <f t="shared" si="0"/>
        <v>Yes</v>
      </c>
    </row>
    <row r="12" spans="1:12" x14ac:dyDescent="0.25">
      <c r="A12" s="142" t="s">
        <v>95</v>
      </c>
      <c r="B12" s="5" t="s">
        <v>300</v>
      </c>
      <c r="C12" s="4">
        <v>69.333519827000003</v>
      </c>
      <c r="D12" s="7" t="str">
        <f>IF($B12="N/A","N/A",IF(C12&gt;100,"No",IF(C12&lt;80,"No","Yes")))</f>
        <v>No</v>
      </c>
      <c r="E12" s="4">
        <v>59.313505257000003</v>
      </c>
      <c r="F12" s="7" t="str">
        <f>IF($B12="N/A","N/A",IF(E12&gt;100,"No",IF(E12&lt;80,"No","Yes")))</f>
        <v>No</v>
      </c>
      <c r="G12" s="4">
        <v>48.985410401999999</v>
      </c>
      <c r="H12" s="7" t="str">
        <f>IF($B12="N/A","N/A",IF(G12&gt;100,"No",IF(G12&lt;80,"No","Yes")))</f>
        <v>No</v>
      </c>
      <c r="I12" s="8">
        <v>-14.5</v>
      </c>
      <c r="J12" s="8">
        <v>-17.399999999999999</v>
      </c>
      <c r="K12" s="25" t="s">
        <v>734</v>
      </c>
      <c r="L12" s="85" t="str">
        <f t="shared" si="0"/>
        <v>Yes</v>
      </c>
    </row>
    <row r="13" spans="1:12" x14ac:dyDescent="0.25">
      <c r="A13" s="84" t="s">
        <v>96</v>
      </c>
      <c r="B13" s="21" t="s">
        <v>213</v>
      </c>
      <c r="C13" s="22">
        <v>241449.88</v>
      </c>
      <c r="D13" s="7" t="str">
        <f t="shared" ref="D13:D44" si="1">IF($B13="N/A","N/A",IF(C13&gt;10,"No",IF(C13&lt;-10,"No","Yes")))</f>
        <v>N/A</v>
      </c>
      <c r="E13" s="22">
        <v>232338.52</v>
      </c>
      <c r="F13" s="7" t="str">
        <f t="shared" ref="F13:F44" si="2">IF($B13="N/A","N/A",IF(E13&gt;10,"No",IF(E13&lt;-10,"No","Yes")))</f>
        <v>N/A</v>
      </c>
      <c r="G13" s="22">
        <v>243447.05</v>
      </c>
      <c r="H13" s="7" t="str">
        <f t="shared" ref="H13:H44" si="3">IF($B13="N/A","N/A",IF(G13&gt;10,"No",IF(G13&lt;-10,"No","Yes")))</f>
        <v>N/A</v>
      </c>
      <c r="I13" s="8">
        <v>-3.77</v>
      </c>
      <c r="J13" s="8">
        <v>4.7809999999999997</v>
      </c>
      <c r="K13" s="25" t="s">
        <v>734</v>
      </c>
      <c r="L13" s="85" t="str">
        <f t="shared" si="0"/>
        <v>Yes</v>
      </c>
    </row>
    <row r="14" spans="1:12" x14ac:dyDescent="0.25">
      <c r="A14" s="84" t="s">
        <v>100</v>
      </c>
      <c r="B14" s="21" t="s">
        <v>213</v>
      </c>
      <c r="C14" s="22">
        <v>81031</v>
      </c>
      <c r="D14" s="7" t="str">
        <f t="shared" si="1"/>
        <v>N/A</v>
      </c>
      <c r="E14" s="22">
        <v>81885</v>
      </c>
      <c r="F14" s="7" t="str">
        <f t="shared" si="2"/>
        <v>N/A</v>
      </c>
      <c r="G14" s="22">
        <v>82716</v>
      </c>
      <c r="H14" s="7" t="str">
        <f t="shared" si="3"/>
        <v>N/A</v>
      </c>
      <c r="I14" s="8">
        <v>1.054</v>
      </c>
      <c r="J14" s="8">
        <v>1.0149999999999999</v>
      </c>
      <c r="K14" s="25" t="s">
        <v>734</v>
      </c>
      <c r="L14" s="85" t="str">
        <f t="shared" si="0"/>
        <v>Yes</v>
      </c>
    </row>
    <row r="15" spans="1:12" x14ac:dyDescent="0.25">
      <c r="A15" s="84" t="s">
        <v>974</v>
      </c>
      <c r="B15" s="21" t="s">
        <v>213</v>
      </c>
      <c r="C15" s="22">
        <v>39223</v>
      </c>
      <c r="D15" s="7" t="str">
        <f t="shared" si="1"/>
        <v>N/A</v>
      </c>
      <c r="E15" s="22">
        <v>39721</v>
      </c>
      <c r="F15" s="7" t="str">
        <f t="shared" si="2"/>
        <v>N/A</v>
      </c>
      <c r="G15" s="22">
        <v>43198</v>
      </c>
      <c r="H15" s="7" t="str">
        <f t="shared" si="3"/>
        <v>N/A</v>
      </c>
      <c r="I15" s="8">
        <v>1.27</v>
      </c>
      <c r="J15" s="8">
        <v>8.7539999999999996</v>
      </c>
      <c r="K15" s="25" t="s">
        <v>734</v>
      </c>
      <c r="L15" s="85" t="str">
        <f t="shared" si="0"/>
        <v>Yes</v>
      </c>
    </row>
    <row r="16" spans="1:12" x14ac:dyDescent="0.25">
      <c r="A16" s="84" t="s">
        <v>975</v>
      </c>
      <c r="B16" s="21" t="s">
        <v>213</v>
      </c>
      <c r="C16" s="22">
        <v>5584</v>
      </c>
      <c r="D16" s="7" t="str">
        <f t="shared" si="1"/>
        <v>N/A</v>
      </c>
      <c r="E16" s="22">
        <v>5282</v>
      </c>
      <c r="F16" s="7" t="str">
        <f t="shared" si="2"/>
        <v>N/A</v>
      </c>
      <c r="G16" s="22">
        <v>5043</v>
      </c>
      <c r="H16" s="7" t="str">
        <f t="shared" si="3"/>
        <v>N/A</v>
      </c>
      <c r="I16" s="8">
        <v>-5.41</v>
      </c>
      <c r="J16" s="8">
        <v>-4.5199999999999996</v>
      </c>
      <c r="K16" s="25" t="s">
        <v>734</v>
      </c>
      <c r="L16" s="85" t="str">
        <f t="shared" si="0"/>
        <v>Yes</v>
      </c>
    </row>
    <row r="17" spans="1:12" x14ac:dyDescent="0.25">
      <c r="A17" s="84" t="s">
        <v>976</v>
      </c>
      <c r="B17" s="21" t="s">
        <v>213</v>
      </c>
      <c r="C17" s="22">
        <v>2540</v>
      </c>
      <c r="D17" s="7" t="str">
        <f t="shared" si="1"/>
        <v>N/A</v>
      </c>
      <c r="E17" s="22">
        <v>2625</v>
      </c>
      <c r="F17" s="7" t="str">
        <f t="shared" si="2"/>
        <v>N/A</v>
      </c>
      <c r="G17" s="22">
        <v>2670</v>
      </c>
      <c r="H17" s="7" t="str">
        <f t="shared" si="3"/>
        <v>N/A</v>
      </c>
      <c r="I17" s="8">
        <v>3.3460000000000001</v>
      </c>
      <c r="J17" s="8">
        <v>1.714</v>
      </c>
      <c r="K17" s="25" t="s">
        <v>734</v>
      </c>
      <c r="L17" s="85" t="str">
        <f t="shared" si="0"/>
        <v>Yes</v>
      </c>
    </row>
    <row r="18" spans="1:12" x14ac:dyDescent="0.25">
      <c r="A18" s="84" t="s">
        <v>977</v>
      </c>
      <c r="B18" s="21" t="s">
        <v>213</v>
      </c>
      <c r="C18" s="22">
        <v>33684</v>
      </c>
      <c r="D18" s="7" t="str">
        <f t="shared" si="1"/>
        <v>N/A</v>
      </c>
      <c r="E18" s="22">
        <v>34257</v>
      </c>
      <c r="F18" s="7" t="str">
        <f t="shared" si="2"/>
        <v>N/A</v>
      </c>
      <c r="G18" s="22">
        <v>31805</v>
      </c>
      <c r="H18" s="7" t="str">
        <f t="shared" si="3"/>
        <v>N/A</v>
      </c>
      <c r="I18" s="8">
        <v>1.7010000000000001</v>
      </c>
      <c r="J18" s="8">
        <v>-7.16</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100620</v>
      </c>
      <c r="D20" s="7" t="str">
        <f t="shared" si="1"/>
        <v>N/A</v>
      </c>
      <c r="E20" s="22">
        <v>82916</v>
      </c>
      <c r="F20" s="7" t="str">
        <f t="shared" si="2"/>
        <v>N/A</v>
      </c>
      <c r="G20" s="22">
        <v>70177</v>
      </c>
      <c r="H20" s="7" t="str">
        <f t="shared" si="3"/>
        <v>N/A</v>
      </c>
      <c r="I20" s="8">
        <v>-17.600000000000001</v>
      </c>
      <c r="J20" s="8">
        <v>-15.4</v>
      </c>
      <c r="K20" s="25" t="s">
        <v>734</v>
      </c>
      <c r="L20" s="85" t="str">
        <f t="shared" si="0"/>
        <v>Yes</v>
      </c>
    </row>
    <row r="21" spans="1:12" x14ac:dyDescent="0.25">
      <c r="A21" s="84" t="s">
        <v>979</v>
      </c>
      <c r="B21" s="21" t="s">
        <v>213</v>
      </c>
      <c r="C21" s="22">
        <v>61195</v>
      </c>
      <c r="D21" s="7" t="str">
        <f t="shared" si="1"/>
        <v>N/A</v>
      </c>
      <c r="E21" s="22">
        <v>46514</v>
      </c>
      <c r="F21" s="7" t="str">
        <f t="shared" si="2"/>
        <v>N/A</v>
      </c>
      <c r="G21" s="22">
        <v>39888</v>
      </c>
      <c r="H21" s="7" t="str">
        <f t="shared" si="3"/>
        <v>N/A</v>
      </c>
      <c r="I21" s="8">
        <v>-24</v>
      </c>
      <c r="J21" s="8">
        <v>-14.2</v>
      </c>
      <c r="K21" s="25" t="s">
        <v>734</v>
      </c>
      <c r="L21" s="85" t="str">
        <f t="shared" si="0"/>
        <v>Yes</v>
      </c>
    </row>
    <row r="22" spans="1:12" x14ac:dyDescent="0.25">
      <c r="A22" s="84" t="s">
        <v>980</v>
      </c>
      <c r="B22" s="21" t="s">
        <v>213</v>
      </c>
      <c r="C22" s="22">
        <v>10511</v>
      </c>
      <c r="D22" s="7" t="str">
        <f t="shared" si="1"/>
        <v>N/A</v>
      </c>
      <c r="E22" s="22">
        <v>8826</v>
      </c>
      <c r="F22" s="7" t="str">
        <f t="shared" si="2"/>
        <v>N/A</v>
      </c>
      <c r="G22" s="22">
        <v>4382</v>
      </c>
      <c r="H22" s="7" t="str">
        <f t="shared" si="3"/>
        <v>N/A</v>
      </c>
      <c r="I22" s="8">
        <v>-16</v>
      </c>
      <c r="J22" s="8">
        <v>-50.4</v>
      </c>
      <c r="K22" s="25" t="s">
        <v>734</v>
      </c>
      <c r="L22" s="85" t="str">
        <f t="shared" si="0"/>
        <v>No</v>
      </c>
    </row>
    <row r="23" spans="1:12" x14ac:dyDescent="0.25">
      <c r="A23" s="84" t="s">
        <v>981</v>
      </c>
      <c r="B23" s="21" t="s">
        <v>213</v>
      </c>
      <c r="C23" s="22">
        <v>6082</v>
      </c>
      <c r="D23" s="7" t="str">
        <f>IF($B23="N/A","N/A",IF(C23&gt;10,"No",IF(C23&lt;-10,"No","Yes")))</f>
        <v>N/A</v>
      </c>
      <c r="E23" s="22">
        <v>5583</v>
      </c>
      <c r="F23" s="7" t="str">
        <f t="shared" si="2"/>
        <v>N/A</v>
      </c>
      <c r="G23" s="22">
        <v>4310</v>
      </c>
      <c r="H23" s="7" t="str">
        <f t="shared" si="3"/>
        <v>N/A</v>
      </c>
      <c r="I23" s="8">
        <v>-8.1999999999999993</v>
      </c>
      <c r="J23" s="8">
        <v>-22.8</v>
      </c>
      <c r="K23" s="25" t="s">
        <v>734</v>
      </c>
      <c r="L23" s="85" t="str">
        <f t="shared" si="0"/>
        <v>Yes</v>
      </c>
    </row>
    <row r="24" spans="1:12" x14ac:dyDescent="0.25">
      <c r="A24" s="84" t="s">
        <v>982</v>
      </c>
      <c r="B24" s="21" t="s">
        <v>213</v>
      </c>
      <c r="C24" s="22">
        <v>22832</v>
      </c>
      <c r="D24" s="7" t="str">
        <f t="shared" si="1"/>
        <v>N/A</v>
      </c>
      <c r="E24" s="22">
        <v>21993</v>
      </c>
      <c r="F24" s="7" t="str">
        <f t="shared" si="2"/>
        <v>N/A</v>
      </c>
      <c r="G24" s="22">
        <v>21597</v>
      </c>
      <c r="H24" s="7" t="str">
        <f t="shared" si="3"/>
        <v>N/A</v>
      </c>
      <c r="I24" s="8">
        <v>-3.67</v>
      </c>
      <c r="J24" s="8">
        <v>-1.8</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98079</v>
      </c>
      <c r="D26" s="7" t="str">
        <f t="shared" si="1"/>
        <v>N/A</v>
      </c>
      <c r="E26" s="22">
        <v>103211</v>
      </c>
      <c r="F26" s="7" t="str">
        <f t="shared" si="2"/>
        <v>N/A</v>
      </c>
      <c r="G26" s="22">
        <v>98970</v>
      </c>
      <c r="H26" s="7" t="str">
        <f t="shared" si="3"/>
        <v>N/A</v>
      </c>
      <c r="I26" s="8">
        <v>5.2329999999999997</v>
      </c>
      <c r="J26" s="8">
        <v>-4.1100000000000003</v>
      </c>
      <c r="K26" s="25" t="s">
        <v>734</v>
      </c>
      <c r="L26" s="85" t="str">
        <f t="shared" si="0"/>
        <v>Yes</v>
      </c>
    </row>
    <row r="27" spans="1:12" x14ac:dyDescent="0.25">
      <c r="A27" s="84" t="s">
        <v>984</v>
      </c>
      <c r="B27" s="21" t="s">
        <v>213</v>
      </c>
      <c r="C27" s="22">
        <v>5249</v>
      </c>
      <c r="D27" s="7" t="str">
        <f t="shared" si="1"/>
        <v>N/A</v>
      </c>
      <c r="E27" s="22">
        <v>694</v>
      </c>
      <c r="F27" s="7" t="str">
        <f t="shared" si="2"/>
        <v>N/A</v>
      </c>
      <c r="G27" s="22">
        <v>484</v>
      </c>
      <c r="H27" s="7" t="str">
        <f t="shared" si="3"/>
        <v>N/A</v>
      </c>
      <c r="I27" s="8">
        <v>-86.8</v>
      </c>
      <c r="J27" s="8">
        <v>-30.3</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415</v>
      </c>
      <c r="D29" s="7" t="str">
        <f t="shared" si="1"/>
        <v>N/A</v>
      </c>
      <c r="E29" s="22">
        <v>403</v>
      </c>
      <c r="F29" s="7" t="str">
        <f t="shared" si="2"/>
        <v>N/A</v>
      </c>
      <c r="G29" s="22">
        <v>50</v>
      </c>
      <c r="H29" s="7" t="str">
        <f t="shared" si="3"/>
        <v>N/A</v>
      </c>
      <c r="I29" s="8">
        <v>-2.89</v>
      </c>
      <c r="J29" s="8">
        <v>-87.6</v>
      </c>
      <c r="K29" s="25" t="s">
        <v>734</v>
      </c>
      <c r="L29" s="85" t="str">
        <f t="shared" si="0"/>
        <v>No</v>
      </c>
    </row>
    <row r="30" spans="1:12" x14ac:dyDescent="0.25">
      <c r="A30" s="84" t="s">
        <v>987</v>
      </c>
      <c r="B30" s="21" t="s">
        <v>213</v>
      </c>
      <c r="C30" s="22">
        <v>58408</v>
      </c>
      <c r="D30" s="7" t="str">
        <f t="shared" si="1"/>
        <v>N/A</v>
      </c>
      <c r="E30" s="22">
        <v>66401</v>
      </c>
      <c r="F30" s="7" t="str">
        <f t="shared" si="2"/>
        <v>N/A</v>
      </c>
      <c r="G30" s="22">
        <v>67877</v>
      </c>
      <c r="H30" s="7" t="str">
        <f t="shared" si="3"/>
        <v>N/A</v>
      </c>
      <c r="I30" s="8">
        <v>13.68</v>
      </c>
      <c r="J30" s="8">
        <v>2.2229999999999999</v>
      </c>
      <c r="K30" s="25" t="s">
        <v>734</v>
      </c>
      <c r="L30" s="85" t="str">
        <f t="shared" si="0"/>
        <v>Yes</v>
      </c>
    </row>
    <row r="31" spans="1:12" x14ac:dyDescent="0.25">
      <c r="A31" s="84" t="s">
        <v>988</v>
      </c>
      <c r="B31" s="21" t="s">
        <v>213</v>
      </c>
      <c r="C31" s="22">
        <v>11596</v>
      </c>
      <c r="D31" s="7" t="str">
        <f t="shared" si="1"/>
        <v>N/A</v>
      </c>
      <c r="E31" s="22">
        <v>13756</v>
      </c>
      <c r="F31" s="7" t="str">
        <f t="shared" si="2"/>
        <v>N/A</v>
      </c>
      <c r="G31" s="22">
        <v>6603</v>
      </c>
      <c r="H31" s="7" t="str">
        <f t="shared" si="3"/>
        <v>N/A</v>
      </c>
      <c r="I31" s="8">
        <v>18.63</v>
      </c>
      <c r="J31" s="8">
        <v>-52</v>
      </c>
      <c r="K31" s="25" t="s">
        <v>734</v>
      </c>
      <c r="L31" s="85" t="str">
        <f t="shared" si="0"/>
        <v>No</v>
      </c>
    </row>
    <row r="32" spans="1:12" x14ac:dyDescent="0.25">
      <c r="A32" s="84" t="s">
        <v>989</v>
      </c>
      <c r="B32" s="21" t="s">
        <v>213</v>
      </c>
      <c r="C32" s="22">
        <v>22411</v>
      </c>
      <c r="D32" s="7" t="str">
        <f t="shared" si="1"/>
        <v>N/A</v>
      </c>
      <c r="E32" s="22">
        <v>21374</v>
      </c>
      <c r="F32" s="7" t="str">
        <f t="shared" si="2"/>
        <v>N/A</v>
      </c>
      <c r="G32" s="22">
        <v>23836</v>
      </c>
      <c r="H32" s="7" t="str">
        <f t="shared" si="3"/>
        <v>N/A</v>
      </c>
      <c r="I32" s="8">
        <v>-4.63</v>
      </c>
      <c r="J32" s="8">
        <v>11.52</v>
      </c>
      <c r="K32" s="25" t="s">
        <v>734</v>
      </c>
      <c r="L32" s="85" t="str">
        <f t="shared" si="0"/>
        <v>Yes</v>
      </c>
    </row>
    <row r="33" spans="1:12" x14ac:dyDescent="0.25">
      <c r="A33" s="84" t="s">
        <v>990</v>
      </c>
      <c r="B33" s="21" t="s">
        <v>213</v>
      </c>
      <c r="C33" s="22">
        <v>0</v>
      </c>
      <c r="D33" s="7" t="str">
        <f t="shared" si="1"/>
        <v>N/A</v>
      </c>
      <c r="E33" s="22">
        <v>583</v>
      </c>
      <c r="F33" s="7" t="str">
        <f t="shared" si="2"/>
        <v>N/A</v>
      </c>
      <c r="G33" s="22">
        <v>120</v>
      </c>
      <c r="H33" s="7" t="str">
        <f t="shared" si="3"/>
        <v>N/A</v>
      </c>
      <c r="I33" s="8" t="s">
        <v>1747</v>
      </c>
      <c r="J33" s="8">
        <v>-79.400000000000006</v>
      </c>
      <c r="K33" s="25" t="s">
        <v>734</v>
      </c>
      <c r="L33" s="85" t="str">
        <f t="shared" si="0"/>
        <v>No</v>
      </c>
    </row>
    <row r="34" spans="1:12" x14ac:dyDescent="0.25">
      <c r="A34" s="84" t="s">
        <v>105</v>
      </c>
      <c r="B34" s="21" t="s">
        <v>213</v>
      </c>
      <c r="C34" s="22">
        <v>28598</v>
      </c>
      <c r="D34" s="7" t="str">
        <f t="shared" si="1"/>
        <v>N/A</v>
      </c>
      <c r="E34" s="22">
        <v>33387</v>
      </c>
      <c r="F34" s="7" t="str">
        <f t="shared" si="2"/>
        <v>N/A</v>
      </c>
      <c r="G34" s="22">
        <v>89790</v>
      </c>
      <c r="H34" s="7" t="str">
        <f t="shared" si="3"/>
        <v>N/A</v>
      </c>
      <c r="I34" s="8">
        <v>16.75</v>
      </c>
      <c r="J34" s="8">
        <v>168.9</v>
      </c>
      <c r="K34" s="25" t="s">
        <v>734</v>
      </c>
      <c r="L34" s="85" t="str">
        <f t="shared" si="0"/>
        <v>No</v>
      </c>
    </row>
    <row r="35" spans="1:12" x14ac:dyDescent="0.25">
      <c r="A35" s="84" t="s">
        <v>991</v>
      </c>
      <c r="B35" s="21" t="s">
        <v>213</v>
      </c>
      <c r="C35" s="22">
        <v>3875</v>
      </c>
      <c r="D35" s="7" t="str">
        <f t="shared" si="1"/>
        <v>N/A</v>
      </c>
      <c r="E35" s="22">
        <v>11372</v>
      </c>
      <c r="F35" s="7" t="str">
        <f t="shared" si="2"/>
        <v>N/A</v>
      </c>
      <c r="G35" s="22">
        <v>80745</v>
      </c>
      <c r="H35" s="7" t="str">
        <f t="shared" si="3"/>
        <v>N/A</v>
      </c>
      <c r="I35" s="8">
        <v>193.5</v>
      </c>
      <c r="J35" s="8">
        <v>610</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168</v>
      </c>
      <c r="D37" s="7" t="str">
        <f t="shared" si="1"/>
        <v>N/A</v>
      </c>
      <c r="E37" s="22">
        <v>160</v>
      </c>
      <c r="F37" s="7" t="str">
        <f t="shared" si="2"/>
        <v>N/A</v>
      </c>
      <c r="G37" s="22">
        <v>27</v>
      </c>
      <c r="H37" s="7" t="str">
        <f t="shared" si="3"/>
        <v>N/A</v>
      </c>
      <c r="I37" s="8">
        <v>-4.76</v>
      </c>
      <c r="J37" s="8">
        <v>-83.1</v>
      </c>
      <c r="K37" s="25" t="s">
        <v>734</v>
      </c>
      <c r="L37" s="85" t="str">
        <f t="shared" si="0"/>
        <v>No</v>
      </c>
    </row>
    <row r="38" spans="1:12" x14ac:dyDescent="0.25">
      <c r="A38" s="84" t="s">
        <v>994</v>
      </c>
      <c r="B38" s="21" t="s">
        <v>213</v>
      </c>
      <c r="C38" s="22">
        <v>6744</v>
      </c>
      <c r="D38" s="7" t="str">
        <f t="shared" si="1"/>
        <v>N/A</v>
      </c>
      <c r="E38" s="22">
        <v>6252</v>
      </c>
      <c r="F38" s="7" t="str">
        <f t="shared" si="2"/>
        <v>N/A</v>
      </c>
      <c r="G38" s="22">
        <v>4097</v>
      </c>
      <c r="H38" s="7" t="str">
        <f t="shared" si="3"/>
        <v>N/A</v>
      </c>
      <c r="I38" s="8">
        <v>-7.3</v>
      </c>
      <c r="J38" s="8">
        <v>-34.5</v>
      </c>
      <c r="K38" s="25" t="s">
        <v>734</v>
      </c>
      <c r="L38" s="85" t="str">
        <f t="shared" si="0"/>
        <v>No</v>
      </c>
    </row>
    <row r="39" spans="1:12" x14ac:dyDescent="0.25">
      <c r="A39" s="84" t="s">
        <v>995</v>
      </c>
      <c r="B39" s="21" t="s">
        <v>213</v>
      </c>
      <c r="C39" s="22">
        <v>11901</v>
      </c>
      <c r="D39" s="7" t="str">
        <f t="shared" si="1"/>
        <v>N/A</v>
      </c>
      <c r="E39" s="22">
        <v>10467</v>
      </c>
      <c r="F39" s="7" t="str">
        <f t="shared" si="2"/>
        <v>N/A</v>
      </c>
      <c r="G39" s="22">
        <v>3781</v>
      </c>
      <c r="H39" s="7" t="str">
        <f t="shared" si="3"/>
        <v>N/A</v>
      </c>
      <c r="I39" s="8">
        <v>-12</v>
      </c>
      <c r="J39" s="8">
        <v>-63.9</v>
      </c>
      <c r="K39" s="25" t="s">
        <v>734</v>
      </c>
      <c r="L39" s="85" t="str">
        <f t="shared" si="0"/>
        <v>No</v>
      </c>
    </row>
    <row r="40" spans="1:12" x14ac:dyDescent="0.25">
      <c r="A40" s="84" t="s">
        <v>996</v>
      </c>
      <c r="B40" s="21" t="s">
        <v>213</v>
      </c>
      <c r="C40" s="22">
        <v>5910</v>
      </c>
      <c r="D40" s="7" t="str">
        <f t="shared" si="1"/>
        <v>N/A</v>
      </c>
      <c r="E40" s="22">
        <v>5136</v>
      </c>
      <c r="F40" s="7" t="str">
        <f t="shared" si="2"/>
        <v>N/A</v>
      </c>
      <c r="G40" s="22">
        <v>1140</v>
      </c>
      <c r="H40" s="7" t="str">
        <f t="shared" si="3"/>
        <v>N/A</v>
      </c>
      <c r="I40" s="8">
        <v>-13.1</v>
      </c>
      <c r="J40" s="8">
        <v>-77.8</v>
      </c>
      <c r="K40" s="25" t="s">
        <v>734</v>
      </c>
      <c r="L40" s="85" t="str">
        <f t="shared" si="0"/>
        <v>No</v>
      </c>
    </row>
    <row r="41" spans="1:12" x14ac:dyDescent="0.25">
      <c r="A41" s="142" t="s">
        <v>84</v>
      </c>
      <c r="B41" s="21" t="s">
        <v>213</v>
      </c>
      <c r="C41" s="26">
        <v>2602635870</v>
      </c>
      <c r="D41" s="7" t="str">
        <f t="shared" si="1"/>
        <v>N/A</v>
      </c>
      <c r="E41" s="26">
        <v>2169196401</v>
      </c>
      <c r="F41" s="7" t="str">
        <f t="shared" si="2"/>
        <v>N/A</v>
      </c>
      <c r="G41" s="26">
        <v>2056564887</v>
      </c>
      <c r="H41" s="7" t="str">
        <f t="shared" si="3"/>
        <v>N/A</v>
      </c>
      <c r="I41" s="8">
        <v>-16.7</v>
      </c>
      <c r="J41" s="8">
        <v>-5.19</v>
      </c>
      <c r="K41" s="25" t="s">
        <v>734</v>
      </c>
      <c r="L41" s="85" t="str">
        <f t="shared" si="0"/>
        <v>Yes</v>
      </c>
    </row>
    <row r="42" spans="1:12" x14ac:dyDescent="0.25">
      <c r="A42" s="142" t="s">
        <v>1474</v>
      </c>
      <c r="B42" s="21" t="s">
        <v>213</v>
      </c>
      <c r="C42" s="26">
        <v>8441.1272086999998</v>
      </c>
      <c r="D42" s="7" t="str">
        <f t="shared" si="1"/>
        <v>N/A</v>
      </c>
      <c r="E42" s="26">
        <v>7197.0922299000003</v>
      </c>
      <c r="F42" s="7" t="str">
        <f t="shared" si="2"/>
        <v>N/A</v>
      </c>
      <c r="G42" s="26">
        <v>6019.4550816000001</v>
      </c>
      <c r="H42" s="7" t="str">
        <f t="shared" si="3"/>
        <v>N/A</v>
      </c>
      <c r="I42" s="8">
        <v>-14.7</v>
      </c>
      <c r="J42" s="8">
        <v>-16.399999999999999</v>
      </c>
      <c r="K42" s="25" t="s">
        <v>734</v>
      </c>
      <c r="L42" s="85" t="str">
        <f t="shared" si="0"/>
        <v>Yes</v>
      </c>
    </row>
    <row r="43" spans="1:12" x14ac:dyDescent="0.25">
      <c r="A43" s="142" t="s">
        <v>1475</v>
      </c>
      <c r="B43" s="21" t="s">
        <v>213</v>
      </c>
      <c r="C43" s="26">
        <v>10604.434969</v>
      </c>
      <c r="D43" s="7" t="str">
        <f t="shared" si="1"/>
        <v>N/A</v>
      </c>
      <c r="E43" s="26">
        <v>9384.4074643999993</v>
      </c>
      <c r="F43" s="7" t="str">
        <f t="shared" si="2"/>
        <v>N/A</v>
      </c>
      <c r="G43" s="26">
        <v>8375.4429376000007</v>
      </c>
      <c r="H43" s="7" t="str">
        <f t="shared" si="3"/>
        <v>N/A</v>
      </c>
      <c r="I43" s="8">
        <v>-11.5</v>
      </c>
      <c r="J43" s="8">
        <v>-10.8</v>
      </c>
      <c r="K43" s="25" t="s">
        <v>734</v>
      </c>
      <c r="L43" s="85" t="str">
        <f t="shared" si="0"/>
        <v>Yes</v>
      </c>
    </row>
    <row r="44" spans="1:12" x14ac:dyDescent="0.25">
      <c r="A44" s="116" t="s">
        <v>107</v>
      </c>
      <c r="B44" s="21" t="s">
        <v>213</v>
      </c>
      <c r="C44" s="26">
        <v>40914980</v>
      </c>
      <c r="D44" s="7" t="str">
        <f t="shared" si="1"/>
        <v>N/A</v>
      </c>
      <c r="E44" s="26">
        <v>11209575</v>
      </c>
      <c r="F44" s="7" t="str">
        <f t="shared" si="2"/>
        <v>N/A</v>
      </c>
      <c r="G44" s="26">
        <v>11556574</v>
      </c>
      <c r="H44" s="7" t="str">
        <f t="shared" si="3"/>
        <v>N/A</v>
      </c>
      <c r="I44" s="8">
        <v>-72.599999999999994</v>
      </c>
      <c r="J44" s="8">
        <v>3.0960000000000001</v>
      </c>
      <c r="K44" s="25" t="s">
        <v>734</v>
      </c>
      <c r="L44" s="85" t="str">
        <f t="shared" si="0"/>
        <v>Yes</v>
      </c>
    </row>
    <row r="45" spans="1:12" x14ac:dyDescent="0.25">
      <c r="A45" s="142" t="s">
        <v>158</v>
      </c>
      <c r="B45" s="25" t="s">
        <v>217</v>
      </c>
      <c r="C45" s="1">
        <v>165497</v>
      </c>
      <c r="D45" s="7" t="str">
        <f>IF($B45="N/A","N/A",IF(C45&gt;0,"No",IF(C45&lt;0,"No","Yes")))</f>
        <v>No</v>
      </c>
      <c r="E45" s="1">
        <v>63299</v>
      </c>
      <c r="F45" s="7" t="str">
        <f>IF($B45="N/A","N/A",IF(E45&gt;0,"No",IF(E45&lt;0,"No","Yes")))</f>
        <v>No</v>
      </c>
      <c r="G45" s="1">
        <v>1074</v>
      </c>
      <c r="H45" s="7" t="str">
        <f>IF($B45="N/A","N/A",IF(G45&gt;0,"No",IF(G45&lt;0,"No","Yes")))</f>
        <v>No</v>
      </c>
      <c r="I45" s="8">
        <v>-61.8</v>
      </c>
      <c r="J45" s="8">
        <v>-98.3</v>
      </c>
      <c r="K45" s="25" t="s">
        <v>734</v>
      </c>
      <c r="L45" s="85" t="str">
        <f t="shared" si="0"/>
        <v>No</v>
      </c>
    </row>
    <row r="46" spans="1:12" x14ac:dyDescent="0.25">
      <c r="A46" s="142" t="s">
        <v>156</v>
      </c>
      <c r="B46" s="21" t="s">
        <v>213</v>
      </c>
      <c r="C46" s="26">
        <v>40127997</v>
      </c>
      <c r="D46" s="7" t="str">
        <f t="shared" ref="D46:D47" si="4">IF($B46="N/A","N/A",IF(C46&gt;10,"No",IF(C46&lt;-10,"No","Yes")))</f>
        <v>N/A</v>
      </c>
      <c r="E46" s="26">
        <v>7032506</v>
      </c>
      <c r="F46" s="7" t="str">
        <f t="shared" ref="F46:F47" si="5">IF($B46="N/A","N/A",IF(E46&gt;10,"No",IF(E46&lt;-10,"No","Yes")))</f>
        <v>N/A</v>
      </c>
      <c r="G46" s="26">
        <v>549205</v>
      </c>
      <c r="H46" s="7" t="str">
        <f t="shared" ref="H46:H47" si="6">IF($B46="N/A","N/A",IF(G46&gt;10,"No",IF(G46&lt;-10,"No","Yes")))</f>
        <v>N/A</v>
      </c>
      <c r="I46" s="8">
        <v>-82.5</v>
      </c>
      <c r="J46" s="8">
        <v>-92.2</v>
      </c>
      <c r="K46" s="25" t="s">
        <v>734</v>
      </c>
      <c r="L46" s="85" t="str">
        <f t="shared" si="0"/>
        <v>No</v>
      </c>
    </row>
    <row r="47" spans="1:12" x14ac:dyDescent="0.25">
      <c r="A47" s="142" t="s">
        <v>1277</v>
      </c>
      <c r="B47" s="21" t="s">
        <v>213</v>
      </c>
      <c r="C47" s="26">
        <v>242.46963389000001</v>
      </c>
      <c r="D47" s="7" t="str">
        <f t="shared" si="4"/>
        <v>N/A</v>
      </c>
      <c r="E47" s="26">
        <v>111.09979620999999</v>
      </c>
      <c r="F47" s="7" t="str">
        <f t="shared" si="5"/>
        <v>N/A</v>
      </c>
      <c r="G47" s="26">
        <v>511.36405959000001</v>
      </c>
      <c r="H47" s="7" t="str">
        <f t="shared" si="6"/>
        <v>N/A</v>
      </c>
      <c r="I47" s="8">
        <v>-54.2</v>
      </c>
      <c r="J47" s="8">
        <v>360.3</v>
      </c>
      <c r="K47" s="25" t="s">
        <v>734</v>
      </c>
      <c r="L47" s="85" t="str">
        <f>IF(J47="Div by 0", "N/A", IF(OR(J47="N/A",K47="N/A"),"N/A", IF(J47&gt;VALUE(MID(K47,1,2)), "No", IF(J47&lt;-1*VALUE(MID(K47,1,2)), "No", "Yes"))))</f>
        <v>No</v>
      </c>
    </row>
    <row r="48" spans="1:12" x14ac:dyDescent="0.25">
      <c r="A48" s="142" t="s">
        <v>1476</v>
      </c>
      <c r="B48" s="21" t="s">
        <v>213</v>
      </c>
      <c r="C48" s="26">
        <v>12614.803964000001</v>
      </c>
      <c r="D48" s="7" t="str">
        <f t="shared" ref="D48:D74" si="7">IF($B48="N/A","N/A",IF(C48&gt;10,"No",IF(C48&lt;-10,"No","Yes")))</f>
        <v>N/A</v>
      </c>
      <c r="E48" s="26">
        <v>12256.321512</v>
      </c>
      <c r="F48" s="7" t="str">
        <f t="shared" ref="F48:F74" si="8">IF($B48="N/A","N/A",IF(E48&gt;10,"No",IF(E48&lt;-10,"No","Yes")))</f>
        <v>N/A</v>
      </c>
      <c r="G48" s="26">
        <v>11758.242928</v>
      </c>
      <c r="H48" s="7" t="str">
        <f t="shared" ref="H48:H74" si="9">IF($B48="N/A","N/A",IF(G48&gt;10,"No",IF(G48&lt;-10,"No","Yes")))</f>
        <v>N/A</v>
      </c>
      <c r="I48" s="8">
        <v>-2.84</v>
      </c>
      <c r="J48" s="8">
        <v>-4.0599999999999996</v>
      </c>
      <c r="K48" s="25" t="s">
        <v>734</v>
      </c>
      <c r="L48" s="85" t="str">
        <f t="shared" ref="L48:L74" si="10">IF(J48="Div by 0", "N/A", IF(K48="N/A","N/A", IF(J48&gt;VALUE(MID(K48,1,2)), "No", IF(J48&lt;-1*VALUE(MID(K48,1,2)), "No", "Yes"))))</f>
        <v>Yes</v>
      </c>
    </row>
    <row r="49" spans="1:12" x14ac:dyDescent="0.25">
      <c r="A49" s="142" t="s">
        <v>1477</v>
      </c>
      <c r="B49" s="21" t="s">
        <v>213</v>
      </c>
      <c r="C49" s="26">
        <v>7312.0613415999997</v>
      </c>
      <c r="D49" s="7" t="str">
        <f t="shared" si="7"/>
        <v>N/A</v>
      </c>
      <c r="E49" s="26">
        <v>7138.5665264999998</v>
      </c>
      <c r="F49" s="7" t="str">
        <f t="shared" si="8"/>
        <v>N/A</v>
      </c>
      <c r="G49" s="26">
        <v>6531.5406268999996</v>
      </c>
      <c r="H49" s="7" t="str">
        <f t="shared" si="9"/>
        <v>N/A</v>
      </c>
      <c r="I49" s="8">
        <v>-2.37</v>
      </c>
      <c r="J49" s="8">
        <v>-8.5</v>
      </c>
      <c r="K49" s="25" t="s">
        <v>734</v>
      </c>
      <c r="L49" s="85" t="str">
        <f t="shared" si="10"/>
        <v>Yes</v>
      </c>
    </row>
    <row r="50" spans="1:12" x14ac:dyDescent="0.25">
      <c r="A50" s="142" t="s">
        <v>1478</v>
      </c>
      <c r="B50" s="21" t="s">
        <v>213</v>
      </c>
      <c r="C50" s="26">
        <v>8422.3336318000001</v>
      </c>
      <c r="D50" s="7" t="str">
        <f t="shared" si="7"/>
        <v>N/A</v>
      </c>
      <c r="E50" s="26">
        <v>8542.1861036999999</v>
      </c>
      <c r="F50" s="7" t="str">
        <f t="shared" si="8"/>
        <v>N/A</v>
      </c>
      <c r="G50" s="26">
        <v>9357.5119967999999</v>
      </c>
      <c r="H50" s="7" t="str">
        <f t="shared" si="9"/>
        <v>N/A</v>
      </c>
      <c r="I50" s="8">
        <v>1.423</v>
      </c>
      <c r="J50" s="8">
        <v>9.5449999999999999</v>
      </c>
      <c r="K50" s="25" t="s">
        <v>734</v>
      </c>
      <c r="L50" s="85" t="str">
        <f t="shared" si="10"/>
        <v>Yes</v>
      </c>
    </row>
    <row r="51" spans="1:12" x14ac:dyDescent="0.25">
      <c r="A51" s="142" t="s">
        <v>1479</v>
      </c>
      <c r="B51" s="21" t="s">
        <v>213</v>
      </c>
      <c r="C51" s="26">
        <v>1280.5090551000001</v>
      </c>
      <c r="D51" s="7" t="str">
        <f t="shared" si="7"/>
        <v>N/A</v>
      </c>
      <c r="E51" s="26">
        <v>1122.9950475999999</v>
      </c>
      <c r="F51" s="7" t="str">
        <f t="shared" si="8"/>
        <v>N/A</v>
      </c>
      <c r="G51" s="26">
        <v>968.78801497999996</v>
      </c>
      <c r="H51" s="7" t="str">
        <f t="shared" si="9"/>
        <v>N/A</v>
      </c>
      <c r="I51" s="8">
        <v>-12.3</v>
      </c>
      <c r="J51" s="8">
        <v>-13.7</v>
      </c>
      <c r="K51" s="25" t="s">
        <v>734</v>
      </c>
      <c r="L51" s="85" t="str">
        <f t="shared" si="10"/>
        <v>Yes</v>
      </c>
    </row>
    <row r="52" spans="1:12" x14ac:dyDescent="0.25">
      <c r="A52" s="142" t="s">
        <v>1480</v>
      </c>
      <c r="B52" s="21" t="s">
        <v>213</v>
      </c>
      <c r="C52" s="26">
        <v>20339.223192000001</v>
      </c>
      <c r="D52" s="7" t="str">
        <f t="shared" si="7"/>
        <v>N/A</v>
      </c>
      <c r="E52" s="26">
        <v>19616.142598999999</v>
      </c>
      <c r="F52" s="7" t="str">
        <f t="shared" si="8"/>
        <v>N/A</v>
      </c>
      <c r="G52" s="26">
        <v>20143.648262999999</v>
      </c>
      <c r="H52" s="7" t="str">
        <f t="shared" si="9"/>
        <v>N/A</v>
      </c>
      <c r="I52" s="8">
        <v>-3.56</v>
      </c>
      <c r="J52" s="8">
        <v>2.6890000000000001</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13804.401491000001</v>
      </c>
      <c r="D54" s="7" t="str">
        <f t="shared" si="7"/>
        <v>N/A</v>
      </c>
      <c r="E54" s="26">
        <v>11651.918098</v>
      </c>
      <c r="F54" s="7" t="str">
        <f t="shared" si="8"/>
        <v>N/A</v>
      </c>
      <c r="G54" s="26">
        <v>10882.679097</v>
      </c>
      <c r="H54" s="7" t="str">
        <f t="shared" si="9"/>
        <v>N/A</v>
      </c>
      <c r="I54" s="8">
        <v>-15.6</v>
      </c>
      <c r="J54" s="8">
        <v>-6.6</v>
      </c>
      <c r="K54" s="25" t="s">
        <v>734</v>
      </c>
      <c r="L54" s="85" t="str">
        <f t="shared" si="10"/>
        <v>Yes</v>
      </c>
    </row>
    <row r="55" spans="1:12" x14ac:dyDescent="0.25">
      <c r="A55" s="142" t="s">
        <v>1483</v>
      </c>
      <c r="B55" s="21" t="s">
        <v>213</v>
      </c>
      <c r="C55" s="26">
        <v>12271.051949000001</v>
      </c>
      <c r="D55" s="7" t="str">
        <f t="shared" si="7"/>
        <v>N/A</v>
      </c>
      <c r="E55" s="26">
        <v>8946.4494130999992</v>
      </c>
      <c r="F55" s="7" t="str">
        <f t="shared" si="8"/>
        <v>N/A</v>
      </c>
      <c r="G55" s="26">
        <v>8765.8720166000003</v>
      </c>
      <c r="H55" s="7" t="str">
        <f t="shared" si="9"/>
        <v>N/A</v>
      </c>
      <c r="I55" s="8">
        <v>-27.1</v>
      </c>
      <c r="J55" s="8">
        <v>-2.02</v>
      </c>
      <c r="K55" s="25" t="s">
        <v>734</v>
      </c>
      <c r="L55" s="85" t="str">
        <f t="shared" si="10"/>
        <v>Yes</v>
      </c>
    </row>
    <row r="56" spans="1:12" x14ac:dyDescent="0.25">
      <c r="A56" s="142" t="s">
        <v>1484</v>
      </c>
      <c r="B56" s="21" t="s">
        <v>213</v>
      </c>
      <c r="C56" s="26">
        <v>8686.3708495999999</v>
      </c>
      <c r="D56" s="7" t="str">
        <f t="shared" si="7"/>
        <v>N/A</v>
      </c>
      <c r="E56" s="26">
        <v>8347.0585769000008</v>
      </c>
      <c r="F56" s="7" t="str">
        <f t="shared" si="8"/>
        <v>N/A</v>
      </c>
      <c r="G56" s="26">
        <v>3341.3591967000002</v>
      </c>
      <c r="H56" s="7" t="str">
        <f t="shared" si="9"/>
        <v>N/A</v>
      </c>
      <c r="I56" s="8">
        <v>-3.91</v>
      </c>
      <c r="J56" s="8">
        <v>-60</v>
      </c>
      <c r="K56" s="25" t="s">
        <v>734</v>
      </c>
      <c r="L56" s="85" t="str">
        <f t="shared" si="10"/>
        <v>No</v>
      </c>
    </row>
    <row r="57" spans="1:12" x14ac:dyDescent="0.25">
      <c r="A57" s="142" t="s">
        <v>1485</v>
      </c>
      <c r="B57" s="21" t="s">
        <v>213</v>
      </c>
      <c r="C57" s="26">
        <v>4291.9707332999997</v>
      </c>
      <c r="D57" s="7" t="str">
        <f t="shared" si="7"/>
        <v>N/A</v>
      </c>
      <c r="E57" s="26">
        <v>4732.2335661999996</v>
      </c>
      <c r="F57" s="7" t="str">
        <f t="shared" si="8"/>
        <v>N/A</v>
      </c>
      <c r="G57" s="26">
        <v>1979.3113688999999</v>
      </c>
      <c r="H57" s="7" t="str">
        <f t="shared" si="9"/>
        <v>N/A</v>
      </c>
      <c r="I57" s="8">
        <v>10.26</v>
      </c>
      <c r="J57" s="8">
        <v>-58.2</v>
      </c>
      <c r="K57" s="25" t="s">
        <v>734</v>
      </c>
      <c r="L57" s="85" t="str">
        <f t="shared" si="10"/>
        <v>No</v>
      </c>
    </row>
    <row r="58" spans="1:12" x14ac:dyDescent="0.25">
      <c r="A58" s="142" t="s">
        <v>1486</v>
      </c>
      <c r="B58" s="21" t="s">
        <v>213</v>
      </c>
      <c r="C58" s="26">
        <v>22804.206552</v>
      </c>
      <c r="D58" s="7" t="str">
        <f t="shared" si="7"/>
        <v>N/A</v>
      </c>
      <c r="E58" s="26">
        <v>20456.695038999998</v>
      </c>
      <c r="F58" s="7" t="str">
        <f t="shared" si="8"/>
        <v>N/A</v>
      </c>
      <c r="G58" s="26">
        <v>18099.180442000001</v>
      </c>
      <c r="H58" s="7" t="str">
        <f t="shared" si="9"/>
        <v>N/A</v>
      </c>
      <c r="I58" s="8">
        <v>-10.3</v>
      </c>
      <c r="J58" s="8">
        <v>-11.5</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1333.8280264</v>
      </c>
      <c r="D60" s="7" t="str">
        <f t="shared" si="7"/>
        <v>N/A</v>
      </c>
      <c r="E60" s="26">
        <v>1322.053938</v>
      </c>
      <c r="F60" s="7" t="str">
        <f t="shared" si="8"/>
        <v>N/A</v>
      </c>
      <c r="G60" s="26">
        <v>1395.8550874</v>
      </c>
      <c r="H60" s="7" t="str">
        <f t="shared" si="9"/>
        <v>N/A</v>
      </c>
      <c r="I60" s="8">
        <v>-0.88300000000000001</v>
      </c>
      <c r="J60" s="8">
        <v>5.5819999999999999</v>
      </c>
      <c r="K60" s="25" t="s">
        <v>734</v>
      </c>
      <c r="L60" s="85" t="str">
        <f t="shared" si="10"/>
        <v>Yes</v>
      </c>
    </row>
    <row r="61" spans="1:12" x14ac:dyDescent="0.25">
      <c r="A61" s="142" t="s">
        <v>1489</v>
      </c>
      <c r="B61" s="21" t="s">
        <v>213</v>
      </c>
      <c r="C61" s="26">
        <v>1361.5090493</v>
      </c>
      <c r="D61" s="7" t="str">
        <f t="shared" si="7"/>
        <v>N/A</v>
      </c>
      <c r="E61" s="26">
        <v>517.06195964999995</v>
      </c>
      <c r="F61" s="7" t="str">
        <f t="shared" si="8"/>
        <v>N/A</v>
      </c>
      <c r="G61" s="26">
        <v>3424.1528926000001</v>
      </c>
      <c r="H61" s="7" t="str">
        <f t="shared" si="9"/>
        <v>N/A</v>
      </c>
      <c r="I61" s="8">
        <v>-62</v>
      </c>
      <c r="J61" s="8">
        <v>562.20000000000005</v>
      </c>
      <c r="K61" s="25" t="s">
        <v>734</v>
      </c>
      <c r="L61" s="85" t="str">
        <f t="shared" si="10"/>
        <v>No</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1413.0289157</v>
      </c>
      <c r="D63" s="7" t="str">
        <f t="shared" si="7"/>
        <v>N/A</v>
      </c>
      <c r="E63" s="26">
        <v>1781.9801488999999</v>
      </c>
      <c r="F63" s="7" t="str">
        <f t="shared" si="8"/>
        <v>N/A</v>
      </c>
      <c r="G63" s="26">
        <v>3481.1</v>
      </c>
      <c r="H63" s="7" t="str">
        <f t="shared" si="9"/>
        <v>N/A</v>
      </c>
      <c r="I63" s="8">
        <v>26.11</v>
      </c>
      <c r="J63" s="8">
        <v>95.35</v>
      </c>
      <c r="K63" s="25" t="s">
        <v>734</v>
      </c>
      <c r="L63" s="85" t="str">
        <f t="shared" si="10"/>
        <v>No</v>
      </c>
    </row>
    <row r="64" spans="1:12" x14ac:dyDescent="0.25">
      <c r="A64" s="142" t="s">
        <v>1492</v>
      </c>
      <c r="B64" s="21" t="s">
        <v>213</v>
      </c>
      <c r="C64" s="26">
        <v>760.86982948000002</v>
      </c>
      <c r="D64" s="7" t="str">
        <f t="shared" si="7"/>
        <v>N/A</v>
      </c>
      <c r="E64" s="26">
        <v>722.87894760999995</v>
      </c>
      <c r="F64" s="7" t="str">
        <f t="shared" si="8"/>
        <v>N/A</v>
      </c>
      <c r="G64" s="26">
        <v>799.6916334</v>
      </c>
      <c r="H64" s="7" t="str">
        <f t="shared" si="9"/>
        <v>N/A</v>
      </c>
      <c r="I64" s="8">
        <v>-4.99</v>
      </c>
      <c r="J64" s="8">
        <v>10.63</v>
      </c>
      <c r="K64" s="25" t="s">
        <v>734</v>
      </c>
      <c r="L64" s="85" t="str">
        <f t="shared" si="10"/>
        <v>Yes</v>
      </c>
    </row>
    <row r="65" spans="1:12" x14ac:dyDescent="0.25">
      <c r="A65" s="142" t="s">
        <v>1493</v>
      </c>
      <c r="B65" s="21" t="s">
        <v>213</v>
      </c>
      <c r="C65" s="26">
        <v>1357.1772163000001</v>
      </c>
      <c r="D65" s="7" t="str">
        <f t="shared" si="7"/>
        <v>N/A</v>
      </c>
      <c r="E65" s="26">
        <v>1719.9114568</v>
      </c>
      <c r="F65" s="7" t="str">
        <f t="shared" si="8"/>
        <v>N/A</v>
      </c>
      <c r="G65" s="26">
        <v>1596.8106921000001</v>
      </c>
      <c r="H65" s="7" t="str">
        <f t="shared" si="9"/>
        <v>N/A</v>
      </c>
      <c r="I65" s="8">
        <v>26.73</v>
      </c>
      <c r="J65" s="8">
        <v>-7.16</v>
      </c>
      <c r="K65" s="25" t="s">
        <v>734</v>
      </c>
      <c r="L65" s="85" t="str">
        <f t="shared" si="10"/>
        <v>Yes</v>
      </c>
    </row>
    <row r="66" spans="1:12" x14ac:dyDescent="0.25">
      <c r="A66" s="142" t="s">
        <v>1494</v>
      </c>
      <c r="B66" s="21" t="s">
        <v>213</v>
      </c>
      <c r="C66" s="26">
        <v>2807.0518495000001</v>
      </c>
      <c r="D66" s="7" t="str">
        <f t="shared" si="7"/>
        <v>N/A</v>
      </c>
      <c r="E66" s="26">
        <v>2917.9244877000001</v>
      </c>
      <c r="F66" s="7" t="str">
        <f t="shared" si="8"/>
        <v>N/A</v>
      </c>
      <c r="G66" s="26">
        <v>2990.1629888000002</v>
      </c>
      <c r="H66" s="7" t="str">
        <f t="shared" si="9"/>
        <v>N/A</v>
      </c>
      <c r="I66" s="8">
        <v>3.95</v>
      </c>
      <c r="J66" s="8">
        <v>2.476</v>
      </c>
      <c r="K66" s="25" t="s">
        <v>734</v>
      </c>
      <c r="L66" s="85" t="str">
        <f t="shared" si="10"/>
        <v>Yes</v>
      </c>
    </row>
    <row r="67" spans="1:12" x14ac:dyDescent="0.25">
      <c r="A67" s="142" t="s">
        <v>1495</v>
      </c>
      <c r="B67" s="21" t="s">
        <v>213</v>
      </c>
      <c r="C67" s="26" t="s">
        <v>1747</v>
      </c>
      <c r="D67" s="7" t="str">
        <f t="shared" si="7"/>
        <v>N/A</v>
      </c>
      <c r="E67" s="26">
        <v>2310.1629502999999</v>
      </c>
      <c r="F67" s="7" t="str">
        <f t="shared" si="8"/>
        <v>N/A</v>
      </c>
      <c r="G67" s="26">
        <v>1820.8166667</v>
      </c>
      <c r="H67" s="7" t="str">
        <f t="shared" si="9"/>
        <v>N/A</v>
      </c>
      <c r="I67" s="8" t="s">
        <v>1747</v>
      </c>
      <c r="J67" s="8">
        <v>-21.2</v>
      </c>
      <c r="K67" s="25" t="s">
        <v>734</v>
      </c>
      <c r="L67" s="85" t="str">
        <f t="shared" si="10"/>
        <v>Yes</v>
      </c>
    </row>
    <row r="68" spans="1:12" x14ac:dyDescent="0.25">
      <c r="A68" s="142" t="s">
        <v>1496</v>
      </c>
      <c r="B68" s="21" t="s">
        <v>213</v>
      </c>
      <c r="C68" s="26">
        <v>2119.9487027</v>
      </c>
      <c r="D68" s="7" t="str">
        <f t="shared" si="7"/>
        <v>N/A</v>
      </c>
      <c r="E68" s="26">
        <v>1887.1585947000001</v>
      </c>
      <c r="F68" s="7" t="str">
        <f t="shared" si="8"/>
        <v>N/A</v>
      </c>
      <c r="G68" s="26">
        <v>2028.1603296999999</v>
      </c>
      <c r="H68" s="7" t="str">
        <f t="shared" si="9"/>
        <v>N/A</v>
      </c>
      <c r="I68" s="8">
        <v>-11</v>
      </c>
      <c r="J68" s="8">
        <v>7.4720000000000004</v>
      </c>
      <c r="K68" s="25" t="s">
        <v>734</v>
      </c>
      <c r="L68" s="85" t="str">
        <f t="shared" si="10"/>
        <v>Yes</v>
      </c>
    </row>
    <row r="69" spans="1:12" x14ac:dyDescent="0.25">
      <c r="A69" s="142" t="s">
        <v>1497</v>
      </c>
      <c r="B69" s="21" t="s">
        <v>213</v>
      </c>
      <c r="C69" s="26">
        <v>2281.0242581000002</v>
      </c>
      <c r="D69" s="7" t="str">
        <f t="shared" si="7"/>
        <v>N/A</v>
      </c>
      <c r="E69" s="26">
        <v>511.00079141999998</v>
      </c>
      <c r="F69" s="7" t="str">
        <f t="shared" si="8"/>
        <v>N/A</v>
      </c>
      <c r="G69" s="26">
        <v>2095.4503931999998</v>
      </c>
      <c r="H69" s="7" t="str">
        <f t="shared" si="9"/>
        <v>N/A</v>
      </c>
      <c r="I69" s="8">
        <v>-77.599999999999994</v>
      </c>
      <c r="J69" s="8">
        <v>310.10000000000002</v>
      </c>
      <c r="K69" s="25" t="s">
        <v>734</v>
      </c>
      <c r="L69" s="85" t="str">
        <f t="shared" si="10"/>
        <v>No</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v>2530.5535713999998</v>
      </c>
      <c r="D71" s="7" t="str">
        <f t="shared" si="7"/>
        <v>N/A</v>
      </c>
      <c r="E71" s="26">
        <v>2788.9375</v>
      </c>
      <c r="F71" s="7" t="str">
        <f t="shared" si="8"/>
        <v>N/A</v>
      </c>
      <c r="G71" s="26">
        <v>11194</v>
      </c>
      <c r="H71" s="7" t="str">
        <f t="shared" si="9"/>
        <v>N/A</v>
      </c>
      <c r="I71" s="8">
        <v>10.210000000000001</v>
      </c>
      <c r="J71" s="8">
        <v>301.39999999999998</v>
      </c>
      <c r="K71" s="25" t="s">
        <v>734</v>
      </c>
      <c r="L71" s="85" t="str">
        <f t="shared" si="10"/>
        <v>No</v>
      </c>
    </row>
    <row r="72" spans="1:12" x14ac:dyDescent="0.25">
      <c r="A72" s="142" t="s">
        <v>1500</v>
      </c>
      <c r="B72" s="21" t="s">
        <v>213</v>
      </c>
      <c r="C72" s="26">
        <v>1630.7651246</v>
      </c>
      <c r="D72" s="7" t="str">
        <f t="shared" si="7"/>
        <v>N/A</v>
      </c>
      <c r="E72" s="26">
        <v>1855.6394754</v>
      </c>
      <c r="F72" s="7" t="str">
        <f t="shared" si="8"/>
        <v>N/A</v>
      </c>
      <c r="G72" s="26">
        <v>1227.4310470999999</v>
      </c>
      <c r="H72" s="7" t="str">
        <f t="shared" si="9"/>
        <v>N/A</v>
      </c>
      <c r="I72" s="8">
        <v>13.79</v>
      </c>
      <c r="J72" s="8">
        <v>-33.9</v>
      </c>
      <c r="K72" s="25" t="s">
        <v>734</v>
      </c>
      <c r="L72" s="85" t="str">
        <f t="shared" si="10"/>
        <v>No</v>
      </c>
    </row>
    <row r="73" spans="1:12" x14ac:dyDescent="0.25">
      <c r="A73" s="142" t="s">
        <v>1501</v>
      </c>
      <c r="B73" s="21" t="s">
        <v>213</v>
      </c>
      <c r="C73" s="26">
        <v>2063.3844214999999</v>
      </c>
      <c r="D73" s="7" t="str">
        <f t="shared" si="7"/>
        <v>N/A</v>
      </c>
      <c r="E73" s="26">
        <v>2942.2109486999998</v>
      </c>
      <c r="F73" s="7" t="str">
        <f t="shared" si="8"/>
        <v>N/A</v>
      </c>
      <c r="G73" s="26">
        <v>1406.3771489000001</v>
      </c>
      <c r="H73" s="7" t="str">
        <f t="shared" si="9"/>
        <v>N/A</v>
      </c>
      <c r="I73" s="8">
        <v>42.59</v>
      </c>
      <c r="J73" s="8">
        <v>-52.2</v>
      </c>
      <c r="K73" s="25" t="s">
        <v>734</v>
      </c>
      <c r="L73" s="85" t="str">
        <f t="shared" si="10"/>
        <v>No</v>
      </c>
    </row>
    <row r="74" spans="1:12" x14ac:dyDescent="0.25">
      <c r="A74" s="142" t="s">
        <v>1502</v>
      </c>
      <c r="B74" s="21" t="s">
        <v>213</v>
      </c>
      <c r="C74" s="26">
        <v>2674.7839254999999</v>
      </c>
      <c r="D74" s="7" t="str">
        <f t="shared" si="7"/>
        <v>N/A</v>
      </c>
      <c r="E74" s="26">
        <v>2794.3249611000001</v>
      </c>
      <c r="F74" s="7" t="str">
        <f t="shared" si="8"/>
        <v>N/A</v>
      </c>
      <c r="G74" s="26">
        <v>1984.9464912000001</v>
      </c>
      <c r="H74" s="7" t="str">
        <f t="shared" si="9"/>
        <v>N/A</v>
      </c>
      <c r="I74" s="8">
        <v>4.4690000000000003</v>
      </c>
      <c r="J74" s="8">
        <v>-29</v>
      </c>
      <c r="K74" s="25" t="s">
        <v>734</v>
      </c>
      <c r="L74" s="85" t="str">
        <f t="shared" si="10"/>
        <v>Yes</v>
      </c>
    </row>
    <row r="75" spans="1:12" x14ac:dyDescent="0.25">
      <c r="A75" s="142" t="s">
        <v>1584</v>
      </c>
      <c r="B75" s="21" t="s">
        <v>213</v>
      </c>
      <c r="C75" s="26">
        <v>277303656</v>
      </c>
      <c r="D75" s="7" t="str">
        <f t="shared" ref="D75:D144" si="11">IF($B75="N/A","N/A",IF(C75&gt;10,"No",IF(C75&lt;-10,"No","Yes")))</f>
        <v>N/A</v>
      </c>
      <c r="E75" s="26">
        <v>189948300</v>
      </c>
      <c r="F75" s="7" t="str">
        <f t="shared" ref="F75:F144" si="12">IF($B75="N/A","N/A",IF(E75&gt;10,"No",IF(E75&lt;-10,"No","Yes")))</f>
        <v>N/A</v>
      </c>
      <c r="G75" s="26">
        <v>163060906</v>
      </c>
      <c r="H75" s="7" t="str">
        <f t="shared" ref="H75:H144" si="13">IF($B75="N/A","N/A",IF(G75&gt;10,"No",IF(G75&lt;-10,"No","Yes")))</f>
        <v>N/A</v>
      </c>
      <c r="I75" s="8">
        <v>-31.5</v>
      </c>
      <c r="J75" s="8">
        <v>-14.2</v>
      </c>
      <c r="K75" s="25" t="s">
        <v>734</v>
      </c>
      <c r="L75" s="85" t="str">
        <f t="shared" ref="L75:L135" si="14">IF(J75="Div by 0", "N/A", IF(K75="N/A","N/A", IF(J75&gt;VALUE(MID(K75,1,2)), "No", IF(J75&lt;-1*VALUE(MID(K75,1,2)), "No", "Yes"))))</f>
        <v>Yes</v>
      </c>
    </row>
    <row r="76" spans="1:12" x14ac:dyDescent="0.25">
      <c r="A76" s="142" t="s">
        <v>595</v>
      </c>
      <c r="B76" s="21" t="s">
        <v>213</v>
      </c>
      <c r="C76" s="22">
        <v>30078</v>
      </c>
      <c r="D76" s="7" t="str">
        <f t="shared" si="11"/>
        <v>N/A</v>
      </c>
      <c r="E76" s="22">
        <v>25205</v>
      </c>
      <c r="F76" s="7" t="str">
        <f t="shared" si="12"/>
        <v>N/A</v>
      </c>
      <c r="G76" s="22">
        <v>20934</v>
      </c>
      <c r="H76" s="7" t="str">
        <f t="shared" si="13"/>
        <v>N/A</v>
      </c>
      <c r="I76" s="8">
        <v>-16.2</v>
      </c>
      <c r="J76" s="8">
        <v>-16.899999999999999</v>
      </c>
      <c r="K76" s="25" t="s">
        <v>734</v>
      </c>
      <c r="L76" s="85" t="str">
        <f t="shared" si="14"/>
        <v>Yes</v>
      </c>
    </row>
    <row r="77" spans="1:12" x14ac:dyDescent="0.25">
      <c r="A77" s="142" t="s">
        <v>1411</v>
      </c>
      <c r="B77" s="21" t="s">
        <v>213</v>
      </c>
      <c r="C77" s="26">
        <v>9219.4845401999992</v>
      </c>
      <c r="D77" s="7" t="str">
        <f t="shared" si="11"/>
        <v>N/A</v>
      </c>
      <c r="E77" s="26">
        <v>7536.1356874000003</v>
      </c>
      <c r="F77" s="7" t="str">
        <f t="shared" si="12"/>
        <v>N/A</v>
      </c>
      <c r="G77" s="26">
        <v>7789.2856597</v>
      </c>
      <c r="H77" s="7" t="str">
        <f t="shared" si="13"/>
        <v>N/A</v>
      </c>
      <c r="I77" s="8">
        <v>-18.3</v>
      </c>
      <c r="J77" s="8">
        <v>3.359</v>
      </c>
      <c r="K77" s="25" t="s">
        <v>734</v>
      </c>
      <c r="L77" s="85" t="str">
        <f t="shared" si="14"/>
        <v>Yes</v>
      </c>
    </row>
    <row r="78" spans="1:12" x14ac:dyDescent="0.25">
      <c r="A78" s="142" t="s">
        <v>1412</v>
      </c>
      <c r="B78" s="21" t="s">
        <v>213</v>
      </c>
      <c r="C78" s="22">
        <v>4.1059245961000004</v>
      </c>
      <c r="D78" s="7" t="str">
        <f t="shared" si="11"/>
        <v>N/A</v>
      </c>
      <c r="E78" s="22">
        <v>3.4222574886000001</v>
      </c>
      <c r="F78" s="7" t="str">
        <f t="shared" si="12"/>
        <v>N/A</v>
      </c>
      <c r="G78" s="22">
        <v>3.1746918888</v>
      </c>
      <c r="H78" s="7" t="str">
        <f t="shared" si="13"/>
        <v>N/A</v>
      </c>
      <c r="I78" s="8">
        <v>-16.7</v>
      </c>
      <c r="J78" s="8">
        <v>-7.23</v>
      </c>
      <c r="K78" s="25" t="s">
        <v>734</v>
      </c>
      <c r="L78" s="85" t="str">
        <f t="shared" si="14"/>
        <v>Yes</v>
      </c>
    </row>
    <row r="79" spans="1:12" x14ac:dyDescent="0.25">
      <c r="A79" s="142" t="s">
        <v>596</v>
      </c>
      <c r="B79" s="21" t="s">
        <v>213</v>
      </c>
      <c r="C79" s="26">
        <v>8431243</v>
      </c>
      <c r="D79" s="7" t="str">
        <f t="shared" si="11"/>
        <v>N/A</v>
      </c>
      <c r="E79" s="26">
        <v>5393334</v>
      </c>
      <c r="F79" s="7" t="str">
        <f t="shared" si="12"/>
        <v>N/A</v>
      </c>
      <c r="G79" s="26">
        <v>4649287</v>
      </c>
      <c r="H79" s="7" t="str">
        <f t="shared" si="13"/>
        <v>N/A</v>
      </c>
      <c r="I79" s="8">
        <v>-36</v>
      </c>
      <c r="J79" s="8">
        <v>-13.8</v>
      </c>
      <c r="K79" s="25" t="s">
        <v>734</v>
      </c>
      <c r="L79" s="85" t="str">
        <f t="shared" si="14"/>
        <v>Yes</v>
      </c>
    </row>
    <row r="80" spans="1:12" x14ac:dyDescent="0.25">
      <c r="A80" s="142" t="s">
        <v>597</v>
      </c>
      <c r="B80" s="21" t="s">
        <v>213</v>
      </c>
      <c r="C80" s="22">
        <v>1200</v>
      </c>
      <c r="D80" s="7" t="str">
        <f t="shared" si="11"/>
        <v>N/A</v>
      </c>
      <c r="E80" s="22">
        <v>971</v>
      </c>
      <c r="F80" s="7" t="str">
        <f t="shared" si="12"/>
        <v>N/A</v>
      </c>
      <c r="G80" s="22">
        <v>923</v>
      </c>
      <c r="H80" s="7" t="str">
        <f t="shared" si="13"/>
        <v>N/A</v>
      </c>
      <c r="I80" s="8">
        <v>-19.100000000000001</v>
      </c>
      <c r="J80" s="8">
        <v>-4.9400000000000004</v>
      </c>
      <c r="K80" s="25" t="s">
        <v>734</v>
      </c>
      <c r="L80" s="85" t="str">
        <f t="shared" si="14"/>
        <v>Yes</v>
      </c>
    </row>
    <row r="81" spans="1:12" x14ac:dyDescent="0.25">
      <c r="A81" s="142" t="s">
        <v>1413</v>
      </c>
      <c r="B81" s="21" t="s">
        <v>213</v>
      </c>
      <c r="C81" s="26">
        <v>7026.0358333000004</v>
      </c>
      <c r="D81" s="7" t="str">
        <f t="shared" si="11"/>
        <v>N/A</v>
      </c>
      <c r="E81" s="26">
        <v>5554.4119463999996</v>
      </c>
      <c r="F81" s="7" t="str">
        <f t="shared" si="12"/>
        <v>N/A</v>
      </c>
      <c r="G81" s="26">
        <v>5037.1473456000003</v>
      </c>
      <c r="H81" s="7" t="str">
        <f t="shared" si="13"/>
        <v>N/A</v>
      </c>
      <c r="I81" s="8">
        <v>-20.9</v>
      </c>
      <c r="J81" s="8">
        <v>-9.31</v>
      </c>
      <c r="K81" s="25" t="s">
        <v>734</v>
      </c>
      <c r="L81" s="85" t="str">
        <f t="shared" si="14"/>
        <v>Yes</v>
      </c>
    </row>
    <row r="82" spans="1:12" ht="25" x14ac:dyDescent="0.25">
      <c r="A82" s="142" t="s">
        <v>598</v>
      </c>
      <c r="B82" s="21" t="s">
        <v>213</v>
      </c>
      <c r="C82" s="26">
        <v>2919769</v>
      </c>
      <c r="D82" s="7" t="str">
        <f t="shared" si="11"/>
        <v>N/A</v>
      </c>
      <c r="E82" s="26">
        <v>2178104</v>
      </c>
      <c r="F82" s="7" t="str">
        <f t="shared" si="12"/>
        <v>N/A</v>
      </c>
      <c r="G82" s="26">
        <v>2284719</v>
      </c>
      <c r="H82" s="7" t="str">
        <f t="shared" si="13"/>
        <v>N/A</v>
      </c>
      <c r="I82" s="8">
        <v>-25.4</v>
      </c>
      <c r="J82" s="8">
        <v>4.8949999999999996</v>
      </c>
      <c r="K82" s="25" t="s">
        <v>734</v>
      </c>
      <c r="L82" s="85" t="str">
        <f t="shared" si="14"/>
        <v>Yes</v>
      </c>
    </row>
    <row r="83" spans="1:12" x14ac:dyDescent="0.25">
      <c r="A83" s="142" t="s">
        <v>599</v>
      </c>
      <c r="B83" s="21" t="s">
        <v>213</v>
      </c>
      <c r="C83" s="22">
        <v>217</v>
      </c>
      <c r="D83" s="7" t="str">
        <f t="shared" si="11"/>
        <v>N/A</v>
      </c>
      <c r="E83" s="22">
        <v>176</v>
      </c>
      <c r="F83" s="7" t="str">
        <f t="shared" si="12"/>
        <v>N/A</v>
      </c>
      <c r="G83" s="22">
        <v>143</v>
      </c>
      <c r="H83" s="7" t="str">
        <f t="shared" si="13"/>
        <v>N/A</v>
      </c>
      <c r="I83" s="8">
        <v>-18.899999999999999</v>
      </c>
      <c r="J83" s="8">
        <v>-18.8</v>
      </c>
      <c r="K83" s="25" t="s">
        <v>734</v>
      </c>
      <c r="L83" s="85" t="str">
        <f t="shared" si="14"/>
        <v>Yes</v>
      </c>
    </row>
    <row r="84" spans="1:12" ht="25" x14ac:dyDescent="0.25">
      <c r="A84" s="116" t="s">
        <v>1414</v>
      </c>
      <c r="B84" s="21" t="s">
        <v>213</v>
      </c>
      <c r="C84" s="26">
        <v>13455.156682000001</v>
      </c>
      <c r="D84" s="7" t="str">
        <f t="shared" si="11"/>
        <v>N/A</v>
      </c>
      <c r="E84" s="26">
        <v>12375.590909</v>
      </c>
      <c r="F84" s="7" t="str">
        <f t="shared" si="12"/>
        <v>N/A</v>
      </c>
      <c r="G84" s="26">
        <v>15977.055944</v>
      </c>
      <c r="H84" s="7" t="str">
        <f t="shared" si="13"/>
        <v>N/A</v>
      </c>
      <c r="I84" s="8">
        <v>-8.02</v>
      </c>
      <c r="J84" s="8">
        <v>29.1</v>
      </c>
      <c r="K84" s="25" t="s">
        <v>734</v>
      </c>
      <c r="L84" s="85" t="str">
        <f t="shared" si="14"/>
        <v>Yes</v>
      </c>
    </row>
    <row r="85" spans="1:12" x14ac:dyDescent="0.25">
      <c r="A85" s="116" t="s">
        <v>600</v>
      </c>
      <c r="B85" s="21" t="s">
        <v>213</v>
      </c>
      <c r="C85" s="26">
        <v>5579347</v>
      </c>
      <c r="D85" s="7" t="str">
        <f t="shared" si="11"/>
        <v>N/A</v>
      </c>
      <c r="E85" s="26">
        <v>5581155</v>
      </c>
      <c r="F85" s="7" t="str">
        <f t="shared" si="12"/>
        <v>N/A</v>
      </c>
      <c r="G85" s="26">
        <v>5823467</v>
      </c>
      <c r="H85" s="7" t="str">
        <f t="shared" si="13"/>
        <v>N/A</v>
      </c>
      <c r="I85" s="8">
        <v>3.2399999999999998E-2</v>
      </c>
      <c r="J85" s="8">
        <v>4.3419999999999996</v>
      </c>
      <c r="K85" s="25" t="s">
        <v>734</v>
      </c>
      <c r="L85" s="85" t="str">
        <f t="shared" si="14"/>
        <v>Yes</v>
      </c>
    </row>
    <row r="86" spans="1:12" x14ac:dyDescent="0.25">
      <c r="A86" s="116" t="s">
        <v>601</v>
      </c>
      <c r="B86" s="21" t="s">
        <v>213</v>
      </c>
      <c r="C86" s="22">
        <v>58</v>
      </c>
      <c r="D86" s="7" t="str">
        <f t="shared" si="11"/>
        <v>N/A</v>
      </c>
      <c r="E86" s="22">
        <v>56</v>
      </c>
      <c r="F86" s="7" t="str">
        <f t="shared" si="12"/>
        <v>N/A</v>
      </c>
      <c r="G86" s="22">
        <v>53</v>
      </c>
      <c r="H86" s="7" t="str">
        <f t="shared" si="13"/>
        <v>N/A</v>
      </c>
      <c r="I86" s="8">
        <v>-3.45</v>
      </c>
      <c r="J86" s="8">
        <v>-5.36</v>
      </c>
      <c r="K86" s="25" t="s">
        <v>734</v>
      </c>
      <c r="L86" s="85" t="str">
        <f t="shared" si="14"/>
        <v>Yes</v>
      </c>
    </row>
    <row r="87" spans="1:12" x14ac:dyDescent="0.25">
      <c r="A87" s="116" t="s">
        <v>1415</v>
      </c>
      <c r="B87" s="21" t="s">
        <v>213</v>
      </c>
      <c r="C87" s="26">
        <v>96195.637931000005</v>
      </c>
      <c r="D87" s="7" t="str">
        <f t="shared" si="11"/>
        <v>N/A</v>
      </c>
      <c r="E87" s="26">
        <v>99663.482143000001</v>
      </c>
      <c r="F87" s="7" t="str">
        <f t="shared" si="12"/>
        <v>N/A</v>
      </c>
      <c r="G87" s="26">
        <v>109876.73585</v>
      </c>
      <c r="H87" s="7" t="str">
        <f t="shared" si="13"/>
        <v>N/A</v>
      </c>
      <c r="I87" s="8">
        <v>3.605</v>
      </c>
      <c r="J87" s="8">
        <v>10.25</v>
      </c>
      <c r="K87" s="25" t="s">
        <v>734</v>
      </c>
      <c r="L87" s="85" t="str">
        <f t="shared" si="14"/>
        <v>Yes</v>
      </c>
    </row>
    <row r="88" spans="1:12" x14ac:dyDescent="0.25">
      <c r="A88" s="142" t="s">
        <v>602</v>
      </c>
      <c r="B88" s="21" t="s">
        <v>213</v>
      </c>
      <c r="C88" s="26">
        <v>542716072</v>
      </c>
      <c r="D88" s="7" t="str">
        <f t="shared" si="11"/>
        <v>N/A</v>
      </c>
      <c r="E88" s="26">
        <v>528107875</v>
      </c>
      <c r="F88" s="7" t="str">
        <f t="shared" si="12"/>
        <v>N/A</v>
      </c>
      <c r="G88" s="26">
        <v>546016015</v>
      </c>
      <c r="H88" s="7" t="str">
        <f t="shared" si="13"/>
        <v>N/A</v>
      </c>
      <c r="I88" s="8">
        <v>-2.69</v>
      </c>
      <c r="J88" s="8">
        <v>3.391</v>
      </c>
      <c r="K88" s="25" t="s">
        <v>734</v>
      </c>
      <c r="L88" s="85" t="str">
        <f t="shared" si="14"/>
        <v>Yes</v>
      </c>
    </row>
    <row r="89" spans="1:12" x14ac:dyDescent="0.25">
      <c r="A89" s="145" t="s">
        <v>603</v>
      </c>
      <c r="B89" s="22" t="s">
        <v>213</v>
      </c>
      <c r="C89" s="22">
        <v>17357</v>
      </c>
      <c r="D89" s="7" t="str">
        <f t="shared" si="11"/>
        <v>N/A</v>
      </c>
      <c r="E89" s="22">
        <v>16713</v>
      </c>
      <c r="F89" s="7" t="str">
        <f t="shared" si="12"/>
        <v>N/A</v>
      </c>
      <c r="G89" s="22">
        <v>16198</v>
      </c>
      <c r="H89" s="7" t="str">
        <f t="shared" si="13"/>
        <v>N/A</v>
      </c>
      <c r="I89" s="8">
        <v>-3.71</v>
      </c>
      <c r="J89" s="8">
        <v>-3.08</v>
      </c>
      <c r="K89" s="1" t="s">
        <v>734</v>
      </c>
      <c r="L89" s="85" t="str">
        <f t="shared" si="14"/>
        <v>Yes</v>
      </c>
    </row>
    <row r="90" spans="1:12" x14ac:dyDescent="0.25">
      <c r="A90" s="142" t="s">
        <v>1416</v>
      </c>
      <c r="B90" s="21" t="s">
        <v>213</v>
      </c>
      <c r="C90" s="26">
        <v>31267.849974000001</v>
      </c>
      <c r="D90" s="7" t="str">
        <f t="shared" si="11"/>
        <v>N/A</v>
      </c>
      <c r="E90" s="26">
        <v>31598.628313000001</v>
      </c>
      <c r="F90" s="7" t="str">
        <f t="shared" si="12"/>
        <v>N/A</v>
      </c>
      <c r="G90" s="26">
        <v>33708.853870999999</v>
      </c>
      <c r="H90" s="7" t="str">
        <f t="shared" si="13"/>
        <v>N/A</v>
      </c>
      <c r="I90" s="8">
        <v>1.0580000000000001</v>
      </c>
      <c r="J90" s="8">
        <v>6.6779999999999999</v>
      </c>
      <c r="K90" s="25" t="s">
        <v>734</v>
      </c>
      <c r="L90" s="85" t="str">
        <f t="shared" si="14"/>
        <v>Yes</v>
      </c>
    </row>
    <row r="91" spans="1:12" x14ac:dyDescent="0.25">
      <c r="A91" s="142" t="s">
        <v>604</v>
      </c>
      <c r="B91" s="21" t="s">
        <v>213</v>
      </c>
      <c r="C91" s="26">
        <v>83910907</v>
      </c>
      <c r="D91" s="7" t="str">
        <f t="shared" si="11"/>
        <v>N/A</v>
      </c>
      <c r="E91" s="26">
        <v>75841021</v>
      </c>
      <c r="F91" s="7" t="str">
        <f t="shared" si="12"/>
        <v>N/A</v>
      </c>
      <c r="G91" s="26">
        <v>74499709</v>
      </c>
      <c r="H91" s="7" t="str">
        <f t="shared" si="13"/>
        <v>N/A</v>
      </c>
      <c r="I91" s="8">
        <v>-9.6199999999999992</v>
      </c>
      <c r="J91" s="8">
        <v>-1.77</v>
      </c>
      <c r="K91" s="25" t="s">
        <v>734</v>
      </c>
      <c r="L91" s="85" t="str">
        <f t="shared" si="14"/>
        <v>Yes</v>
      </c>
    </row>
    <row r="92" spans="1:12" x14ac:dyDescent="0.25">
      <c r="A92" s="142" t="s">
        <v>605</v>
      </c>
      <c r="B92" s="21" t="s">
        <v>213</v>
      </c>
      <c r="C92" s="22">
        <v>151260</v>
      </c>
      <c r="D92" s="7" t="str">
        <f t="shared" si="11"/>
        <v>N/A</v>
      </c>
      <c r="E92" s="22">
        <v>151579</v>
      </c>
      <c r="F92" s="7" t="str">
        <f t="shared" si="12"/>
        <v>N/A</v>
      </c>
      <c r="G92" s="22">
        <v>160866</v>
      </c>
      <c r="H92" s="7" t="str">
        <f t="shared" si="13"/>
        <v>N/A</v>
      </c>
      <c r="I92" s="8">
        <v>0.2109</v>
      </c>
      <c r="J92" s="8">
        <v>6.1269999999999998</v>
      </c>
      <c r="K92" s="25" t="s">
        <v>734</v>
      </c>
      <c r="L92" s="85" t="str">
        <f t="shared" si="14"/>
        <v>Yes</v>
      </c>
    </row>
    <row r="93" spans="1:12" x14ac:dyDescent="0.25">
      <c r="A93" s="142" t="s">
        <v>1417</v>
      </c>
      <c r="B93" s="21" t="s">
        <v>213</v>
      </c>
      <c r="C93" s="26">
        <v>554.74617877000003</v>
      </c>
      <c r="D93" s="7" t="str">
        <f t="shared" si="11"/>
        <v>N/A</v>
      </c>
      <c r="E93" s="26">
        <v>500.33989537000002</v>
      </c>
      <c r="F93" s="7" t="str">
        <f t="shared" si="12"/>
        <v>N/A</v>
      </c>
      <c r="G93" s="26">
        <v>463.11656284999998</v>
      </c>
      <c r="H93" s="7" t="str">
        <f t="shared" si="13"/>
        <v>N/A</v>
      </c>
      <c r="I93" s="8">
        <v>-9.81</v>
      </c>
      <c r="J93" s="8">
        <v>-7.44</v>
      </c>
      <c r="K93" s="25" t="s">
        <v>734</v>
      </c>
      <c r="L93" s="85" t="str">
        <f t="shared" si="14"/>
        <v>Yes</v>
      </c>
    </row>
    <row r="94" spans="1:12" x14ac:dyDescent="0.25">
      <c r="A94" s="142" t="s">
        <v>606</v>
      </c>
      <c r="B94" s="21" t="s">
        <v>213</v>
      </c>
      <c r="C94" s="26">
        <v>23725014</v>
      </c>
      <c r="D94" s="7" t="str">
        <f t="shared" si="11"/>
        <v>N/A</v>
      </c>
      <c r="E94" s="26">
        <v>24641406</v>
      </c>
      <c r="F94" s="7" t="str">
        <f t="shared" si="12"/>
        <v>N/A</v>
      </c>
      <c r="G94" s="26">
        <v>37581836</v>
      </c>
      <c r="H94" s="7" t="str">
        <f t="shared" si="13"/>
        <v>N/A</v>
      </c>
      <c r="I94" s="8">
        <v>3.863</v>
      </c>
      <c r="J94" s="8">
        <v>52.51</v>
      </c>
      <c r="K94" s="25" t="s">
        <v>734</v>
      </c>
      <c r="L94" s="85" t="str">
        <f t="shared" si="14"/>
        <v>No</v>
      </c>
    </row>
    <row r="95" spans="1:12" x14ac:dyDescent="0.25">
      <c r="A95" s="142" t="s">
        <v>607</v>
      </c>
      <c r="B95" s="21" t="s">
        <v>213</v>
      </c>
      <c r="C95" s="22">
        <v>74033</v>
      </c>
      <c r="D95" s="7" t="str">
        <f t="shared" si="11"/>
        <v>N/A</v>
      </c>
      <c r="E95" s="22">
        <v>71302</v>
      </c>
      <c r="F95" s="7" t="str">
        <f t="shared" si="12"/>
        <v>N/A</v>
      </c>
      <c r="G95" s="22">
        <v>94500</v>
      </c>
      <c r="H95" s="7" t="str">
        <f t="shared" si="13"/>
        <v>N/A</v>
      </c>
      <c r="I95" s="8">
        <v>-3.69</v>
      </c>
      <c r="J95" s="8">
        <v>32.53</v>
      </c>
      <c r="K95" s="25" t="s">
        <v>734</v>
      </c>
      <c r="L95" s="85" t="str">
        <f t="shared" si="14"/>
        <v>No</v>
      </c>
    </row>
    <row r="96" spans="1:12" x14ac:dyDescent="0.25">
      <c r="A96" s="142" t="s">
        <v>1418</v>
      </c>
      <c r="B96" s="21" t="s">
        <v>213</v>
      </c>
      <c r="C96" s="26">
        <v>320.46538706000001</v>
      </c>
      <c r="D96" s="7" t="str">
        <f t="shared" si="11"/>
        <v>N/A</v>
      </c>
      <c r="E96" s="26">
        <v>345.59207314999998</v>
      </c>
      <c r="F96" s="7" t="str">
        <f t="shared" si="12"/>
        <v>N/A</v>
      </c>
      <c r="G96" s="26">
        <v>397.69138623999999</v>
      </c>
      <c r="H96" s="7" t="str">
        <f t="shared" si="13"/>
        <v>N/A</v>
      </c>
      <c r="I96" s="8">
        <v>7.8410000000000002</v>
      </c>
      <c r="J96" s="8">
        <v>15.08</v>
      </c>
      <c r="K96" s="25" t="s">
        <v>734</v>
      </c>
      <c r="L96" s="85" t="str">
        <f t="shared" si="14"/>
        <v>Yes</v>
      </c>
    </row>
    <row r="97" spans="1:12" ht="25" x14ac:dyDescent="0.25">
      <c r="A97" s="142" t="s">
        <v>608</v>
      </c>
      <c r="B97" s="21" t="s">
        <v>213</v>
      </c>
      <c r="C97" s="26">
        <v>31917771</v>
      </c>
      <c r="D97" s="7" t="str">
        <f t="shared" si="11"/>
        <v>N/A</v>
      </c>
      <c r="E97" s="26">
        <v>29196136</v>
      </c>
      <c r="F97" s="7" t="str">
        <f t="shared" si="12"/>
        <v>N/A</v>
      </c>
      <c r="G97" s="26">
        <v>35874191</v>
      </c>
      <c r="H97" s="7" t="str">
        <f t="shared" si="13"/>
        <v>N/A</v>
      </c>
      <c r="I97" s="8">
        <v>-8.5299999999999994</v>
      </c>
      <c r="J97" s="8">
        <v>22.87</v>
      </c>
      <c r="K97" s="25" t="s">
        <v>734</v>
      </c>
      <c r="L97" s="85" t="str">
        <f t="shared" si="14"/>
        <v>Yes</v>
      </c>
    </row>
    <row r="98" spans="1:12" x14ac:dyDescent="0.25">
      <c r="A98" s="142" t="s">
        <v>609</v>
      </c>
      <c r="B98" s="21" t="s">
        <v>213</v>
      </c>
      <c r="C98" s="22">
        <v>83855</v>
      </c>
      <c r="D98" s="7" t="str">
        <f t="shared" si="11"/>
        <v>N/A</v>
      </c>
      <c r="E98" s="22">
        <v>82349</v>
      </c>
      <c r="F98" s="7" t="str">
        <f t="shared" si="12"/>
        <v>N/A</v>
      </c>
      <c r="G98" s="22">
        <v>92835</v>
      </c>
      <c r="H98" s="7" t="str">
        <f t="shared" si="13"/>
        <v>N/A</v>
      </c>
      <c r="I98" s="8">
        <v>-1.8</v>
      </c>
      <c r="J98" s="8">
        <v>12.73</v>
      </c>
      <c r="K98" s="25" t="s">
        <v>734</v>
      </c>
      <c r="L98" s="85" t="str">
        <f t="shared" si="14"/>
        <v>Yes</v>
      </c>
    </row>
    <row r="99" spans="1:12" ht="25" x14ac:dyDescent="0.25">
      <c r="A99" s="142" t="s">
        <v>1419</v>
      </c>
      <c r="B99" s="21" t="s">
        <v>213</v>
      </c>
      <c r="C99" s="26">
        <v>380.63050504</v>
      </c>
      <c r="D99" s="7" t="str">
        <f t="shared" si="11"/>
        <v>N/A</v>
      </c>
      <c r="E99" s="26">
        <v>354.54147590999997</v>
      </c>
      <c r="F99" s="7" t="str">
        <f t="shared" si="12"/>
        <v>N/A</v>
      </c>
      <c r="G99" s="26">
        <v>386.42959013000001</v>
      </c>
      <c r="H99" s="7" t="str">
        <f t="shared" si="13"/>
        <v>N/A</v>
      </c>
      <c r="I99" s="8">
        <v>-6.85</v>
      </c>
      <c r="J99" s="8">
        <v>8.9939999999999998</v>
      </c>
      <c r="K99" s="25" t="s">
        <v>734</v>
      </c>
      <c r="L99" s="85" t="str">
        <f t="shared" si="14"/>
        <v>Yes</v>
      </c>
    </row>
    <row r="100" spans="1:12" ht="25" x14ac:dyDescent="0.25">
      <c r="A100" s="142" t="s">
        <v>610</v>
      </c>
      <c r="B100" s="21" t="s">
        <v>213</v>
      </c>
      <c r="C100" s="26">
        <v>69618466</v>
      </c>
      <c r="D100" s="7" t="str">
        <f t="shared" si="11"/>
        <v>N/A</v>
      </c>
      <c r="E100" s="26">
        <v>45202784</v>
      </c>
      <c r="F100" s="7" t="str">
        <f t="shared" si="12"/>
        <v>N/A</v>
      </c>
      <c r="G100" s="26">
        <v>36791695</v>
      </c>
      <c r="H100" s="7" t="str">
        <f t="shared" si="13"/>
        <v>N/A</v>
      </c>
      <c r="I100" s="8">
        <v>-35.1</v>
      </c>
      <c r="J100" s="8">
        <v>-18.600000000000001</v>
      </c>
      <c r="K100" s="25" t="s">
        <v>734</v>
      </c>
      <c r="L100" s="85" t="str">
        <f t="shared" si="14"/>
        <v>Yes</v>
      </c>
    </row>
    <row r="101" spans="1:12" x14ac:dyDescent="0.25">
      <c r="A101" s="142" t="s">
        <v>611</v>
      </c>
      <c r="B101" s="21" t="s">
        <v>213</v>
      </c>
      <c r="C101" s="22">
        <v>48459</v>
      </c>
      <c r="D101" s="7" t="str">
        <f t="shared" si="11"/>
        <v>N/A</v>
      </c>
      <c r="E101" s="22">
        <v>39269</v>
      </c>
      <c r="F101" s="7" t="str">
        <f t="shared" si="12"/>
        <v>N/A</v>
      </c>
      <c r="G101" s="22">
        <v>45889</v>
      </c>
      <c r="H101" s="7" t="str">
        <f t="shared" si="13"/>
        <v>N/A</v>
      </c>
      <c r="I101" s="8">
        <v>-19</v>
      </c>
      <c r="J101" s="8">
        <v>16.86</v>
      </c>
      <c r="K101" s="25" t="s">
        <v>734</v>
      </c>
      <c r="L101" s="85" t="str">
        <f t="shared" si="14"/>
        <v>Yes</v>
      </c>
    </row>
    <row r="102" spans="1:12" x14ac:dyDescent="0.25">
      <c r="A102" s="142" t="s">
        <v>1420</v>
      </c>
      <c r="B102" s="21" t="s">
        <v>213</v>
      </c>
      <c r="C102" s="26">
        <v>1436.6467736</v>
      </c>
      <c r="D102" s="7" t="str">
        <f t="shared" si="11"/>
        <v>N/A</v>
      </c>
      <c r="E102" s="26">
        <v>1151.1060633</v>
      </c>
      <c r="F102" s="7" t="str">
        <f t="shared" si="12"/>
        <v>N/A</v>
      </c>
      <c r="G102" s="26">
        <v>801.75412408</v>
      </c>
      <c r="H102" s="7" t="str">
        <f t="shared" si="13"/>
        <v>N/A</v>
      </c>
      <c r="I102" s="8">
        <v>-19.899999999999999</v>
      </c>
      <c r="J102" s="8">
        <v>-30.3</v>
      </c>
      <c r="K102" s="25" t="s">
        <v>734</v>
      </c>
      <c r="L102" s="85" t="str">
        <f t="shared" si="14"/>
        <v>No</v>
      </c>
    </row>
    <row r="103" spans="1:12" x14ac:dyDescent="0.25">
      <c r="A103" s="142" t="s">
        <v>612</v>
      </c>
      <c r="B103" s="21" t="s">
        <v>213</v>
      </c>
      <c r="C103" s="26">
        <v>13020958</v>
      </c>
      <c r="D103" s="7" t="str">
        <f t="shared" si="11"/>
        <v>N/A</v>
      </c>
      <c r="E103" s="26">
        <v>13864453</v>
      </c>
      <c r="F103" s="7" t="str">
        <f t="shared" si="12"/>
        <v>N/A</v>
      </c>
      <c r="G103" s="26">
        <v>20346799</v>
      </c>
      <c r="H103" s="7" t="str">
        <f t="shared" si="13"/>
        <v>N/A</v>
      </c>
      <c r="I103" s="8">
        <v>6.4779999999999998</v>
      </c>
      <c r="J103" s="8">
        <v>46.76</v>
      </c>
      <c r="K103" s="25" t="s">
        <v>734</v>
      </c>
      <c r="L103" s="85" t="str">
        <f t="shared" si="14"/>
        <v>No</v>
      </c>
    </row>
    <row r="104" spans="1:12" x14ac:dyDescent="0.25">
      <c r="A104" s="142" t="s">
        <v>613</v>
      </c>
      <c r="B104" s="21" t="s">
        <v>213</v>
      </c>
      <c r="C104" s="22">
        <v>11115</v>
      </c>
      <c r="D104" s="7" t="str">
        <f t="shared" si="11"/>
        <v>N/A</v>
      </c>
      <c r="E104" s="22">
        <v>10345</v>
      </c>
      <c r="F104" s="7" t="str">
        <f t="shared" si="12"/>
        <v>N/A</v>
      </c>
      <c r="G104" s="22">
        <v>9809</v>
      </c>
      <c r="H104" s="7" t="str">
        <f t="shared" si="13"/>
        <v>N/A</v>
      </c>
      <c r="I104" s="8">
        <v>-6.93</v>
      </c>
      <c r="J104" s="8">
        <v>-5.18</v>
      </c>
      <c r="K104" s="25" t="s">
        <v>734</v>
      </c>
      <c r="L104" s="85" t="str">
        <f t="shared" si="14"/>
        <v>Yes</v>
      </c>
    </row>
    <row r="105" spans="1:12" x14ac:dyDescent="0.25">
      <c r="A105" s="142" t="s">
        <v>1421</v>
      </c>
      <c r="B105" s="21" t="s">
        <v>213</v>
      </c>
      <c r="C105" s="26">
        <v>1171.4762033</v>
      </c>
      <c r="D105" s="7" t="str">
        <f t="shared" si="11"/>
        <v>N/A</v>
      </c>
      <c r="E105" s="26">
        <v>1340.2081198999999</v>
      </c>
      <c r="F105" s="7" t="str">
        <f t="shared" si="12"/>
        <v>N/A</v>
      </c>
      <c r="G105" s="26">
        <v>2074.2990110999999</v>
      </c>
      <c r="H105" s="7" t="str">
        <f t="shared" si="13"/>
        <v>N/A</v>
      </c>
      <c r="I105" s="8">
        <v>14.4</v>
      </c>
      <c r="J105" s="8">
        <v>54.77</v>
      </c>
      <c r="K105" s="25" t="s">
        <v>734</v>
      </c>
      <c r="L105" s="85" t="str">
        <f t="shared" si="14"/>
        <v>No</v>
      </c>
    </row>
    <row r="106" spans="1:12" ht="25" x14ac:dyDescent="0.25">
      <c r="A106" s="142" t="s">
        <v>614</v>
      </c>
      <c r="B106" s="21" t="s">
        <v>213</v>
      </c>
      <c r="C106" s="26">
        <v>1551024</v>
      </c>
      <c r="D106" s="7" t="str">
        <f t="shared" si="11"/>
        <v>N/A</v>
      </c>
      <c r="E106" s="26">
        <v>539045</v>
      </c>
      <c r="F106" s="7" t="str">
        <f t="shared" si="12"/>
        <v>N/A</v>
      </c>
      <c r="G106" s="26">
        <v>956953</v>
      </c>
      <c r="H106" s="7" t="str">
        <f t="shared" si="13"/>
        <v>N/A</v>
      </c>
      <c r="I106" s="8">
        <v>-65.2</v>
      </c>
      <c r="J106" s="8">
        <v>77.53</v>
      </c>
      <c r="K106" s="25" t="s">
        <v>734</v>
      </c>
      <c r="L106" s="85" t="str">
        <f t="shared" si="14"/>
        <v>No</v>
      </c>
    </row>
    <row r="107" spans="1:12" x14ac:dyDescent="0.25">
      <c r="A107" s="142" t="s">
        <v>615</v>
      </c>
      <c r="B107" s="21" t="s">
        <v>213</v>
      </c>
      <c r="C107" s="22">
        <v>1269</v>
      </c>
      <c r="D107" s="7" t="str">
        <f t="shared" si="11"/>
        <v>N/A</v>
      </c>
      <c r="E107" s="22">
        <v>599</v>
      </c>
      <c r="F107" s="7" t="str">
        <f t="shared" si="12"/>
        <v>N/A</v>
      </c>
      <c r="G107" s="22">
        <v>395</v>
      </c>
      <c r="H107" s="7" t="str">
        <f t="shared" si="13"/>
        <v>N/A</v>
      </c>
      <c r="I107" s="8">
        <v>-52.8</v>
      </c>
      <c r="J107" s="8">
        <v>-34.1</v>
      </c>
      <c r="K107" s="25" t="s">
        <v>734</v>
      </c>
      <c r="L107" s="85" t="str">
        <f t="shared" si="14"/>
        <v>No</v>
      </c>
    </row>
    <row r="108" spans="1:12" x14ac:dyDescent="0.25">
      <c r="A108" s="142" t="s">
        <v>1422</v>
      </c>
      <c r="B108" s="21" t="s">
        <v>213</v>
      </c>
      <c r="C108" s="26">
        <v>1222.2411348000001</v>
      </c>
      <c r="D108" s="7" t="str">
        <f t="shared" si="11"/>
        <v>N/A</v>
      </c>
      <c r="E108" s="26">
        <v>899.90818030000003</v>
      </c>
      <c r="F108" s="7" t="str">
        <f t="shared" si="12"/>
        <v>N/A</v>
      </c>
      <c r="G108" s="26">
        <v>2422.6658228000001</v>
      </c>
      <c r="H108" s="7" t="str">
        <f t="shared" si="13"/>
        <v>N/A</v>
      </c>
      <c r="I108" s="8">
        <v>-26.4</v>
      </c>
      <c r="J108" s="8">
        <v>169.2</v>
      </c>
      <c r="K108" s="25" t="s">
        <v>734</v>
      </c>
      <c r="L108" s="85" t="str">
        <f t="shared" si="14"/>
        <v>No</v>
      </c>
    </row>
    <row r="109" spans="1:12" x14ac:dyDescent="0.25">
      <c r="A109" s="142" t="s">
        <v>616</v>
      </c>
      <c r="B109" s="21" t="s">
        <v>213</v>
      </c>
      <c r="C109" s="26">
        <v>33642815</v>
      </c>
      <c r="D109" s="7" t="str">
        <f t="shared" si="11"/>
        <v>N/A</v>
      </c>
      <c r="E109" s="26">
        <v>24140494</v>
      </c>
      <c r="F109" s="7" t="str">
        <f t="shared" si="12"/>
        <v>N/A</v>
      </c>
      <c r="G109" s="26">
        <v>20400522</v>
      </c>
      <c r="H109" s="7" t="str">
        <f t="shared" si="13"/>
        <v>N/A</v>
      </c>
      <c r="I109" s="8">
        <v>-28.2</v>
      </c>
      <c r="J109" s="8">
        <v>-15.5</v>
      </c>
      <c r="K109" s="25" t="s">
        <v>734</v>
      </c>
      <c r="L109" s="85" t="str">
        <f t="shared" si="14"/>
        <v>Yes</v>
      </c>
    </row>
    <row r="110" spans="1:12" x14ac:dyDescent="0.25">
      <c r="A110" s="142" t="s">
        <v>617</v>
      </c>
      <c r="B110" s="21" t="s">
        <v>213</v>
      </c>
      <c r="C110" s="22">
        <v>84040</v>
      </c>
      <c r="D110" s="7" t="str">
        <f t="shared" si="11"/>
        <v>N/A</v>
      </c>
      <c r="E110" s="22">
        <v>77726</v>
      </c>
      <c r="F110" s="7" t="str">
        <f t="shared" si="12"/>
        <v>N/A</v>
      </c>
      <c r="G110" s="22">
        <v>80545</v>
      </c>
      <c r="H110" s="7" t="str">
        <f t="shared" si="13"/>
        <v>N/A</v>
      </c>
      <c r="I110" s="8">
        <v>-7.51</v>
      </c>
      <c r="J110" s="8">
        <v>3.6269999999999998</v>
      </c>
      <c r="K110" s="25" t="s">
        <v>734</v>
      </c>
      <c r="L110" s="85" t="str">
        <f t="shared" si="14"/>
        <v>Yes</v>
      </c>
    </row>
    <row r="111" spans="1:12" x14ac:dyDescent="0.25">
      <c r="A111" s="142" t="s">
        <v>1423</v>
      </c>
      <c r="B111" s="21" t="s">
        <v>213</v>
      </c>
      <c r="C111" s="26">
        <v>400.31907425000003</v>
      </c>
      <c r="D111" s="7" t="str">
        <f t="shared" si="11"/>
        <v>N/A</v>
      </c>
      <c r="E111" s="26">
        <v>310.58454057</v>
      </c>
      <c r="F111" s="7" t="str">
        <f t="shared" si="12"/>
        <v>N/A</v>
      </c>
      <c r="G111" s="26">
        <v>253.28104786</v>
      </c>
      <c r="H111" s="7" t="str">
        <f t="shared" si="13"/>
        <v>N/A</v>
      </c>
      <c r="I111" s="8">
        <v>-22.4</v>
      </c>
      <c r="J111" s="8">
        <v>-18.5</v>
      </c>
      <c r="K111" s="25" t="s">
        <v>734</v>
      </c>
      <c r="L111" s="85" t="str">
        <f t="shared" si="14"/>
        <v>Yes</v>
      </c>
    </row>
    <row r="112" spans="1:12" x14ac:dyDescent="0.25">
      <c r="A112" s="142" t="s">
        <v>618</v>
      </c>
      <c r="B112" s="21" t="s">
        <v>213</v>
      </c>
      <c r="C112" s="26">
        <v>114750166</v>
      </c>
      <c r="D112" s="7" t="str">
        <f t="shared" si="11"/>
        <v>N/A</v>
      </c>
      <c r="E112" s="26">
        <v>67555625</v>
      </c>
      <c r="F112" s="7" t="str">
        <f t="shared" si="12"/>
        <v>N/A</v>
      </c>
      <c r="G112" s="26">
        <v>69394886</v>
      </c>
      <c r="H112" s="7" t="str">
        <f t="shared" si="13"/>
        <v>N/A</v>
      </c>
      <c r="I112" s="8">
        <v>-41.1</v>
      </c>
      <c r="J112" s="8">
        <v>2.7229999999999999</v>
      </c>
      <c r="K112" s="25" t="s">
        <v>734</v>
      </c>
      <c r="L112" s="85" t="str">
        <f t="shared" si="14"/>
        <v>Yes</v>
      </c>
    </row>
    <row r="113" spans="1:12" x14ac:dyDescent="0.25">
      <c r="A113" s="142" t="s">
        <v>619</v>
      </c>
      <c r="B113" s="21" t="s">
        <v>213</v>
      </c>
      <c r="C113" s="22">
        <v>157530</v>
      </c>
      <c r="D113" s="7" t="str">
        <f t="shared" si="11"/>
        <v>N/A</v>
      </c>
      <c r="E113" s="22">
        <v>131777</v>
      </c>
      <c r="F113" s="7" t="str">
        <f t="shared" si="12"/>
        <v>N/A</v>
      </c>
      <c r="G113" s="22">
        <v>134397</v>
      </c>
      <c r="H113" s="7" t="str">
        <f t="shared" si="13"/>
        <v>N/A</v>
      </c>
      <c r="I113" s="8">
        <v>-16.3</v>
      </c>
      <c r="J113" s="8">
        <v>1.988</v>
      </c>
      <c r="K113" s="25" t="s">
        <v>734</v>
      </c>
      <c r="L113" s="85" t="str">
        <f t="shared" si="14"/>
        <v>Yes</v>
      </c>
    </row>
    <row r="114" spans="1:12" x14ac:dyDescent="0.25">
      <c r="A114" s="142" t="s">
        <v>1424</v>
      </c>
      <c r="B114" s="21" t="s">
        <v>213</v>
      </c>
      <c r="C114" s="26">
        <v>728.43373326000005</v>
      </c>
      <c r="D114" s="7" t="str">
        <f t="shared" si="11"/>
        <v>N/A</v>
      </c>
      <c r="E114" s="26">
        <v>512.65110755000001</v>
      </c>
      <c r="F114" s="7" t="str">
        <f t="shared" si="12"/>
        <v>N/A</v>
      </c>
      <c r="G114" s="26">
        <v>516.34252253</v>
      </c>
      <c r="H114" s="7" t="str">
        <f t="shared" si="13"/>
        <v>N/A</v>
      </c>
      <c r="I114" s="8">
        <v>-29.6</v>
      </c>
      <c r="J114" s="8">
        <v>0.72009999999999996</v>
      </c>
      <c r="K114" s="25" t="s">
        <v>734</v>
      </c>
      <c r="L114" s="85" t="str">
        <f t="shared" si="14"/>
        <v>Yes</v>
      </c>
    </row>
    <row r="115" spans="1:12" ht="25" x14ac:dyDescent="0.25">
      <c r="A115" s="142" t="s">
        <v>620</v>
      </c>
      <c r="B115" s="21" t="s">
        <v>213</v>
      </c>
      <c r="C115" s="26">
        <v>257921581</v>
      </c>
      <c r="D115" s="7" t="str">
        <f t="shared" si="11"/>
        <v>N/A</v>
      </c>
      <c r="E115" s="26">
        <v>208223351</v>
      </c>
      <c r="F115" s="7" t="str">
        <f t="shared" si="12"/>
        <v>N/A</v>
      </c>
      <c r="G115" s="26">
        <v>94089381</v>
      </c>
      <c r="H115" s="7" t="str">
        <f t="shared" si="13"/>
        <v>N/A</v>
      </c>
      <c r="I115" s="8">
        <v>-19.3</v>
      </c>
      <c r="J115" s="8">
        <v>-54.8</v>
      </c>
      <c r="K115" s="25" t="s">
        <v>734</v>
      </c>
      <c r="L115" s="85" t="str">
        <f t="shared" si="14"/>
        <v>No</v>
      </c>
    </row>
    <row r="116" spans="1:12" x14ac:dyDescent="0.25">
      <c r="A116" s="145" t="s">
        <v>621</v>
      </c>
      <c r="B116" s="22" t="s">
        <v>213</v>
      </c>
      <c r="C116" s="22">
        <v>36494</v>
      </c>
      <c r="D116" s="7" t="str">
        <f t="shared" si="11"/>
        <v>N/A</v>
      </c>
      <c r="E116" s="22">
        <v>29394</v>
      </c>
      <c r="F116" s="7" t="str">
        <f t="shared" si="12"/>
        <v>N/A</v>
      </c>
      <c r="G116" s="22">
        <v>28618</v>
      </c>
      <c r="H116" s="7" t="str">
        <f t="shared" si="13"/>
        <v>N/A</v>
      </c>
      <c r="I116" s="8">
        <v>-19.5</v>
      </c>
      <c r="J116" s="8">
        <v>-2.64</v>
      </c>
      <c r="K116" s="1" t="s">
        <v>734</v>
      </c>
      <c r="L116" s="85" t="str">
        <f t="shared" si="14"/>
        <v>Yes</v>
      </c>
    </row>
    <row r="117" spans="1:12" x14ac:dyDescent="0.25">
      <c r="A117" s="142" t="s">
        <v>1425</v>
      </c>
      <c r="B117" s="21" t="s">
        <v>213</v>
      </c>
      <c r="C117" s="26">
        <v>7067.5064668000005</v>
      </c>
      <c r="D117" s="7" t="str">
        <f t="shared" si="11"/>
        <v>N/A</v>
      </c>
      <c r="E117" s="26">
        <v>7083.8725930000001</v>
      </c>
      <c r="F117" s="7" t="str">
        <f t="shared" si="12"/>
        <v>N/A</v>
      </c>
      <c r="G117" s="26">
        <v>3287.7692711</v>
      </c>
      <c r="H117" s="7" t="str">
        <f t="shared" si="13"/>
        <v>N/A</v>
      </c>
      <c r="I117" s="8">
        <v>0.2316</v>
      </c>
      <c r="J117" s="8">
        <v>-53.6</v>
      </c>
      <c r="K117" s="25" t="s">
        <v>734</v>
      </c>
      <c r="L117" s="85" t="str">
        <f t="shared" si="14"/>
        <v>No</v>
      </c>
    </row>
    <row r="118" spans="1:12" ht="25" x14ac:dyDescent="0.25">
      <c r="A118" s="142" t="s">
        <v>622</v>
      </c>
      <c r="B118" s="21" t="s">
        <v>213</v>
      </c>
      <c r="C118" s="26">
        <v>29351</v>
      </c>
      <c r="D118" s="7" t="str">
        <f t="shared" si="11"/>
        <v>N/A</v>
      </c>
      <c r="E118" s="26">
        <v>1511240</v>
      </c>
      <c r="F118" s="7" t="str">
        <f t="shared" si="12"/>
        <v>N/A</v>
      </c>
      <c r="G118" s="26">
        <v>2390202</v>
      </c>
      <c r="H118" s="7" t="str">
        <f t="shared" si="13"/>
        <v>N/A</v>
      </c>
      <c r="I118" s="8">
        <v>5049</v>
      </c>
      <c r="J118" s="8">
        <v>58.16</v>
      </c>
      <c r="K118" s="25" t="s">
        <v>734</v>
      </c>
      <c r="L118" s="85" t="str">
        <f t="shared" si="14"/>
        <v>No</v>
      </c>
    </row>
    <row r="119" spans="1:12" x14ac:dyDescent="0.25">
      <c r="A119" s="142" t="s">
        <v>623</v>
      </c>
      <c r="B119" s="21" t="s">
        <v>213</v>
      </c>
      <c r="C119" s="22">
        <v>938</v>
      </c>
      <c r="D119" s="7" t="str">
        <f t="shared" si="11"/>
        <v>N/A</v>
      </c>
      <c r="E119" s="22">
        <v>11654</v>
      </c>
      <c r="F119" s="7" t="str">
        <f t="shared" si="12"/>
        <v>N/A</v>
      </c>
      <c r="G119" s="22">
        <v>15073</v>
      </c>
      <c r="H119" s="7" t="str">
        <f t="shared" si="13"/>
        <v>N/A</v>
      </c>
      <c r="I119" s="8">
        <v>1142</v>
      </c>
      <c r="J119" s="8">
        <v>29.34</v>
      </c>
      <c r="K119" s="25" t="s">
        <v>734</v>
      </c>
      <c r="L119" s="85" t="str">
        <f t="shared" si="14"/>
        <v>Yes</v>
      </c>
    </row>
    <row r="120" spans="1:12" x14ac:dyDescent="0.25">
      <c r="A120" s="142" t="s">
        <v>1426</v>
      </c>
      <c r="B120" s="21" t="s">
        <v>213</v>
      </c>
      <c r="C120" s="26">
        <v>31.291044776</v>
      </c>
      <c r="D120" s="7" t="str">
        <f t="shared" si="11"/>
        <v>N/A</v>
      </c>
      <c r="E120" s="26">
        <v>129.67564784999999</v>
      </c>
      <c r="F120" s="7" t="str">
        <f t="shared" si="12"/>
        <v>N/A</v>
      </c>
      <c r="G120" s="26">
        <v>158.57506799999999</v>
      </c>
      <c r="H120" s="7" t="str">
        <f t="shared" si="13"/>
        <v>N/A</v>
      </c>
      <c r="I120" s="8">
        <v>314.39999999999998</v>
      </c>
      <c r="J120" s="8">
        <v>22.29</v>
      </c>
      <c r="K120" s="25" t="s">
        <v>734</v>
      </c>
      <c r="L120" s="85" t="str">
        <f t="shared" si="14"/>
        <v>Yes</v>
      </c>
    </row>
    <row r="121" spans="1:12" ht="25" x14ac:dyDescent="0.25">
      <c r="A121" s="142" t="s">
        <v>624</v>
      </c>
      <c r="B121" s="21" t="s">
        <v>213</v>
      </c>
      <c r="C121" s="26">
        <v>199965761</v>
      </c>
      <c r="D121" s="7" t="str">
        <f t="shared" si="11"/>
        <v>N/A</v>
      </c>
      <c r="E121" s="26">
        <v>170967039</v>
      </c>
      <c r="F121" s="7" t="str">
        <f t="shared" si="12"/>
        <v>N/A</v>
      </c>
      <c r="G121" s="26">
        <v>256453478</v>
      </c>
      <c r="H121" s="7" t="str">
        <f t="shared" si="13"/>
        <v>N/A</v>
      </c>
      <c r="I121" s="8">
        <v>-14.5</v>
      </c>
      <c r="J121" s="8">
        <v>50</v>
      </c>
      <c r="K121" s="25" t="s">
        <v>734</v>
      </c>
      <c r="L121" s="85" t="str">
        <f t="shared" si="14"/>
        <v>No</v>
      </c>
    </row>
    <row r="122" spans="1:12" x14ac:dyDescent="0.25">
      <c r="A122" s="142" t="s">
        <v>625</v>
      </c>
      <c r="B122" s="21" t="s">
        <v>213</v>
      </c>
      <c r="C122" s="22">
        <v>16998</v>
      </c>
      <c r="D122" s="7" t="str">
        <f t="shared" si="11"/>
        <v>N/A</v>
      </c>
      <c r="E122" s="22">
        <v>14448</v>
      </c>
      <c r="F122" s="7" t="str">
        <f t="shared" si="12"/>
        <v>N/A</v>
      </c>
      <c r="G122" s="22">
        <v>29119</v>
      </c>
      <c r="H122" s="7" t="str">
        <f t="shared" si="13"/>
        <v>N/A</v>
      </c>
      <c r="I122" s="8">
        <v>-15</v>
      </c>
      <c r="J122" s="8">
        <v>101.5</v>
      </c>
      <c r="K122" s="25" t="s">
        <v>734</v>
      </c>
      <c r="L122" s="85" t="str">
        <f t="shared" si="14"/>
        <v>No</v>
      </c>
    </row>
    <row r="123" spans="1:12" ht="25" x14ac:dyDescent="0.25">
      <c r="A123" s="142" t="s">
        <v>1427</v>
      </c>
      <c r="B123" s="21" t="s">
        <v>213</v>
      </c>
      <c r="C123" s="26">
        <v>11764.075832</v>
      </c>
      <c r="D123" s="7" t="str">
        <f t="shared" si="11"/>
        <v>N/A</v>
      </c>
      <c r="E123" s="26">
        <v>11833.266819</v>
      </c>
      <c r="F123" s="7" t="str">
        <f t="shared" si="12"/>
        <v>N/A</v>
      </c>
      <c r="G123" s="26">
        <v>8807.0839658000004</v>
      </c>
      <c r="H123" s="7" t="str">
        <f t="shared" si="13"/>
        <v>N/A</v>
      </c>
      <c r="I123" s="8">
        <v>0.58819999999999995</v>
      </c>
      <c r="J123" s="8">
        <v>-25.6</v>
      </c>
      <c r="K123" s="25" t="s">
        <v>734</v>
      </c>
      <c r="L123" s="85" t="str">
        <f t="shared" si="14"/>
        <v>Yes</v>
      </c>
    </row>
    <row r="124" spans="1:12" ht="25" x14ac:dyDescent="0.25">
      <c r="A124" s="142" t="s">
        <v>626</v>
      </c>
      <c r="B124" s="21" t="s">
        <v>213</v>
      </c>
      <c r="C124" s="26">
        <v>382714</v>
      </c>
      <c r="D124" s="7" t="str">
        <f t="shared" si="11"/>
        <v>N/A</v>
      </c>
      <c r="E124" s="26">
        <v>351662</v>
      </c>
      <c r="F124" s="7" t="str">
        <f t="shared" si="12"/>
        <v>N/A</v>
      </c>
      <c r="G124" s="26">
        <v>323081</v>
      </c>
      <c r="H124" s="7" t="str">
        <f t="shared" si="13"/>
        <v>N/A</v>
      </c>
      <c r="I124" s="8">
        <v>-8.11</v>
      </c>
      <c r="J124" s="8">
        <v>-8.1300000000000008</v>
      </c>
      <c r="K124" s="25" t="s">
        <v>734</v>
      </c>
      <c r="L124" s="85" t="str">
        <f t="shared" si="14"/>
        <v>Yes</v>
      </c>
    </row>
    <row r="125" spans="1:12" x14ac:dyDescent="0.25">
      <c r="A125" s="142" t="s">
        <v>627</v>
      </c>
      <c r="B125" s="21" t="s">
        <v>213</v>
      </c>
      <c r="C125" s="22">
        <v>981</v>
      </c>
      <c r="D125" s="7" t="str">
        <f t="shared" si="11"/>
        <v>N/A</v>
      </c>
      <c r="E125" s="22">
        <v>793</v>
      </c>
      <c r="F125" s="7" t="str">
        <f t="shared" si="12"/>
        <v>N/A</v>
      </c>
      <c r="G125" s="22">
        <v>703</v>
      </c>
      <c r="H125" s="7" t="str">
        <f t="shared" si="13"/>
        <v>N/A</v>
      </c>
      <c r="I125" s="8">
        <v>-19.2</v>
      </c>
      <c r="J125" s="8">
        <v>-11.3</v>
      </c>
      <c r="K125" s="25" t="s">
        <v>734</v>
      </c>
      <c r="L125" s="85" t="str">
        <f t="shared" si="14"/>
        <v>Yes</v>
      </c>
    </row>
    <row r="126" spans="1:12" ht="25" x14ac:dyDescent="0.25">
      <c r="A126" s="142" t="s">
        <v>1428</v>
      </c>
      <c r="B126" s="21" t="s">
        <v>213</v>
      </c>
      <c r="C126" s="26">
        <v>390.12640162999998</v>
      </c>
      <c r="D126" s="7" t="str">
        <f t="shared" si="11"/>
        <v>N/A</v>
      </c>
      <c r="E126" s="26">
        <v>443.45775536000002</v>
      </c>
      <c r="F126" s="7" t="str">
        <f t="shared" si="12"/>
        <v>N/A</v>
      </c>
      <c r="G126" s="26">
        <v>459.57467994000001</v>
      </c>
      <c r="H126" s="7" t="str">
        <f t="shared" si="13"/>
        <v>N/A</v>
      </c>
      <c r="I126" s="8">
        <v>13.67</v>
      </c>
      <c r="J126" s="8">
        <v>3.6339999999999999</v>
      </c>
      <c r="K126" s="25" t="s">
        <v>734</v>
      </c>
      <c r="L126" s="85" t="str">
        <f t="shared" si="14"/>
        <v>Yes</v>
      </c>
    </row>
    <row r="127" spans="1:12" ht="25" x14ac:dyDescent="0.25">
      <c r="A127" s="142" t="s">
        <v>628</v>
      </c>
      <c r="B127" s="21" t="s">
        <v>213</v>
      </c>
      <c r="C127" s="26">
        <v>19152835</v>
      </c>
      <c r="D127" s="7" t="str">
        <f t="shared" si="11"/>
        <v>N/A</v>
      </c>
      <c r="E127" s="26">
        <v>18913671</v>
      </c>
      <c r="F127" s="7" t="str">
        <f t="shared" si="12"/>
        <v>N/A</v>
      </c>
      <c r="G127" s="26">
        <v>17804515</v>
      </c>
      <c r="H127" s="7" t="str">
        <f t="shared" si="13"/>
        <v>N/A</v>
      </c>
      <c r="I127" s="8">
        <v>-1.25</v>
      </c>
      <c r="J127" s="8">
        <v>-5.86</v>
      </c>
      <c r="K127" s="25" t="s">
        <v>734</v>
      </c>
      <c r="L127" s="85" t="str">
        <f t="shared" si="14"/>
        <v>Yes</v>
      </c>
    </row>
    <row r="128" spans="1:12" x14ac:dyDescent="0.25">
      <c r="A128" s="142" t="s">
        <v>629</v>
      </c>
      <c r="B128" s="21" t="s">
        <v>213</v>
      </c>
      <c r="C128" s="22">
        <v>1401</v>
      </c>
      <c r="D128" s="7" t="str">
        <f t="shared" si="11"/>
        <v>N/A</v>
      </c>
      <c r="E128" s="22">
        <v>1309</v>
      </c>
      <c r="F128" s="7" t="str">
        <f t="shared" si="12"/>
        <v>N/A</v>
      </c>
      <c r="G128" s="22">
        <v>1262</v>
      </c>
      <c r="H128" s="7" t="str">
        <f t="shared" si="13"/>
        <v>N/A</v>
      </c>
      <c r="I128" s="8">
        <v>-6.57</v>
      </c>
      <c r="J128" s="8">
        <v>-3.59</v>
      </c>
      <c r="K128" s="25" t="s">
        <v>734</v>
      </c>
      <c r="L128" s="85" t="str">
        <f t="shared" si="14"/>
        <v>Yes</v>
      </c>
    </row>
    <row r="129" spans="1:12" ht="25" x14ac:dyDescent="0.25">
      <c r="A129" s="142" t="s">
        <v>1429</v>
      </c>
      <c r="B129" s="21" t="s">
        <v>213</v>
      </c>
      <c r="C129" s="26">
        <v>13670.831549</v>
      </c>
      <c r="D129" s="7" t="str">
        <f t="shared" si="11"/>
        <v>N/A</v>
      </c>
      <c r="E129" s="26">
        <v>14448.946524000001</v>
      </c>
      <c r="F129" s="7" t="str">
        <f t="shared" si="12"/>
        <v>N/A</v>
      </c>
      <c r="G129" s="26">
        <v>14108.173534</v>
      </c>
      <c r="H129" s="7" t="str">
        <f t="shared" si="13"/>
        <v>N/A</v>
      </c>
      <c r="I129" s="8">
        <v>5.6920000000000002</v>
      </c>
      <c r="J129" s="8">
        <v>-2.36</v>
      </c>
      <c r="K129" s="25" t="s">
        <v>734</v>
      </c>
      <c r="L129" s="85" t="str">
        <f t="shared" si="14"/>
        <v>Yes</v>
      </c>
    </row>
    <row r="130" spans="1:12" ht="25" x14ac:dyDescent="0.25">
      <c r="A130" s="142" t="s">
        <v>630</v>
      </c>
      <c r="B130" s="21" t="s">
        <v>213</v>
      </c>
      <c r="C130" s="26">
        <v>2550745</v>
      </c>
      <c r="D130" s="7" t="str">
        <f t="shared" si="11"/>
        <v>N/A</v>
      </c>
      <c r="E130" s="26">
        <v>2614253</v>
      </c>
      <c r="F130" s="7" t="str">
        <f t="shared" si="12"/>
        <v>N/A</v>
      </c>
      <c r="G130" s="26">
        <v>3102357</v>
      </c>
      <c r="H130" s="7" t="str">
        <f t="shared" si="13"/>
        <v>N/A</v>
      </c>
      <c r="I130" s="8">
        <v>2.4900000000000002</v>
      </c>
      <c r="J130" s="8">
        <v>18.670000000000002</v>
      </c>
      <c r="K130" s="25" t="s">
        <v>734</v>
      </c>
      <c r="L130" s="85" t="str">
        <f t="shared" si="14"/>
        <v>Yes</v>
      </c>
    </row>
    <row r="131" spans="1:12" x14ac:dyDescent="0.25">
      <c r="A131" s="142" t="s">
        <v>631</v>
      </c>
      <c r="B131" s="21" t="s">
        <v>213</v>
      </c>
      <c r="C131" s="22">
        <v>2967</v>
      </c>
      <c r="D131" s="7" t="str">
        <f t="shared" si="11"/>
        <v>N/A</v>
      </c>
      <c r="E131" s="22">
        <v>3605</v>
      </c>
      <c r="F131" s="7" t="str">
        <f t="shared" si="12"/>
        <v>N/A</v>
      </c>
      <c r="G131" s="22">
        <v>4562</v>
      </c>
      <c r="H131" s="7" t="str">
        <f t="shared" si="13"/>
        <v>N/A</v>
      </c>
      <c r="I131" s="8">
        <v>21.5</v>
      </c>
      <c r="J131" s="8">
        <v>26.55</v>
      </c>
      <c r="K131" s="25" t="s">
        <v>734</v>
      </c>
      <c r="L131" s="85" t="str">
        <f t="shared" si="14"/>
        <v>Yes</v>
      </c>
    </row>
    <row r="132" spans="1:12" ht="25" x14ac:dyDescent="0.25">
      <c r="A132" s="142" t="s">
        <v>1430</v>
      </c>
      <c r="B132" s="21" t="s">
        <v>213</v>
      </c>
      <c r="C132" s="26">
        <v>859.70508931999996</v>
      </c>
      <c r="D132" s="7" t="str">
        <f t="shared" si="11"/>
        <v>N/A</v>
      </c>
      <c r="E132" s="26">
        <v>725.17420249999998</v>
      </c>
      <c r="F132" s="7" t="str">
        <f t="shared" si="12"/>
        <v>N/A</v>
      </c>
      <c r="G132" s="26">
        <v>680.04318280999996</v>
      </c>
      <c r="H132" s="7" t="str">
        <f t="shared" si="13"/>
        <v>N/A</v>
      </c>
      <c r="I132" s="8">
        <v>-15.6</v>
      </c>
      <c r="J132" s="8">
        <v>-6.22</v>
      </c>
      <c r="K132" s="25" t="s">
        <v>734</v>
      </c>
      <c r="L132" s="85" t="str">
        <f t="shared" si="14"/>
        <v>Yes</v>
      </c>
    </row>
    <row r="133" spans="1:12" x14ac:dyDescent="0.25">
      <c r="A133" s="142" t="s">
        <v>632</v>
      </c>
      <c r="B133" s="21" t="s">
        <v>213</v>
      </c>
      <c r="C133" s="26">
        <v>2978</v>
      </c>
      <c r="D133" s="7" t="str">
        <f t="shared" si="11"/>
        <v>N/A</v>
      </c>
      <c r="E133" s="26">
        <v>4185</v>
      </c>
      <c r="F133" s="7" t="str">
        <f t="shared" si="12"/>
        <v>N/A</v>
      </c>
      <c r="G133" s="26">
        <v>2336613</v>
      </c>
      <c r="H133" s="7" t="str">
        <f t="shared" si="13"/>
        <v>N/A</v>
      </c>
      <c r="I133" s="8">
        <v>40.53</v>
      </c>
      <c r="J133" s="8">
        <v>55733</v>
      </c>
      <c r="K133" s="25" t="s">
        <v>734</v>
      </c>
      <c r="L133" s="85" t="str">
        <f t="shared" si="14"/>
        <v>No</v>
      </c>
    </row>
    <row r="134" spans="1:12" x14ac:dyDescent="0.25">
      <c r="A134" s="142" t="s">
        <v>633</v>
      </c>
      <c r="B134" s="21" t="s">
        <v>213</v>
      </c>
      <c r="C134" s="22">
        <v>11</v>
      </c>
      <c r="D134" s="7" t="str">
        <f t="shared" si="11"/>
        <v>N/A</v>
      </c>
      <c r="E134" s="22">
        <v>11</v>
      </c>
      <c r="F134" s="7" t="str">
        <f t="shared" si="12"/>
        <v>N/A</v>
      </c>
      <c r="G134" s="22">
        <v>606</v>
      </c>
      <c r="H134" s="7" t="str">
        <f t="shared" si="13"/>
        <v>N/A</v>
      </c>
      <c r="I134" s="8">
        <v>22.22</v>
      </c>
      <c r="J134" s="8">
        <v>5409</v>
      </c>
      <c r="K134" s="25" t="s">
        <v>734</v>
      </c>
      <c r="L134" s="85" t="str">
        <f t="shared" si="14"/>
        <v>No</v>
      </c>
    </row>
    <row r="135" spans="1:12" x14ac:dyDescent="0.25">
      <c r="A135" s="142" t="s">
        <v>1431</v>
      </c>
      <c r="B135" s="21" t="s">
        <v>213</v>
      </c>
      <c r="C135" s="26">
        <v>330.88888888999998</v>
      </c>
      <c r="D135" s="7" t="str">
        <f t="shared" si="11"/>
        <v>N/A</v>
      </c>
      <c r="E135" s="26">
        <v>380.45454545000001</v>
      </c>
      <c r="F135" s="7" t="str">
        <f t="shared" si="12"/>
        <v>N/A</v>
      </c>
      <c r="G135" s="26">
        <v>3855.7970297000002</v>
      </c>
      <c r="H135" s="7" t="str">
        <f t="shared" si="13"/>
        <v>N/A</v>
      </c>
      <c r="I135" s="8">
        <v>14.98</v>
      </c>
      <c r="J135" s="8">
        <v>913.5</v>
      </c>
      <c r="K135" s="25" t="s">
        <v>734</v>
      </c>
      <c r="L135" s="85" t="str">
        <f t="shared" si="14"/>
        <v>No</v>
      </c>
    </row>
    <row r="136" spans="1:12" ht="25" x14ac:dyDescent="0.25">
      <c r="A136" s="142" t="s">
        <v>634</v>
      </c>
      <c r="B136" s="21" t="s">
        <v>213</v>
      </c>
      <c r="C136" s="26">
        <v>877701</v>
      </c>
      <c r="D136" s="7" t="str">
        <f t="shared" si="11"/>
        <v>N/A</v>
      </c>
      <c r="E136" s="26">
        <v>929120</v>
      </c>
      <c r="F136" s="7" t="str">
        <f t="shared" si="12"/>
        <v>N/A</v>
      </c>
      <c r="G136" s="26">
        <v>1125242</v>
      </c>
      <c r="H136" s="7" t="str">
        <f t="shared" si="13"/>
        <v>N/A</v>
      </c>
      <c r="I136" s="8">
        <v>5.8579999999999997</v>
      </c>
      <c r="J136" s="8">
        <v>21.11</v>
      </c>
      <c r="K136" s="25" t="s">
        <v>734</v>
      </c>
      <c r="L136" s="85" t="str">
        <f>IF(J136="Div by 0", "N/A", IF(OR(J136="N/A",K136="N/A"),"N/A", IF(J136&gt;VALUE(MID(K136,1,2)), "No", IF(J136&lt;-1*VALUE(MID(K136,1,2)), "No", "Yes"))))</f>
        <v>Yes</v>
      </c>
    </row>
    <row r="137" spans="1:12" x14ac:dyDescent="0.25">
      <c r="A137" s="142" t="s">
        <v>635</v>
      </c>
      <c r="B137" s="21" t="s">
        <v>213</v>
      </c>
      <c r="C137" s="22">
        <v>3810</v>
      </c>
      <c r="D137" s="7" t="str">
        <f t="shared" si="11"/>
        <v>N/A</v>
      </c>
      <c r="E137" s="22">
        <v>5669</v>
      </c>
      <c r="F137" s="7" t="str">
        <f t="shared" si="12"/>
        <v>N/A</v>
      </c>
      <c r="G137" s="22">
        <v>8671</v>
      </c>
      <c r="H137" s="7" t="str">
        <f t="shared" si="13"/>
        <v>N/A</v>
      </c>
      <c r="I137" s="8">
        <v>48.79</v>
      </c>
      <c r="J137" s="8">
        <v>52.95</v>
      </c>
      <c r="K137" s="25" t="s">
        <v>734</v>
      </c>
      <c r="L137" s="85" t="str">
        <f t="shared" ref="L137:L141" si="15">IF(J137="Div by 0", "N/A", IF(OR(J137="N/A",K137="N/A"),"N/A", IF(J137&gt;VALUE(MID(K137,1,2)), "No", IF(J137&lt;-1*VALUE(MID(K137,1,2)), "No", "Yes"))))</f>
        <v>No</v>
      </c>
    </row>
    <row r="138" spans="1:12" ht="25" x14ac:dyDescent="0.25">
      <c r="A138" s="142" t="s">
        <v>1432</v>
      </c>
      <c r="B138" s="21" t="s">
        <v>213</v>
      </c>
      <c r="C138" s="26">
        <v>230.36771654</v>
      </c>
      <c r="D138" s="7" t="str">
        <f t="shared" si="11"/>
        <v>N/A</v>
      </c>
      <c r="E138" s="26">
        <v>163.89486682</v>
      </c>
      <c r="F138" s="7" t="str">
        <f t="shared" si="12"/>
        <v>N/A</v>
      </c>
      <c r="G138" s="26">
        <v>129.77073002</v>
      </c>
      <c r="H138" s="7" t="str">
        <f t="shared" si="13"/>
        <v>N/A</v>
      </c>
      <c r="I138" s="8">
        <v>-28.9</v>
      </c>
      <c r="J138" s="8">
        <v>-20.8</v>
      </c>
      <c r="K138" s="25" t="s">
        <v>734</v>
      </c>
      <c r="L138" s="85" t="str">
        <f t="shared" si="15"/>
        <v>Yes</v>
      </c>
    </row>
    <row r="139" spans="1:12" ht="25" x14ac:dyDescent="0.25">
      <c r="A139" s="142" t="s">
        <v>636</v>
      </c>
      <c r="B139" s="21" t="s">
        <v>213</v>
      </c>
      <c r="C139" s="26">
        <v>11926794</v>
      </c>
      <c r="D139" s="7" t="str">
        <f t="shared" si="11"/>
        <v>N/A</v>
      </c>
      <c r="E139" s="26">
        <v>9116076</v>
      </c>
      <c r="F139" s="7" t="str">
        <f t="shared" si="12"/>
        <v>N/A</v>
      </c>
      <c r="G139" s="26">
        <v>7524082</v>
      </c>
      <c r="H139" s="7" t="str">
        <f t="shared" si="13"/>
        <v>N/A</v>
      </c>
      <c r="I139" s="8">
        <v>-23.6</v>
      </c>
      <c r="J139" s="8">
        <v>-17.5</v>
      </c>
      <c r="K139" s="25" t="s">
        <v>734</v>
      </c>
      <c r="L139" s="85" t="str">
        <f t="shared" si="15"/>
        <v>Yes</v>
      </c>
    </row>
    <row r="140" spans="1:12" x14ac:dyDescent="0.25">
      <c r="A140" s="142" t="s">
        <v>637</v>
      </c>
      <c r="B140" s="21" t="s">
        <v>213</v>
      </c>
      <c r="C140" s="22">
        <v>98</v>
      </c>
      <c r="D140" s="7" t="str">
        <f t="shared" si="11"/>
        <v>N/A</v>
      </c>
      <c r="E140" s="22">
        <v>82</v>
      </c>
      <c r="F140" s="7" t="str">
        <f t="shared" si="12"/>
        <v>N/A</v>
      </c>
      <c r="G140" s="22">
        <v>112</v>
      </c>
      <c r="H140" s="7" t="str">
        <f t="shared" si="13"/>
        <v>N/A</v>
      </c>
      <c r="I140" s="8">
        <v>-16.3</v>
      </c>
      <c r="J140" s="8">
        <v>36.590000000000003</v>
      </c>
      <c r="K140" s="25" t="s">
        <v>734</v>
      </c>
      <c r="L140" s="85" t="str">
        <f t="shared" si="15"/>
        <v>No</v>
      </c>
    </row>
    <row r="141" spans="1:12" ht="25" x14ac:dyDescent="0.25">
      <c r="A141" s="142" t="s">
        <v>1433</v>
      </c>
      <c r="B141" s="21" t="s">
        <v>213</v>
      </c>
      <c r="C141" s="26">
        <v>121701.97959</v>
      </c>
      <c r="D141" s="7" t="str">
        <f t="shared" si="11"/>
        <v>N/A</v>
      </c>
      <c r="E141" s="26">
        <v>111171.65854</v>
      </c>
      <c r="F141" s="7" t="str">
        <f t="shared" si="12"/>
        <v>N/A</v>
      </c>
      <c r="G141" s="26">
        <v>67179.303570999997</v>
      </c>
      <c r="H141" s="7" t="str">
        <f t="shared" si="13"/>
        <v>N/A</v>
      </c>
      <c r="I141" s="8">
        <v>-8.65</v>
      </c>
      <c r="J141" s="8">
        <v>-39.6</v>
      </c>
      <c r="K141" s="25" t="s">
        <v>734</v>
      </c>
      <c r="L141" s="85" t="str">
        <f t="shared" si="15"/>
        <v>No</v>
      </c>
    </row>
    <row r="142" spans="1:12" ht="25" x14ac:dyDescent="0.25">
      <c r="A142" s="142" t="s">
        <v>638</v>
      </c>
      <c r="B142" s="21" t="s">
        <v>213</v>
      </c>
      <c r="C142" s="26">
        <v>83235733</v>
      </c>
      <c r="D142" s="7" t="str">
        <f t="shared" si="11"/>
        <v>N/A</v>
      </c>
      <c r="E142" s="26">
        <v>69027291</v>
      </c>
      <c r="F142" s="7" t="str">
        <f t="shared" si="12"/>
        <v>N/A</v>
      </c>
      <c r="G142" s="26">
        <v>66946389</v>
      </c>
      <c r="H142" s="7" t="str">
        <f t="shared" si="13"/>
        <v>N/A</v>
      </c>
      <c r="I142" s="8">
        <v>-17.100000000000001</v>
      </c>
      <c r="J142" s="8">
        <v>-3.01</v>
      </c>
      <c r="K142" s="25" t="s">
        <v>734</v>
      </c>
      <c r="L142" s="85" t="str">
        <f t="shared" ref="L142:L153" si="16">IF(J142="Div by 0", "N/A", IF(K142="N/A","N/A", IF(J142&gt;VALUE(MID(K142,1,2)), "No", IF(J142&lt;-1*VALUE(MID(K142,1,2)), "No", "Yes"))))</f>
        <v>Yes</v>
      </c>
    </row>
    <row r="143" spans="1:12" x14ac:dyDescent="0.25">
      <c r="A143" s="142" t="s">
        <v>639</v>
      </c>
      <c r="B143" s="21" t="s">
        <v>213</v>
      </c>
      <c r="C143" s="22">
        <v>92154</v>
      </c>
      <c r="D143" s="7" t="str">
        <f t="shared" si="11"/>
        <v>N/A</v>
      </c>
      <c r="E143" s="22">
        <v>82657</v>
      </c>
      <c r="F143" s="7" t="str">
        <f t="shared" si="12"/>
        <v>N/A</v>
      </c>
      <c r="G143" s="22">
        <v>80254</v>
      </c>
      <c r="H143" s="7" t="str">
        <f t="shared" si="13"/>
        <v>N/A</v>
      </c>
      <c r="I143" s="8">
        <v>-10.3</v>
      </c>
      <c r="J143" s="8">
        <v>-2.91</v>
      </c>
      <c r="K143" s="25" t="s">
        <v>734</v>
      </c>
      <c r="L143" s="85" t="str">
        <f t="shared" si="16"/>
        <v>Yes</v>
      </c>
    </row>
    <row r="144" spans="1:12" ht="25" x14ac:dyDescent="0.25">
      <c r="A144" s="142" t="s">
        <v>1434</v>
      </c>
      <c r="B144" s="21" t="s">
        <v>213</v>
      </c>
      <c r="C144" s="26">
        <v>903.22430930999997</v>
      </c>
      <c r="D144" s="7" t="str">
        <f t="shared" si="11"/>
        <v>N/A</v>
      </c>
      <c r="E144" s="26">
        <v>835.10520584999995</v>
      </c>
      <c r="F144" s="7" t="str">
        <f t="shared" si="12"/>
        <v>N/A</v>
      </c>
      <c r="G144" s="26">
        <v>834.18133676000002</v>
      </c>
      <c r="H144" s="7" t="str">
        <f t="shared" si="13"/>
        <v>N/A</v>
      </c>
      <c r="I144" s="8">
        <v>-7.54</v>
      </c>
      <c r="J144" s="8">
        <v>-0.111</v>
      </c>
      <c r="K144" s="25" t="s">
        <v>734</v>
      </c>
      <c r="L144" s="85" t="str">
        <f t="shared" si="16"/>
        <v>Yes</v>
      </c>
    </row>
    <row r="145" spans="1:12" ht="25" x14ac:dyDescent="0.25">
      <c r="A145" s="142" t="s">
        <v>640</v>
      </c>
      <c r="B145" s="21" t="s">
        <v>213</v>
      </c>
      <c r="C145" s="26">
        <v>782721638</v>
      </c>
      <c r="D145" s="7" t="str">
        <f t="shared" ref="D145:D153" si="17">IF($B145="N/A","N/A",IF(C145&gt;10,"No",IF(C145&lt;-10,"No","Yes")))</f>
        <v>N/A</v>
      </c>
      <c r="E145" s="26">
        <v>644911760</v>
      </c>
      <c r="F145" s="7" t="str">
        <f t="shared" ref="F145:F153" si="18">IF($B145="N/A","N/A",IF(E145&gt;10,"No",IF(E145&lt;-10,"No","Yes")))</f>
        <v>N/A</v>
      </c>
      <c r="G145" s="26">
        <v>558219549</v>
      </c>
      <c r="H145" s="7" t="str">
        <f t="shared" ref="H145:H153" si="19">IF($B145="N/A","N/A",IF(G145&gt;10,"No",IF(G145&lt;-10,"No","Yes")))</f>
        <v>N/A</v>
      </c>
      <c r="I145" s="8">
        <v>-17.600000000000001</v>
      </c>
      <c r="J145" s="8">
        <v>-13.4</v>
      </c>
      <c r="K145" s="25" t="s">
        <v>734</v>
      </c>
      <c r="L145" s="85" t="str">
        <f t="shared" si="16"/>
        <v>Yes</v>
      </c>
    </row>
    <row r="146" spans="1:12" x14ac:dyDescent="0.25">
      <c r="A146" s="142" t="s">
        <v>641</v>
      </c>
      <c r="B146" s="21" t="s">
        <v>213</v>
      </c>
      <c r="C146" s="22">
        <v>40386</v>
      </c>
      <c r="D146" s="7" t="str">
        <f t="shared" si="17"/>
        <v>N/A</v>
      </c>
      <c r="E146" s="22">
        <v>36247</v>
      </c>
      <c r="F146" s="7" t="str">
        <f t="shared" si="18"/>
        <v>N/A</v>
      </c>
      <c r="G146" s="22">
        <v>34101</v>
      </c>
      <c r="H146" s="7" t="str">
        <f t="shared" si="19"/>
        <v>N/A</v>
      </c>
      <c r="I146" s="8">
        <v>-10.199999999999999</v>
      </c>
      <c r="J146" s="8">
        <v>-5.92</v>
      </c>
      <c r="K146" s="25" t="s">
        <v>734</v>
      </c>
      <c r="L146" s="85" t="str">
        <f t="shared" si="16"/>
        <v>Yes</v>
      </c>
    </row>
    <row r="147" spans="1:12" ht="25" x14ac:dyDescent="0.25">
      <c r="A147" s="142" t="s">
        <v>1435</v>
      </c>
      <c r="B147" s="21" t="s">
        <v>213</v>
      </c>
      <c r="C147" s="26">
        <v>19381.014163</v>
      </c>
      <c r="D147" s="7" t="str">
        <f t="shared" si="17"/>
        <v>N/A</v>
      </c>
      <c r="E147" s="26">
        <v>17792.141694000002</v>
      </c>
      <c r="F147" s="7" t="str">
        <f t="shared" si="18"/>
        <v>N/A</v>
      </c>
      <c r="G147" s="26">
        <v>16369.594703999999</v>
      </c>
      <c r="H147" s="7" t="str">
        <f t="shared" si="19"/>
        <v>N/A</v>
      </c>
      <c r="I147" s="8">
        <v>-8.1999999999999993</v>
      </c>
      <c r="J147" s="8">
        <v>-8</v>
      </c>
      <c r="K147" s="25" t="s">
        <v>734</v>
      </c>
      <c r="L147" s="85" t="str">
        <f t="shared" si="16"/>
        <v>Yes</v>
      </c>
    </row>
    <row r="148" spans="1:12" ht="25" x14ac:dyDescent="0.25">
      <c r="A148" s="142" t="s">
        <v>642</v>
      </c>
      <c r="B148" s="21" t="s">
        <v>213</v>
      </c>
      <c r="C148" s="26">
        <v>24171910</v>
      </c>
      <c r="D148" s="7" t="str">
        <f t="shared" si="17"/>
        <v>N/A</v>
      </c>
      <c r="E148" s="26">
        <v>21551334</v>
      </c>
      <c r="F148" s="7" t="str">
        <f t="shared" si="18"/>
        <v>N/A</v>
      </c>
      <c r="G148" s="26">
        <v>21758655</v>
      </c>
      <c r="H148" s="7" t="str">
        <f t="shared" si="19"/>
        <v>N/A</v>
      </c>
      <c r="I148" s="8">
        <v>-10.8</v>
      </c>
      <c r="J148" s="8">
        <v>0.96199999999999997</v>
      </c>
      <c r="K148" s="25" t="s">
        <v>734</v>
      </c>
      <c r="L148" s="85" t="str">
        <f t="shared" si="16"/>
        <v>Yes</v>
      </c>
    </row>
    <row r="149" spans="1:12" x14ac:dyDescent="0.25">
      <c r="A149" s="142" t="s">
        <v>643</v>
      </c>
      <c r="B149" s="21" t="s">
        <v>213</v>
      </c>
      <c r="C149" s="22">
        <v>16715</v>
      </c>
      <c r="D149" s="7" t="str">
        <f t="shared" si="17"/>
        <v>N/A</v>
      </c>
      <c r="E149" s="22">
        <v>11236</v>
      </c>
      <c r="F149" s="7" t="str">
        <f t="shared" si="18"/>
        <v>N/A</v>
      </c>
      <c r="G149" s="22">
        <v>15156</v>
      </c>
      <c r="H149" s="7" t="str">
        <f t="shared" si="19"/>
        <v>N/A</v>
      </c>
      <c r="I149" s="8">
        <v>-32.799999999999997</v>
      </c>
      <c r="J149" s="8">
        <v>34.89</v>
      </c>
      <c r="K149" s="25" t="s">
        <v>734</v>
      </c>
      <c r="L149" s="85" t="str">
        <f t="shared" si="16"/>
        <v>No</v>
      </c>
    </row>
    <row r="150" spans="1:12" ht="25" x14ac:dyDescent="0.25">
      <c r="A150" s="142" t="s">
        <v>1436</v>
      </c>
      <c r="B150" s="21" t="s">
        <v>213</v>
      </c>
      <c r="C150" s="26">
        <v>1446.1208495000001</v>
      </c>
      <c r="D150" s="7" t="str">
        <f t="shared" si="17"/>
        <v>N/A</v>
      </c>
      <c r="E150" s="26">
        <v>1918.0610538000001</v>
      </c>
      <c r="F150" s="7" t="str">
        <f t="shared" si="18"/>
        <v>N/A</v>
      </c>
      <c r="G150" s="26">
        <v>1435.6462787</v>
      </c>
      <c r="H150" s="7" t="str">
        <f t="shared" si="19"/>
        <v>N/A</v>
      </c>
      <c r="I150" s="8">
        <v>32.630000000000003</v>
      </c>
      <c r="J150" s="8">
        <v>-25.2</v>
      </c>
      <c r="K150" s="25" t="s">
        <v>734</v>
      </c>
      <c r="L150" s="85" t="str">
        <f t="shared" si="16"/>
        <v>Yes</v>
      </c>
    </row>
    <row r="151" spans="1:12" ht="25" x14ac:dyDescent="0.25">
      <c r="A151" s="142" t="s">
        <v>644</v>
      </c>
      <c r="B151" s="21" t="s">
        <v>213</v>
      </c>
      <c r="C151" s="26">
        <v>8068451</v>
      </c>
      <c r="D151" s="7" t="str">
        <f t="shared" si="17"/>
        <v>N/A</v>
      </c>
      <c r="E151" s="26">
        <v>6707460</v>
      </c>
      <c r="F151" s="7" t="str">
        <f t="shared" si="18"/>
        <v>N/A</v>
      </c>
      <c r="G151" s="26">
        <v>5584170</v>
      </c>
      <c r="H151" s="7" t="str">
        <f t="shared" si="19"/>
        <v>N/A</v>
      </c>
      <c r="I151" s="8">
        <v>-16.899999999999999</v>
      </c>
      <c r="J151" s="8">
        <v>-16.7</v>
      </c>
      <c r="K151" s="25" t="s">
        <v>734</v>
      </c>
      <c r="L151" s="85" t="str">
        <f t="shared" si="16"/>
        <v>Yes</v>
      </c>
    </row>
    <row r="152" spans="1:12" x14ac:dyDescent="0.25">
      <c r="A152" s="142" t="s">
        <v>645</v>
      </c>
      <c r="B152" s="21" t="s">
        <v>213</v>
      </c>
      <c r="C152" s="22">
        <v>563</v>
      </c>
      <c r="D152" s="7" t="str">
        <f t="shared" si="17"/>
        <v>N/A</v>
      </c>
      <c r="E152" s="22">
        <v>480</v>
      </c>
      <c r="F152" s="7" t="str">
        <f t="shared" si="18"/>
        <v>N/A</v>
      </c>
      <c r="G152" s="22">
        <v>464</v>
      </c>
      <c r="H152" s="7" t="str">
        <f t="shared" si="19"/>
        <v>N/A</v>
      </c>
      <c r="I152" s="8">
        <v>-14.7</v>
      </c>
      <c r="J152" s="8">
        <v>-3.33</v>
      </c>
      <c r="K152" s="25" t="s">
        <v>734</v>
      </c>
      <c r="L152" s="85" t="str">
        <f t="shared" si="16"/>
        <v>Yes</v>
      </c>
    </row>
    <row r="153" spans="1:12" ht="25" x14ac:dyDescent="0.25">
      <c r="A153" s="142" t="s">
        <v>1437</v>
      </c>
      <c r="B153" s="21" t="s">
        <v>213</v>
      </c>
      <c r="C153" s="26">
        <v>14331.174067</v>
      </c>
      <c r="D153" s="7" t="str">
        <f t="shared" si="17"/>
        <v>N/A</v>
      </c>
      <c r="E153" s="26">
        <v>13973.875</v>
      </c>
      <c r="F153" s="7" t="str">
        <f t="shared" si="18"/>
        <v>N/A</v>
      </c>
      <c r="G153" s="26">
        <v>12034.849138</v>
      </c>
      <c r="H153" s="7" t="str">
        <f t="shared" si="19"/>
        <v>N/A</v>
      </c>
      <c r="I153" s="8">
        <v>-2.4900000000000002</v>
      </c>
      <c r="J153" s="8">
        <v>-13.9</v>
      </c>
      <c r="K153" s="25" t="s">
        <v>734</v>
      </c>
      <c r="L153" s="85" t="str">
        <f t="shared" si="16"/>
        <v>Yes</v>
      </c>
    </row>
    <row r="154" spans="1:12" x14ac:dyDescent="0.25">
      <c r="A154" s="142" t="s">
        <v>1503</v>
      </c>
      <c r="B154" s="21" t="s">
        <v>213</v>
      </c>
      <c r="C154" s="26">
        <v>899.37876546999996</v>
      </c>
      <c r="D154" s="7" t="str">
        <f t="shared" ref="D154:D173" si="20">IF($B154="N/A","N/A",IF(C154&gt;10,"No",IF(C154&lt;-10,"No","Yes")))</f>
        <v>N/A</v>
      </c>
      <c r="E154" s="26">
        <v>630.22206444000005</v>
      </c>
      <c r="F154" s="7" t="str">
        <f t="shared" ref="F154:F173" si="21">IF($B154="N/A","N/A",IF(E154&gt;10,"No",IF(E154&lt;-10,"No","Yes")))</f>
        <v>N/A</v>
      </c>
      <c r="G154" s="26">
        <v>477.27052301999998</v>
      </c>
      <c r="H154" s="7" t="str">
        <f t="shared" ref="H154:H173" si="22">IF($B154="N/A","N/A",IF(G154&gt;10,"No",IF(G154&lt;-10,"No","Yes")))</f>
        <v>N/A</v>
      </c>
      <c r="I154" s="8">
        <v>-29.9</v>
      </c>
      <c r="J154" s="8">
        <v>-24.3</v>
      </c>
      <c r="K154" s="25" t="s">
        <v>734</v>
      </c>
      <c r="L154" s="85" t="str">
        <f t="shared" ref="L154:L173" si="23">IF(J154="Div by 0", "N/A", IF(K154="N/A","N/A", IF(J154&gt;VALUE(MID(K154,1,2)), "No", IF(J154&lt;-1*VALUE(MID(K154,1,2)), "No", "Yes"))))</f>
        <v>Yes</v>
      </c>
    </row>
    <row r="155" spans="1:12" x14ac:dyDescent="0.25">
      <c r="A155" s="146" t="s">
        <v>1504</v>
      </c>
      <c r="B155" s="21" t="s">
        <v>213</v>
      </c>
      <c r="C155" s="26">
        <v>282.49346545999998</v>
      </c>
      <c r="D155" s="7" t="str">
        <f t="shared" si="20"/>
        <v>N/A</v>
      </c>
      <c r="E155" s="26">
        <v>258.03473164000002</v>
      </c>
      <c r="F155" s="7" t="str">
        <f t="shared" si="21"/>
        <v>N/A</v>
      </c>
      <c r="G155" s="26">
        <v>193.03026016999999</v>
      </c>
      <c r="H155" s="7" t="str">
        <f t="shared" si="22"/>
        <v>N/A</v>
      </c>
      <c r="I155" s="8">
        <v>-8.66</v>
      </c>
      <c r="J155" s="8">
        <v>-25.2</v>
      </c>
      <c r="K155" s="25" t="s">
        <v>734</v>
      </c>
      <c r="L155" s="85" t="str">
        <f t="shared" si="23"/>
        <v>Yes</v>
      </c>
    </row>
    <row r="156" spans="1:12" x14ac:dyDescent="0.25">
      <c r="A156" s="146" t="s">
        <v>1505</v>
      </c>
      <c r="B156" s="21" t="s">
        <v>213</v>
      </c>
      <c r="C156" s="26">
        <v>2089.3402206000001</v>
      </c>
      <c r="D156" s="7" t="str">
        <f t="shared" si="20"/>
        <v>N/A</v>
      </c>
      <c r="E156" s="26">
        <v>1491.9334145</v>
      </c>
      <c r="F156" s="7" t="str">
        <f t="shared" si="21"/>
        <v>N/A</v>
      </c>
      <c r="G156" s="26">
        <v>730.29331547000004</v>
      </c>
      <c r="H156" s="7" t="str">
        <f t="shared" si="22"/>
        <v>N/A</v>
      </c>
      <c r="I156" s="8">
        <v>-28.6</v>
      </c>
      <c r="J156" s="8">
        <v>-51.1</v>
      </c>
      <c r="K156" s="25" t="s">
        <v>734</v>
      </c>
      <c r="L156" s="85" t="str">
        <f t="shared" si="23"/>
        <v>No</v>
      </c>
    </row>
    <row r="157" spans="1:12" x14ac:dyDescent="0.25">
      <c r="A157" s="146" t="s">
        <v>1506</v>
      </c>
      <c r="B157" s="21" t="s">
        <v>213</v>
      </c>
      <c r="C157" s="26">
        <v>234.957626</v>
      </c>
      <c r="D157" s="7" t="str">
        <f t="shared" si="20"/>
        <v>N/A</v>
      </c>
      <c r="E157" s="26">
        <v>223.67200202000001</v>
      </c>
      <c r="F157" s="7" t="str">
        <f t="shared" si="21"/>
        <v>N/A</v>
      </c>
      <c r="G157" s="26">
        <v>256.58595534</v>
      </c>
      <c r="H157" s="7" t="str">
        <f t="shared" si="22"/>
        <v>N/A</v>
      </c>
      <c r="I157" s="8">
        <v>-4.8</v>
      </c>
      <c r="J157" s="8">
        <v>14.72</v>
      </c>
      <c r="K157" s="25" t="s">
        <v>734</v>
      </c>
      <c r="L157" s="85" t="str">
        <f t="shared" si="23"/>
        <v>Yes</v>
      </c>
    </row>
    <row r="158" spans="1:12" x14ac:dyDescent="0.25">
      <c r="A158" s="146" t="s">
        <v>1507</v>
      </c>
      <c r="B158" s="21" t="s">
        <v>213</v>
      </c>
      <c r="C158" s="26">
        <v>739.18127142000003</v>
      </c>
      <c r="D158" s="7" t="str">
        <f t="shared" si="20"/>
        <v>N/A</v>
      </c>
      <c r="E158" s="26">
        <v>659.79465060999996</v>
      </c>
      <c r="F158" s="7" t="str">
        <f t="shared" si="21"/>
        <v>N/A</v>
      </c>
      <c r="G158" s="26">
        <v>784.60974495999994</v>
      </c>
      <c r="H158" s="7" t="str">
        <f t="shared" si="22"/>
        <v>N/A</v>
      </c>
      <c r="I158" s="8">
        <v>-10.7</v>
      </c>
      <c r="J158" s="8">
        <v>18.920000000000002</v>
      </c>
      <c r="K158" s="25" t="s">
        <v>734</v>
      </c>
      <c r="L158" s="85" t="str">
        <f t="shared" si="23"/>
        <v>Yes</v>
      </c>
    </row>
    <row r="159" spans="1:12" x14ac:dyDescent="0.25">
      <c r="A159" s="142" t="s">
        <v>1508</v>
      </c>
      <c r="B159" s="21" t="s">
        <v>213</v>
      </c>
      <c r="C159" s="26">
        <v>1815.1009022999999</v>
      </c>
      <c r="D159" s="7" t="str">
        <f t="shared" si="20"/>
        <v>N/A</v>
      </c>
      <c r="E159" s="26">
        <v>1795.8270199999999</v>
      </c>
      <c r="F159" s="7" t="str">
        <f t="shared" si="21"/>
        <v>N/A</v>
      </c>
      <c r="G159" s="26">
        <v>1635.5000190000001</v>
      </c>
      <c r="H159" s="7" t="str">
        <f t="shared" si="22"/>
        <v>N/A</v>
      </c>
      <c r="I159" s="8">
        <v>-1.06</v>
      </c>
      <c r="J159" s="8">
        <v>-8.93</v>
      </c>
      <c r="K159" s="25" t="s">
        <v>734</v>
      </c>
      <c r="L159" s="85" t="str">
        <f t="shared" si="23"/>
        <v>Yes</v>
      </c>
    </row>
    <row r="160" spans="1:12" x14ac:dyDescent="0.25">
      <c r="A160" s="146" t="s">
        <v>1509</v>
      </c>
      <c r="B160" s="21" t="s">
        <v>213</v>
      </c>
      <c r="C160" s="26">
        <v>5478.9186977999998</v>
      </c>
      <c r="D160" s="7" t="str">
        <f t="shared" si="20"/>
        <v>N/A</v>
      </c>
      <c r="E160" s="26">
        <v>5369.966856</v>
      </c>
      <c r="F160" s="7" t="str">
        <f t="shared" si="21"/>
        <v>N/A</v>
      </c>
      <c r="G160" s="26">
        <v>5521.0153295999999</v>
      </c>
      <c r="H160" s="7" t="str">
        <f t="shared" si="22"/>
        <v>N/A</v>
      </c>
      <c r="I160" s="8">
        <v>-1.99</v>
      </c>
      <c r="J160" s="8">
        <v>2.8130000000000002</v>
      </c>
      <c r="K160" s="25" t="s">
        <v>734</v>
      </c>
      <c r="L160" s="85" t="str">
        <f t="shared" si="23"/>
        <v>Yes</v>
      </c>
    </row>
    <row r="161" spans="1:12" x14ac:dyDescent="0.25">
      <c r="A161" s="146" t="s">
        <v>1510</v>
      </c>
      <c r="B161" s="21" t="s">
        <v>213</v>
      </c>
      <c r="C161" s="26">
        <v>1130.5171636</v>
      </c>
      <c r="D161" s="7" t="str">
        <f t="shared" si="20"/>
        <v>N/A</v>
      </c>
      <c r="E161" s="26">
        <v>1204.3943388</v>
      </c>
      <c r="F161" s="7" t="str">
        <f t="shared" si="21"/>
        <v>N/A</v>
      </c>
      <c r="G161" s="26">
        <v>1398.9687362</v>
      </c>
      <c r="H161" s="7" t="str">
        <f t="shared" si="22"/>
        <v>N/A</v>
      </c>
      <c r="I161" s="8">
        <v>6.5350000000000001</v>
      </c>
      <c r="J161" s="8">
        <v>16.16</v>
      </c>
      <c r="K161" s="25" t="s">
        <v>734</v>
      </c>
      <c r="L161" s="85" t="str">
        <f t="shared" si="23"/>
        <v>Yes</v>
      </c>
    </row>
    <row r="162" spans="1:12" x14ac:dyDescent="0.25">
      <c r="A162" s="146" t="s">
        <v>1511</v>
      </c>
      <c r="B162" s="21" t="s">
        <v>213</v>
      </c>
      <c r="C162" s="26">
        <v>16.986419111</v>
      </c>
      <c r="D162" s="7" t="str">
        <f t="shared" si="20"/>
        <v>N/A</v>
      </c>
      <c r="E162" s="26">
        <v>14.525147513</v>
      </c>
      <c r="F162" s="7" t="str">
        <f t="shared" si="21"/>
        <v>N/A</v>
      </c>
      <c r="G162" s="26">
        <v>18.548166111</v>
      </c>
      <c r="H162" s="7" t="str">
        <f t="shared" si="22"/>
        <v>N/A</v>
      </c>
      <c r="I162" s="8">
        <v>-14.5</v>
      </c>
      <c r="J162" s="8">
        <v>27.7</v>
      </c>
      <c r="K162" s="25" t="s">
        <v>734</v>
      </c>
      <c r="L162" s="85" t="str">
        <f t="shared" si="23"/>
        <v>Yes</v>
      </c>
    </row>
    <row r="163" spans="1:12" x14ac:dyDescent="0.25">
      <c r="A163" s="146" t="s">
        <v>1512</v>
      </c>
      <c r="B163" s="21" t="s">
        <v>213</v>
      </c>
      <c r="C163" s="26">
        <v>9.2846352892000006</v>
      </c>
      <c r="D163" s="7" t="str">
        <f t="shared" si="20"/>
        <v>N/A</v>
      </c>
      <c r="E163" s="26">
        <v>5.3318956479999997</v>
      </c>
      <c r="F163" s="7" t="str">
        <f t="shared" si="21"/>
        <v>N/A</v>
      </c>
      <c r="G163" s="26">
        <v>23.23246464</v>
      </c>
      <c r="H163" s="7" t="str">
        <f t="shared" si="22"/>
        <v>N/A</v>
      </c>
      <c r="I163" s="8">
        <v>-42.6</v>
      </c>
      <c r="J163" s="8">
        <v>335.7</v>
      </c>
      <c r="K163" s="25" t="s">
        <v>734</v>
      </c>
      <c r="L163" s="85" t="str">
        <f t="shared" si="23"/>
        <v>No</v>
      </c>
    </row>
    <row r="164" spans="1:12" x14ac:dyDescent="0.25">
      <c r="A164" s="142" t="s">
        <v>1513</v>
      </c>
      <c r="B164" s="21" t="s">
        <v>213</v>
      </c>
      <c r="C164" s="26">
        <v>372.16913806000002</v>
      </c>
      <c r="D164" s="7" t="str">
        <f t="shared" si="20"/>
        <v>N/A</v>
      </c>
      <c r="E164" s="26">
        <v>224.14017630999999</v>
      </c>
      <c r="F164" s="7" t="str">
        <f t="shared" si="21"/>
        <v>N/A</v>
      </c>
      <c r="G164" s="26">
        <v>203.11510802000001</v>
      </c>
      <c r="H164" s="7" t="str">
        <f t="shared" si="22"/>
        <v>N/A</v>
      </c>
      <c r="I164" s="8">
        <v>-39.799999999999997</v>
      </c>
      <c r="J164" s="8">
        <v>-9.3800000000000008</v>
      </c>
      <c r="K164" s="25" t="s">
        <v>734</v>
      </c>
      <c r="L164" s="85" t="str">
        <f t="shared" si="23"/>
        <v>Yes</v>
      </c>
    </row>
    <row r="165" spans="1:12" x14ac:dyDescent="0.25">
      <c r="A165" s="146" t="s">
        <v>1514</v>
      </c>
      <c r="B165" s="21" t="s">
        <v>213</v>
      </c>
      <c r="C165" s="26">
        <v>107.71791043</v>
      </c>
      <c r="D165" s="7" t="str">
        <f t="shared" si="20"/>
        <v>N/A</v>
      </c>
      <c r="E165" s="26">
        <v>81.661598583</v>
      </c>
      <c r="F165" s="7" t="str">
        <f t="shared" si="21"/>
        <v>N/A</v>
      </c>
      <c r="G165" s="26">
        <v>71.439600561000006</v>
      </c>
      <c r="H165" s="7" t="str">
        <f t="shared" si="22"/>
        <v>N/A</v>
      </c>
      <c r="I165" s="8">
        <v>-24.2</v>
      </c>
      <c r="J165" s="8">
        <v>-12.5</v>
      </c>
      <c r="K165" s="25" t="s">
        <v>734</v>
      </c>
      <c r="L165" s="85" t="str">
        <f t="shared" si="23"/>
        <v>Yes</v>
      </c>
    </row>
    <row r="166" spans="1:12" x14ac:dyDescent="0.25">
      <c r="A166" s="146" t="s">
        <v>1515</v>
      </c>
      <c r="B166" s="21" t="s">
        <v>213</v>
      </c>
      <c r="C166" s="26">
        <v>850.36049492999996</v>
      </c>
      <c r="D166" s="7" t="str">
        <f t="shared" si="20"/>
        <v>N/A</v>
      </c>
      <c r="E166" s="26">
        <v>472.8582662</v>
      </c>
      <c r="F166" s="7" t="str">
        <f t="shared" si="21"/>
        <v>N/A</v>
      </c>
      <c r="G166" s="26">
        <v>391.45043248000002</v>
      </c>
      <c r="H166" s="7" t="str">
        <f t="shared" si="22"/>
        <v>N/A</v>
      </c>
      <c r="I166" s="8">
        <v>-44.4</v>
      </c>
      <c r="J166" s="8">
        <v>-17.2</v>
      </c>
      <c r="K166" s="25" t="s">
        <v>734</v>
      </c>
      <c r="L166" s="85" t="str">
        <f t="shared" si="23"/>
        <v>Yes</v>
      </c>
    </row>
    <row r="167" spans="1:12" x14ac:dyDescent="0.25">
      <c r="A167" s="146" t="s">
        <v>1516</v>
      </c>
      <c r="B167" s="21" t="s">
        <v>213</v>
      </c>
      <c r="C167" s="26">
        <v>175.30708917999999</v>
      </c>
      <c r="D167" s="7" t="str">
        <f t="shared" si="20"/>
        <v>N/A</v>
      </c>
      <c r="E167" s="26">
        <v>173.96459680000001</v>
      </c>
      <c r="F167" s="7" t="str">
        <f t="shared" si="21"/>
        <v>N/A</v>
      </c>
      <c r="G167" s="26">
        <v>185.56040214000001</v>
      </c>
      <c r="H167" s="7" t="str">
        <f t="shared" si="22"/>
        <v>N/A</v>
      </c>
      <c r="I167" s="8">
        <v>-0.76600000000000001</v>
      </c>
      <c r="J167" s="8">
        <v>6.6660000000000004</v>
      </c>
      <c r="K167" s="25" t="s">
        <v>734</v>
      </c>
      <c r="L167" s="85" t="str">
        <f t="shared" si="23"/>
        <v>Yes</v>
      </c>
    </row>
    <row r="168" spans="1:12" x14ac:dyDescent="0.25">
      <c r="A168" s="146" t="s">
        <v>1517</v>
      </c>
      <c r="B168" s="21" t="s">
        <v>213</v>
      </c>
      <c r="C168" s="26">
        <v>114.14990559</v>
      </c>
      <c r="D168" s="7" t="str">
        <f t="shared" si="20"/>
        <v>N/A</v>
      </c>
      <c r="E168" s="26">
        <v>111.00694881</v>
      </c>
      <c r="F168" s="7" t="str">
        <f t="shared" si="21"/>
        <v>N/A</v>
      </c>
      <c r="G168" s="26">
        <v>196.56930616</v>
      </c>
      <c r="H168" s="7" t="str">
        <f t="shared" si="22"/>
        <v>N/A</v>
      </c>
      <c r="I168" s="8">
        <v>-2.75</v>
      </c>
      <c r="J168" s="8">
        <v>77.08</v>
      </c>
      <c r="K168" s="25" t="s">
        <v>734</v>
      </c>
      <c r="L168" s="85" t="str">
        <f t="shared" si="23"/>
        <v>No</v>
      </c>
    </row>
    <row r="169" spans="1:12" x14ac:dyDescent="0.25">
      <c r="A169" s="142" t="s">
        <v>1518</v>
      </c>
      <c r="B169" s="21" t="s">
        <v>213</v>
      </c>
      <c r="C169" s="26">
        <v>5354.4784029000002</v>
      </c>
      <c r="D169" s="7" t="str">
        <f t="shared" si="20"/>
        <v>N/A</v>
      </c>
      <c r="E169" s="26">
        <v>4546.9029692000004</v>
      </c>
      <c r="F169" s="7" t="str">
        <f t="shared" si="21"/>
        <v>N/A</v>
      </c>
      <c r="G169" s="26">
        <v>3703.5694315999999</v>
      </c>
      <c r="H169" s="7" t="str">
        <f t="shared" si="22"/>
        <v>N/A</v>
      </c>
      <c r="I169" s="8">
        <v>-15.1</v>
      </c>
      <c r="J169" s="8">
        <v>-18.5</v>
      </c>
      <c r="K169" s="25" t="s">
        <v>734</v>
      </c>
      <c r="L169" s="85" t="str">
        <f t="shared" si="23"/>
        <v>Yes</v>
      </c>
    </row>
    <row r="170" spans="1:12" x14ac:dyDescent="0.25">
      <c r="A170" s="146" t="s">
        <v>1519</v>
      </c>
      <c r="B170" s="21" t="s">
        <v>213</v>
      </c>
      <c r="C170" s="26">
        <v>6745.6738901999997</v>
      </c>
      <c r="D170" s="7" t="str">
        <f t="shared" si="20"/>
        <v>N/A</v>
      </c>
      <c r="E170" s="26">
        <v>6546.6583257000002</v>
      </c>
      <c r="F170" s="7" t="str">
        <f t="shared" si="21"/>
        <v>N/A</v>
      </c>
      <c r="G170" s="26">
        <v>5972.7577373000004</v>
      </c>
      <c r="H170" s="7" t="str">
        <f t="shared" si="22"/>
        <v>N/A</v>
      </c>
      <c r="I170" s="8">
        <v>-2.95</v>
      </c>
      <c r="J170" s="8">
        <v>-8.77</v>
      </c>
      <c r="K170" s="25" t="s">
        <v>734</v>
      </c>
      <c r="L170" s="85" t="str">
        <f t="shared" si="23"/>
        <v>Yes</v>
      </c>
    </row>
    <row r="171" spans="1:12" x14ac:dyDescent="0.25">
      <c r="A171" s="146" t="s">
        <v>1520</v>
      </c>
      <c r="B171" s="21" t="s">
        <v>213</v>
      </c>
      <c r="C171" s="26">
        <v>9734.1836115999995</v>
      </c>
      <c r="D171" s="7" t="str">
        <f t="shared" si="20"/>
        <v>N/A</v>
      </c>
      <c r="E171" s="26">
        <v>8482.7320782000006</v>
      </c>
      <c r="F171" s="7" t="str">
        <f t="shared" si="21"/>
        <v>N/A</v>
      </c>
      <c r="G171" s="26">
        <v>8361.9666130000005</v>
      </c>
      <c r="H171" s="7" t="str">
        <f t="shared" si="22"/>
        <v>N/A</v>
      </c>
      <c r="I171" s="8">
        <v>-12.9</v>
      </c>
      <c r="J171" s="8">
        <v>-1.42</v>
      </c>
      <c r="K171" s="25" t="s">
        <v>734</v>
      </c>
      <c r="L171" s="85" t="str">
        <f t="shared" si="23"/>
        <v>Yes</v>
      </c>
    </row>
    <row r="172" spans="1:12" x14ac:dyDescent="0.25">
      <c r="A172" s="146" t="s">
        <v>1521</v>
      </c>
      <c r="B172" s="21" t="s">
        <v>213</v>
      </c>
      <c r="C172" s="26">
        <v>906.57689210000001</v>
      </c>
      <c r="D172" s="7" t="str">
        <f t="shared" si="20"/>
        <v>N/A</v>
      </c>
      <c r="E172" s="26">
        <v>909.89219172000003</v>
      </c>
      <c r="F172" s="7" t="str">
        <f t="shared" si="21"/>
        <v>N/A</v>
      </c>
      <c r="G172" s="26">
        <v>935.16056380999999</v>
      </c>
      <c r="H172" s="7" t="str">
        <f t="shared" si="22"/>
        <v>N/A</v>
      </c>
      <c r="I172" s="8">
        <v>0.36570000000000003</v>
      </c>
      <c r="J172" s="8">
        <v>2.7770000000000001</v>
      </c>
      <c r="K172" s="25" t="s">
        <v>734</v>
      </c>
      <c r="L172" s="85" t="str">
        <f t="shared" si="23"/>
        <v>Yes</v>
      </c>
    </row>
    <row r="173" spans="1:12" x14ac:dyDescent="0.25">
      <c r="A173" s="146" t="s">
        <v>1522</v>
      </c>
      <c r="B173" s="21" t="s">
        <v>213</v>
      </c>
      <c r="C173" s="26">
        <v>1257.3328904</v>
      </c>
      <c r="D173" s="7" t="str">
        <f t="shared" si="20"/>
        <v>N/A</v>
      </c>
      <c r="E173" s="26">
        <v>1111.0250996</v>
      </c>
      <c r="F173" s="7" t="str">
        <f t="shared" si="21"/>
        <v>N/A</v>
      </c>
      <c r="G173" s="26">
        <v>1023.7488139</v>
      </c>
      <c r="H173" s="7" t="str">
        <f t="shared" si="22"/>
        <v>N/A</v>
      </c>
      <c r="I173" s="8">
        <v>-11.6</v>
      </c>
      <c r="J173" s="8">
        <v>-7.86</v>
      </c>
      <c r="K173" s="25" t="s">
        <v>734</v>
      </c>
      <c r="L173" s="85" t="str">
        <f t="shared" si="23"/>
        <v>Yes</v>
      </c>
    </row>
    <row r="174" spans="1:12" x14ac:dyDescent="0.25">
      <c r="A174" s="142" t="s">
        <v>371</v>
      </c>
      <c r="B174" s="21" t="s">
        <v>213</v>
      </c>
      <c r="C174" s="4">
        <v>9.7551957654999999</v>
      </c>
      <c r="D174" s="7" t="str">
        <f t="shared" ref="D174:D203" si="24">IF($B174="N/A","N/A",IF(C174&gt;10,"No",IF(C174&lt;-10,"No","Yes")))</f>
        <v>N/A</v>
      </c>
      <c r="E174" s="4">
        <v>8.3626687546999996</v>
      </c>
      <c r="F174" s="7" t="str">
        <f t="shared" ref="F174:F203" si="25">IF($B174="N/A","N/A",IF(E174&gt;10,"No",IF(E174&lt;-10,"No","Yes")))</f>
        <v>N/A</v>
      </c>
      <c r="G174" s="4">
        <v>6.1272694809999999</v>
      </c>
      <c r="H174" s="7" t="str">
        <f t="shared" ref="H174:H203" si="26">IF($B174="N/A","N/A",IF(G174&gt;10,"No",IF(G174&lt;-10,"No","Yes")))</f>
        <v>N/A</v>
      </c>
      <c r="I174" s="8">
        <v>-14.3</v>
      </c>
      <c r="J174" s="8">
        <v>-26.7</v>
      </c>
      <c r="K174" s="25" t="s">
        <v>734</v>
      </c>
      <c r="L174" s="85" t="str">
        <f t="shared" ref="L174:L203" si="27">IF(J174="Div by 0", "N/A", IF(K174="N/A","N/A", IF(J174&gt;VALUE(MID(K174,1,2)), "No", IF(J174&lt;-1*VALUE(MID(K174,1,2)), "No", "Yes"))))</f>
        <v>Yes</v>
      </c>
    </row>
    <row r="175" spans="1:12" x14ac:dyDescent="0.25">
      <c r="A175" s="146" t="s">
        <v>480</v>
      </c>
      <c r="B175" s="21" t="s">
        <v>213</v>
      </c>
      <c r="C175" s="4">
        <v>12.930853623999999</v>
      </c>
      <c r="D175" s="7" t="str">
        <f t="shared" si="24"/>
        <v>N/A</v>
      </c>
      <c r="E175" s="4">
        <v>11.837332845000001</v>
      </c>
      <c r="F175" s="7" t="str">
        <f t="shared" si="25"/>
        <v>N/A</v>
      </c>
      <c r="G175" s="4">
        <v>9.6003191644000001</v>
      </c>
      <c r="H175" s="7" t="str">
        <f t="shared" si="26"/>
        <v>N/A</v>
      </c>
      <c r="I175" s="8">
        <v>-8.4600000000000009</v>
      </c>
      <c r="J175" s="8">
        <v>-18.899999999999999</v>
      </c>
      <c r="K175" s="25" t="s">
        <v>734</v>
      </c>
      <c r="L175" s="85" t="str">
        <f t="shared" si="27"/>
        <v>Yes</v>
      </c>
    </row>
    <row r="176" spans="1:12" x14ac:dyDescent="0.25">
      <c r="A176" s="146" t="s">
        <v>481</v>
      </c>
      <c r="B176" s="21" t="s">
        <v>213</v>
      </c>
      <c r="C176" s="4">
        <v>13.897833433000001</v>
      </c>
      <c r="D176" s="7" t="str">
        <f t="shared" si="24"/>
        <v>N/A</v>
      </c>
      <c r="E176" s="4">
        <v>12.319697043</v>
      </c>
      <c r="F176" s="7" t="str">
        <f t="shared" si="25"/>
        <v>N/A</v>
      </c>
      <c r="G176" s="4">
        <v>8.8946520939999996</v>
      </c>
      <c r="H176" s="7" t="str">
        <f t="shared" si="26"/>
        <v>N/A</v>
      </c>
      <c r="I176" s="8">
        <v>-11.4</v>
      </c>
      <c r="J176" s="8">
        <v>-27.8</v>
      </c>
      <c r="K176" s="25" t="s">
        <v>734</v>
      </c>
      <c r="L176" s="85" t="str">
        <f t="shared" si="27"/>
        <v>Yes</v>
      </c>
    </row>
    <row r="177" spans="1:12" x14ac:dyDescent="0.25">
      <c r="A177" s="146" t="s">
        <v>482</v>
      </c>
      <c r="B177" s="21" t="s">
        <v>213</v>
      </c>
      <c r="C177" s="4">
        <v>2.1278765076999999</v>
      </c>
      <c r="D177" s="7" t="str">
        <f t="shared" si="24"/>
        <v>N/A</v>
      </c>
      <c r="E177" s="4">
        <v>1.8234490510000001</v>
      </c>
      <c r="F177" s="7" t="str">
        <f t="shared" si="25"/>
        <v>N/A</v>
      </c>
      <c r="G177" s="4">
        <v>2.0339496816999998</v>
      </c>
      <c r="H177" s="7" t="str">
        <f t="shared" si="26"/>
        <v>N/A</v>
      </c>
      <c r="I177" s="8">
        <v>-14.3</v>
      </c>
      <c r="J177" s="8">
        <v>11.54</v>
      </c>
      <c r="K177" s="25" t="s">
        <v>734</v>
      </c>
      <c r="L177" s="85" t="str">
        <f t="shared" si="27"/>
        <v>Yes</v>
      </c>
    </row>
    <row r="178" spans="1:12" x14ac:dyDescent="0.25">
      <c r="A178" s="146" t="s">
        <v>483</v>
      </c>
      <c r="B178" s="21" t="s">
        <v>213</v>
      </c>
      <c r="C178" s="4">
        <v>12.340023778000001</v>
      </c>
      <c r="D178" s="7" t="str">
        <f t="shared" si="24"/>
        <v>N/A</v>
      </c>
      <c r="E178" s="4">
        <v>10.228532062999999</v>
      </c>
      <c r="F178" s="7" t="str">
        <f t="shared" si="25"/>
        <v>N/A</v>
      </c>
      <c r="G178" s="4">
        <v>5.2767568772000004</v>
      </c>
      <c r="H178" s="7" t="str">
        <f t="shared" si="26"/>
        <v>N/A</v>
      </c>
      <c r="I178" s="8">
        <v>-17.100000000000001</v>
      </c>
      <c r="J178" s="8">
        <v>-48.4</v>
      </c>
      <c r="K178" s="25" t="s">
        <v>734</v>
      </c>
      <c r="L178" s="85" t="str">
        <f t="shared" si="27"/>
        <v>No</v>
      </c>
    </row>
    <row r="179" spans="1:12" x14ac:dyDescent="0.25">
      <c r="A179" s="142" t="s">
        <v>1523</v>
      </c>
      <c r="B179" s="21" t="s">
        <v>213</v>
      </c>
      <c r="C179" s="4">
        <v>6.0743753404999996</v>
      </c>
      <c r="D179" s="7" t="str">
        <f t="shared" si="24"/>
        <v>N/A</v>
      </c>
      <c r="E179" s="4">
        <v>5.9223819588</v>
      </c>
      <c r="F179" s="7" t="str">
        <f t="shared" si="25"/>
        <v>N/A</v>
      </c>
      <c r="G179" s="4">
        <v>5.0554217290999999</v>
      </c>
      <c r="H179" s="7" t="str">
        <f t="shared" si="26"/>
        <v>N/A</v>
      </c>
      <c r="I179" s="8">
        <v>-2.5</v>
      </c>
      <c r="J179" s="8">
        <v>-14.6</v>
      </c>
      <c r="K179" s="25" t="s">
        <v>734</v>
      </c>
      <c r="L179" s="85" t="str">
        <f t="shared" si="27"/>
        <v>Yes</v>
      </c>
    </row>
    <row r="180" spans="1:12" x14ac:dyDescent="0.25">
      <c r="A180" s="146" t="s">
        <v>1524</v>
      </c>
      <c r="B180" s="21" t="s">
        <v>213</v>
      </c>
      <c r="C180" s="4">
        <v>17.281040589</v>
      </c>
      <c r="D180" s="7" t="str">
        <f t="shared" si="24"/>
        <v>N/A</v>
      </c>
      <c r="E180" s="4">
        <v>17.078830066999998</v>
      </c>
      <c r="F180" s="7" t="str">
        <f t="shared" si="25"/>
        <v>N/A</v>
      </c>
      <c r="G180" s="4">
        <v>16.554233763999999</v>
      </c>
      <c r="H180" s="7" t="str">
        <f t="shared" si="26"/>
        <v>N/A</v>
      </c>
      <c r="I180" s="8">
        <v>-1.17</v>
      </c>
      <c r="J180" s="8">
        <v>-3.07</v>
      </c>
      <c r="K180" s="25" t="s">
        <v>734</v>
      </c>
      <c r="L180" s="85" t="str">
        <f t="shared" si="27"/>
        <v>Yes</v>
      </c>
    </row>
    <row r="181" spans="1:12" x14ac:dyDescent="0.25">
      <c r="A181" s="146" t="s">
        <v>1525</v>
      </c>
      <c r="B181" s="21" t="s">
        <v>213</v>
      </c>
      <c r="C181" s="4">
        <v>4.5358775591000002</v>
      </c>
      <c r="D181" s="7" t="str">
        <f t="shared" si="24"/>
        <v>N/A</v>
      </c>
      <c r="E181" s="4">
        <v>4.4719957547</v>
      </c>
      <c r="F181" s="7" t="str">
        <f t="shared" si="25"/>
        <v>N/A</v>
      </c>
      <c r="G181" s="4">
        <v>4.6225971471999996</v>
      </c>
      <c r="H181" s="7" t="str">
        <f t="shared" si="26"/>
        <v>N/A</v>
      </c>
      <c r="I181" s="8">
        <v>-1.41</v>
      </c>
      <c r="J181" s="8">
        <v>3.3679999999999999</v>
      </c>
      <c r="K181" s="25" t="s">
        <v>734</v>
      </c>
      <c r="L181" s="85" t="str">
        <f t="shared" si="27"/>
        <v>Yes</v>
      </c>
    </row>
    <row r="182" spans="1:12" x14ac:dyDescent="0.25">
      <c r="A182" s="146" t="s">
        <v>1526</v>
      </c>
      <c r="B182" s="21" t="s">
        <v>213</v>
      </c>
      <c r="C182" s="4">
        <v>0.12846786769999999</v>
      </c>
      <c r="D182" s="7" t="str">
        <f t="shared" si="24"/>
        <v>N/A</v>
      </c>
      <c r="E182" s="4">
        <v>0.12014223290000001</v>
      </c>
      <c r="F182" s="7" t="str">
        <f t="shared" si="25"/>
        <v>N/A</v>
      </c>
      <c r="G182" s="4">
        <v>0.1121551985</v>
      </c>
      <c r="H182" s="7" t="str">
        <f t="shared" si="26"/>
        <v>N/A</v>
      </c>
      <c r="I182" s="8">
        <v>-6.48</v>
      </c>
      <c r="J182" s="8">
        <v>-6.65</v>
      </c>
      <c r="K182" s="25" t="s">
        <v>734</v>
      </c>
      <c r="L182" s="85" t="str">
        <f t="shared" si="27"/>
        <v>Yes</v>
      </c>
    </row>
    <row r="183" spans="1:12" x14ac:dyDescent="0.25">
      <c r="A183" s="146" t="s">
        <v>1527</v>
      </c>
      <c r="B183" s="21" t="s">
        <v>213</v>
      </c>
      <c r="C183" s="4">
        <v>0.1258829289</v>
      </c>
      <c r="D183" s="7" t="str">
        <f t="shared" si="24"/>
        <v>N/A</v>
      </c>
      <c r="E183" s="4">
        <v>9.8840866200000002E-2</v>
      </c>
      <c r="F183" s="7" t="str">
        <f t="shared" si="25"/>
        <v>N/A</v>
      </c>
      <c r="G183" s="4">
        <v>0.2494709879</v>
      </c>
      <c r="H183" s="7" t="str">
        <f t="shared" si="26"/>
        <v>N/A</v>
      </c>
      <c r="I183" s="8">
        <v>-21.5</v>
      </c>
      <c r="J183" s="8">
        <v>152.4</v>
      </c>
      <c r="K183" s="25" t="s">
        <v>734</v>
      </c>
      <c r="L183" s="85" t="str">
        <f t="shared" si="27"/>
        <v>No</v>
      </c>
    </row>
    <row r="184" spans="1:12" x14ac:dyDescent="0.25">
      <c r="A184" s="142" t="s">
        <v>97</v>
      </c>
      <c r="B184" s="21" t="s">
        <v>213</v>
      </c>
      <c r="C184" s="4">
        <v>51.091694558999997</v>
      </c>
      <c r="D184" s="7" t="str">
        <f t="shared" si="24"/>
        <v>N/A</v>
      </c>
      <c r="E184" s="4">
        <v>43.721777445000001</v>
      </c>
      <c r="F184" s="7" t="str">
        <f t="shared" si="25"/>
        <v>N/A</v>
      </c>
      <c r="G184" s="4">
        <v>39.337280808000003</v>
      </c>
      <c r="H184" s="7" t="str">
        <f t="shared" si="26"/>
        <v>N/A</v>
      </c>
      <c r="I184" s="8">
        <v>-14.4</v>
      </c>
      <c r="J184" s="8">
        <v>-10</v>
      </c>
      <c r="K184" s="25" t="s">
        <v>734</v>
      </c>
      <c r="L184" s="85" t="str">
        <f t="shared" si="27"/>
        <v>Yes</v>
      </c>
    </row>
    <row r="185" spans="1:12" x14ac:dyDescent="0.25">
      <c r="A185" s="146" t="s">
        <v>484</v>
      </c>
      <c r="B185" s="21" t="s">
        <v>213</v>
      </c>
      <c r="C185" s="4">
        <v>54.950574471000003</v>
      </c>
      <c r="D185" s="7" t="str">
        <f t="shared" si="24"/>
        <v>N/A</v>
      </c>
      <c r="E185" s="4">
        <v>48.104048360999997</v>
      </c>
      <c r="F185" s="7" t="str">
        <f t="shared" si="25"/>
        <v>N/A</v>
      </c>
      <c r="G185" s="4">
        <v>45.755355674999997</v>
      </c>
      <c r="H185" s="7" t="str">
        <f t="shared" si="26"/>
        <v>N/A</v>
      </c>
      <c r="I185" s="8">
        <v>-12.5</v>
      </c>
      <c r="J185" s="8">
        <v>-4.88</v>
      </c>
      <c r="K185" s="25" t="s">
        <v>734</v>
      </c>
      <c r="L185" s="85" t="str">
        <f t="shared" si="27"/>
        <v>Yes</v>
      </c>
    </row>
    <row r="186" spans="1:12" x14ac:dyDescent="0.25">
      <c r="A186" s="146" t="s">
        <v>485</v>
      </c>
      <c r="B186" s="21" t="s">
        <v>213</v>
      </c>
      <c r="C186" s="4">
        <v>57.743987279000002</v>
      </c>
      <c r="D186" s="7" t="str">
        <f t="shared" si="24"/>
        <v>N/A</v>
      </c>
      <c r="E186" s="4">
        <v>45.976651068999999</v>
      </c>
      <c r="F186" s="7" t="str">
        <f t="shared" si="25"/>
        <v>N/A</v>
      </c>
      <c r="G186" s="4">
        <v>41.043361785000002</v>
      </c>
      <c r="H186" s="7" t="str">
        <f t="shared" si="26"/>
        <v>N/A</v>
      </c>
      <c r="I186" s="8">
        <v>-20.399999999999999</v>
      </c>
      <c r="J186" s="8">
        <v>-10.7</v>
      </c>
      <c r="K186" s="25" t="s">
        <v>734</v>
      </c>
      <c r="L186" s="85" t="str">
        <f t="shared" si="27"/>
        <v>Yes</v>
      </c>
    </row>
    <row r="187" spans="1:12" x14ac:dyDescent="0.25">
      <c r="A187" s="146" t="s">
        <v>486</v>
      </c>
      <c r="B187" s="21" t="s">
        <v>213</v>
      </c>
      <c r="C187" s="4">
        <v>43.132576800000002</v>
      </c>
      <c r="D187" s="7" t="str">
        <f t="shared" si="24"/>
        <v>N/A</v>
      </c>
      <c r="E187" s="4">
        <v>40.731123621000002</v>
      </c>
      <c r="F187" s="7" t="str">
        <f t="shared" si="25"/>
        <v>N/A</v>
      </c>
      <c r="G187" s="4">
        <v>40.605233908999999</v>
      </c>
      <c r="H187" s="7" t="str">
        <f t="shared" si="26"/>
        <v>N/A</v>
      </c>
      <c r="I187" s="8">
        <v>-5.57</v>
      </c>
      <c r="J187" s="8">
        <v>-0.309</v>
      </c>
      <c r="K187" s="25" t="s">
        <v>734</v>
      </c>
      <c r="L187" s="85" t="str">
        <f t="shared" si="27"/>
        <v>Yes</v>
      </c>
    </row>
    <row r="188" spans="1:12" x14ac:dyDescent="0.25">
      <c r="A188" s="146" t="s">
        <v>487</v>
      </c>
      <c r="B188" s="21" t="s">
        <v>213</v>
      </c>
      <c r="C188" s="4">
        <v>44.048534863</v>
      </c>
      <c r="D188" s="7" t="str">
        <f t="shared" si="24"/>
        <v>N/A</v>
      </c>
      <c r="E188" s="4">
        <v>36.619043339999997</v>
      </c>
      <c r="F188" s="7" t="str">
        <f t="shared" si="25"/>
        <v>N/A</v>
      </c>
      <c r="G188" s="4">
        <v>30.693841185</v>
      </c>
      <c r="H188" s="7" t="str">
        <f t="shared" si="26"/>
        <v>N/A</v>
      </c>
      <c r="I188" s="8">
        <v>-16.899999999999999</v>
      </c>
      <c r="J188" s="8">
        <v>-16.2</v>
      </c>
      <c r="K188" s="25" t="s">
        <v>734</v>
      </c>
      <c r="L188" s="85" t="str">
        <f t="shared" si="27"/>
        <v>Yes</v>
      </c>
    </row>
    <row r="189" spans="1:12" x14ac:dyDescent="0.25">
      <c r="A189" s="142" t="s">
        <v>118</v>
      </c>
      <c r="B189" s="21" t="s">
        <v>213</v>
      </c>
      <c r="C189" s="4">
        <v>74.075984016999996</v>
      </c>
      <c r="D189" s="7" t="str">
        <f t="shared" si="24"/>
        <v>N/A</v>
      </c>
      <c r="E189" s="4">
        <v>72.165800152000003</v>
      </c>
      <c r="F189" s="7" t="str">
        <f t="shared" si="25"/>
        <v>N/A</v>
      </c>
      <c r="G189" s="4">
        <v>67.974231164000003</v>
      </c>
      <c r="H189" s="7" t="str">
        <f t="shared" si="26"/>
        <v>N/A</v>
      </c>
      <c r="I189" s="8">
        <v>-2.58</v>
      </c>
      <c r="J189" s="8">
        <v>-5.81</v>
      </c>
      <c r="K189" s="25" t="s">
        <v>734</v>
      </c>
      <c r="L189" s="85" t="str">
        <f t="shared" si="27"/>
        <v>Yes</v>
      </c>
    </row>
    <row r="190" spans="1:12" x14ac:dyDescent="0.25">
      <c r="A190" s="146" t="s">
        <v>488</v>
      </c>
      <c r="B190" s="21" t="s">
        <v>213</v>
      </c>
      <c r="C190" s="4">
        <v>81.476225147999997</v>
      </c>
      <c r="D190" s="7" t="str">
        <f t="shared" si="24"/>
        <v>N/A</v>
      </c>
      <c r="E190" s="4">
        <v>82.504732246000003</v>
      </c>
      <c r="F190" s="7" t="str">
        <f t="shared" si="25"/>
        <v>N/A</v>
      </c>
      <c r="G190" s="4">
        <v>83.190676531999998</v>
      </c>
      <c r="H190" s="7" t="str">
        <f t="shared" si="26"/>
        <v>N/A</v>
      </c>
      <c r="I190" s="8">
        <v>1.262</v>
      </c>
      <c r="J190" s="8">
        <v>0.83140000000000003</v>
      </c>
      <c r="K190" s="25" t="s">
        <v>734</v>
      </c>
      <c r="L190" s="85" t="str">
        <f t="shared" si="27"/>
        <v>Yes</v>
      </c>
    </row>
    <row r="191" spans="1:12" x14ac:dyDescent="0.25">
      <c r="A191" s="146" t="s">
        <v>489</v>
      </c>
      <c r="B191" s="21" t="s">
        <v>213</v>
      </c>
      <c r="C191" s="4">
        <v>81.697475651000005</v>
      </c>
      <c r="D191" s="7" t="str">
        <f t="shared" si="24"/>
        <v>N/A</v>
      </c>
      <c r="E191" s="4">
        <v>82.187997491000004</v>
      </c>
      <c r="F191" s="7" t="str">
        <f t="shared" si="25"/>
        <v>N/A</v>
      </c>
      <c r="G191" s="4">
        <v>83.957706940999998</v>
      </c>
      <c r="H191" s="7" t="str">
        <f t="shared" si="26"/>
        <v>N/A</v>
      </c>
      <c r="I191" s="8">
        <v>0.60040000000000004</v>
      </c>
      <c r="J191" s="8">
        <v>2.153</v>
      </c>
      <c r="K191" s="25" t="s">
        <v>734</v>
      </c>
      <c r="L191" s="85" t="str">
        <f t="shared" si="27"/>
        <v>Yes</v>
      </c>
    </row>
    <row r="192" spans="1:12" x14ac:dyDescent="0.25">
      <c r="A192" s="146" t="s">
        <v>490</v>
      </c>
      <c r="B192" s="21" t="s">
        <v>213</v>
      </c>
      <c r="C192" s="4">
        <v>62.731063734000003</v>
      </c>
      <c r="D192" s="7" t="str">
        <f t="shared" si="24"/>
        <v>N/A</v>
      </c>
      <c r="E192" s="4">
        <v>61.194058773000002</v>
      </c>
      <c r="F192" s="7" t="str">
        <f t="shared" si="25"/>
        <v>N/A</v>
      </c>
      <c r="G192" s="4">
        <v>63.601091240000002</v>
      </c>
      <c r="H192" s="7" t="str">
        <f t="shared" si="26"/>
        <v>N/A</v>
      </c>
      <c r="I192" s="8">
        <v>-2.4500000000000002</v>
      </c>
      <c r="J192" s="8">
        <v>3.9329999999999998</v>
      </c>
      <c r="K192" s="25" t="s">
        <v>734</v>
      </c>
      <c r="L192" s="85" t="str">
        <f t="shared" si="27"/>
        <v>Yes</v>
      </c>
    </row>
    <row r="193" spans="1:12" x14ac:dyDescent="0.25">
      <c r="A193" s="146" t="s">
        <v>491</v>
      </c>
      <c r="B193" s="21" t="s">
        <v>213</v>
      </c>
      <c r="C193" s="4">
        <v>65.200363662000001</v>
      </c>
      <c r="D193" s="7" t="str">
        <f t="shared" si="24"/>
        <v>N/A</v>
      </c>
      <c r="E193" s="4">
        <v>55.836103872999999</v>
      </c>
      <c r="F193" s="7" t="str">
        <f t="shared" si="25"/>
        <v>N/A</v>
      </c>
      <c r="G193" s="4">
        <v>46.284664217</v>
      </c>
      <c r="H193" s="7" t="str">
        <f t="shared" si="26"/>
        <v>N/A</v>
      </c>
      <c r="I193" s="8">
        <v>-14.4</v>
      </c>
      <c r="J193" s="8">
        <v>-17.100000000000001</v>
      </c>
      <c r="K193" s="25" t="s">
        <v>734</v>
      </c>
      <c r="L193" s="85" t="str">
        <f t="shared" si="27"/>
        <v>Yes</v>
      </c>
    </row>
    <row r="194" spans="1:12" x14ac:dyDescent="0.25">
      <c r="A194" s="142" t="s">
        <v>1528</v>
      </c>
      <c r="B194" s="21" t="s">
        <v>213</v>
      </c>
      <c r="C194" s="22">
        <v>4.1059245961000004</v>
      </c>
      <c r="D194" s="7" t="str">
        <f t="shared" si="24"/>
        <v>N/A</v>
      </c>
      <c r="E194" s="22">
        <v>3.4222574886000001</v>
      </c>
      <c r="F194" s="7" t="str">
        <f t="shared" si="25"/>
        <v>N/A</v>
      </c>
      <c r="G194" s="22">
        <v>3.1746918888</v>
      </c>
      <c r="H194" s="7" t="str">
        <f t="shared" si="26"/>
        <v>N/A</v>
      </c>
      <c r="I194" s="8">
        <v>-16.7</v>
      </c>
      <c r="J194" s="8">
        <v>-7.23</v>
      </c>
      <c r="K194" s="25" t="s">
        <v>734</v>
      </c>
      <c r="L194" s="85" t="str">
        <f t="shared" si="27"/>
        <v>Yes</v>
      </c>
    </row>
    <row r="195" spans="1:12" x14ac:dyDescent="0.25">
      <c r="A195" s="146" t="s">
        <v>1529</v>
      </c>
      <c r="B195" s="21" t="s">
        <v>213</v>
      </c>
      <c r="C195" s="22">
        <v>0.50190876120000005</v>
      </c>
      <c r="D195" s="7" t="str">
        <f t="shared" si="24"/>
        <v>N/A</v>
      </c>
      <c r="E195" s="22">
        <v>0.43650056739999998</v>
      </c>
      <c r="F195" s="7" t="str">
        <f t="shared" si="25"/>
        <v>N/A</v>
      </c>
      <c r="G195" s="22">
        <v>0.40259413170000002</v>
      </c>
      <c r="H195" s="7" t="str">
        <f t="shared" si="26"/>
        <v>N/A</v>
      </c>
      <c r="I195" s="8">
        <v>-13</v>
      </c>
      <c r="J195" s="8">
        <v>-7.77</v>
      </c>
      <c r="K195" s="25" t="s">
        <v>734</v>
      </c>
      <c r="L195" s="85" t="str">
        <f t="shared" si="27"/>
        <v>Yes</v>
      </c>
    </row>
    <row r="196" spans="1:12" x14ac:dyDescent="0.25">
      <c r="A196" s="146" t="s">
        <v>1530</v>
      </c>
      <c r="B196" s="21" t="s">
        <v>213</v>
      </c>
      <c r="C196" s="22">
        <v>6.5548483981999999</v>
      </c>
      <c r="D196" s="7" t="str">
        <f t="shared" si="24"/>
        <v>N/A</v>
      </c>
      <c r="E196" s="22">
        <v>5.3230543318999999</v>
      </c>
      <c r="F196" s="7" t="str">
        <f t="shared" si="25"/>
        <v>N/A</v>
      </c>
      <c r="G196" s="22">
        <v>3.3306632490000001</v>
      </c>
      <c r="H196" s="7" t="str">
        <f t="shared" si="26"/>
        <v>N/A</v>
      </c>
      <c r="I196" s="8">
        <v>-18.8</v>
      </c>
      <c r="J196" s="8">
        <v>-37.4</v>
      </c>
      <c r="K196" s="25" t="s">
        <v>734</v>
      </c>
      <c r="L196" s="85" t="str">
        <f t="shared" si="27"/>
        <v>No</v>
      </c>
    </row>
    <row r="197" spans="1:12" x14ac:dyDescent="0.25">
      <c r="A197" s="146" t="s">
        <v>1531</v>
      </c>
      <c r="B197" s="21" t="s">
        <v>213</v>
      </c>
      <c r="C197" s="22">
        <v>5.5136559654999999</v>
      </c>
      <c r="D197" s="7" t="str">
        <f t="shared" si="24"/>
        <v>N/A</v>
      </c>
      <c r="E197" s="22">
        <v>6.3124335812999997</v>
      </c>
      <c r="F197" s="7" t="str">
        <f t="shared" si="25"/>
        <v>N/A</v>
      </c>
      <c r="G197" s="22">
        <v>6.5320417288000003</v>
      </c>
      <c r="H197" s="7" t="str">
        <f t="shared" si="26"/>
        <v>N/A</v>
      </c>
      <c r="I197" s="8">
        <v>14.49</v>
      </c>
      <c r="J197" s="8">
        <v>3.4790000000000001</v>
      </c>
      <c r="K197" s="25" t="s">
        <v>734</v>
      </c>
      <c r="L197" s="85" t="str">
        <f t="shared" si="27"/>
        <v>Yes</v>
      </c>
    </row>
    <row r="198" spans="1:12" x14ac:dyDescent="0.25">
      <c r="A198" s="146" t="s">
        <v>1532</v>
      </c>
      <c r="B198" s="21" t="s">
        <v>213</v>
      </c>
      <c r="C198" s="22">
        <v>4.2700481723000001</v>
      </c>
      <c r="D198" s="7" t="str">
        <f t="shared" si="24"/>
        <v>N/A</v>
      </c>
      <c r="E198" s="22">
        <v>4.6184480234</v>
      </c>
      <c r="F198" s="7" t="str">
        <f t="shared" si="25"/>
        <v>N/A</v>
      </c>
      <c r="G198" s="22">
        <v>6.1888982693000001</v>
      </c>
      <c r="H198" s="7" t="str">
        <f t="shared" si="26"/>
        <v>N/A</v>
      </c>
      <c r="I198" s="8">
        <v>8.1590000000000007</v>
      </c>
      <c r="J198" s="8">
        <v>34</v>
      </c>
      <c r="K198" s="25" t="s">
        <v>734</v>
      </c>
      <c r="L198" s="85" t="str">
        <f t="shared" si="27"/>
        <v>No</v>
      </c>
    </row>
    <row r="199" spans="1:12" x14ac:dyDescent="0.25">
      <c r="A199" s="142" t="s">
        <v>1533</v>
      </c>
      <c r="B199" s="21" t="s">
        <v>213</v>
      </c>
      <c r="C199" s="22">
        <v>191.43317848999999</v>
      </c>
      <c r="D199" s="7" t="str">
        <f t="shared" si="24"/>
        <v>N/A</v>
      </c>
      <c r="E199" s="22">
        <v>195.37204482000001</v>
      </c>
      <c r="F199" s="7" t="str">
        <f t="shared" si="25"/>
        <v>N/A</v>
      </c>
      <c r="G199" s="22">
        <v>199.76267948</v>
      </c>
      <c r="H199" s="7" t="str">
        <f t="shared" si="26"/>
        <v>N/A</v>
      </c>
      <c r="I199" s="8">
        <v>2.0579999999999998</v>
      </c>
      <c r="J199" s="8">
        <v>2.2469999999999999</v>
      </c>
      <c r="K199" s="25" t="s">
        <v>734</v>
      </c>
      <c r="L199" s="85" t="str">
        <f t="shared" si="27"/>
        <v>Yes</v>
      </c>
    </row>
    <row r="200" spans="1:12" x14ac:dyDescent="0.25">
      <c r="A200" s="146" t="s">
        <v>1534</v>
      </c>
      <c r="B200" s="21" t="s">
        <v>213</v>
      </c>
      <c r="C200" s="22">
        <v>212.87866886</v>
      </c>
      <c r="D200" s="7" t="str">
        <f t="shared" si="24"/>
        <v>N/A</v>
      </c>
      <c r="E200" s="22">
        <v>210.10654271999999</v>
      </c>
      <c r="F200" s="7" t="str">
        <f t="shared" si="25"/>
        <v>N/A</v>
      </c>
      <c r="G200" s="22">
        <v>212.81552618000001</v>
      </c>
      <c r="H200" s="7" t="str">
        <f t="shared" si="26"/>
        <v>N/A</v>
      </c>
      <c r="I200" s="8">
        <v>-1.3</v>
      </c>
      <c r="J200" s="8">
        <v>1.2889999999999999</v>
      </c>
      <c r="K200" s="25" t="s">
        <v>734</v>
      </c>
      <c r="L200" s="85" t="str">
        <f t="shared" si="27"/>
        <v>Yes</v>
      </c>
    </row>
    <row r="201" spans="1:12" x14ac:dyDescent="0.25">
      <c r="A201" s="146" t="s">
        <v>1535</v>
      </c>
      <c r="B201" s="21" t="s">
        <v>213</v>
      </c>
      <c r="C201" s="22">
        <v>132.29382121</v>
      </c>
      <c r="D201" s="7" t="str">
        <f t="shared" si="24"/>
        <v>N/A</v>
      </c>
      <c r="E201" s="22">
        <v>148.03155340000001</v>
      </c>
      <c r="F201" s="7" t="str">
        <f t="shared" si="25"/>
        <v>N/A</v>
      </c>
      <c r="G201" s="22">
        <v>162.82675709</v>
      </c>
      <c r="H201" s="7" t="str">
        <f t="shared" si="26"/>
        <v>N/A</v>
      </c>
      <c r="I201" s="8">
        <v>11.9</v>
      </c>
      <c r="J201" s="8">
        <v>9.9949999999999992</v>
      </c>
      <c r="K201" s="25" t="s">
        <v>734</v>
      </c>
      <c r="L201" s="85" t="str">
        <f t="shared" si="27"/>
        <v>Yes</v>
      </c>
    </row>
    <row r="202" spans="1:12" x14ac:dyDescent="0.25">
      <c r="A202" s="146" t="s">
        <v>1536</v>
      </c>
      <c r="B202" s="21" t="s">
        <v>213</v>
      </c>
      <c r="C202" s="22">
        <v>2.7380952381000001</v>
      </c>
      <c r="D202" s="7" t="str">
        <f t="shared" si="24"/>
        <v>N/A</v>
      </c>
      <c r="E202" s="22">
        <v>0.62096774190000004</v>
      </c>
      <c r="F202" s="7" t="str">
        <f t="shared" si="25"/>
        <v>N/A</v>
      </c>
      <c r="G202" s="22">
        <v>10.009009009</v>
      </c>
      <c r="H202" s="7" t="str">
        <f t="shared" si="26"/>
        <v>N/A</v>
      </c>
      <c r="I202" s="8">
        <v>-77.3</v>
      </c>
      <c r="J202" s="8">
        <v>1512</v>
      </c>
      <c r="K202" s="25" t="s">
        <v>734</v>
      </c>
      <c r="L202" s="85" t="str">
        <f t="shared" si="27"/>
        <v>No</v>
      </c>
    </row>
    <row r="203" spans="1:12" x14ac:dyDescent="0.25">
      <c r="A203" s="146" t="s">
        <v>1537</v>
      </c>
      <c r="B203" s="21" t="s">
        <v>213</v>
      </c>
      <c r="C203" s="22">
        <v>7.7222222222000001</v>
      </c>
      <c r="D203" s="7" t="str">
        <f t="shared" si="24"/>
        <v>N/A</v>
      </c>
      <c r="E203" s="22">
        <v>2.2121212121</v>
      </c>
      <c r="F203" s="7" t="str">
        <f t="shared" si="25"/>
        <v>N/A</v>
      </c>
      <c r="G203" s="22">
        <v>30.790178570999998</v>
      </c>
      <c r="H203" s="7" t="str">
        <f t="shared" si="26"/>
        <v>N/A</v>
      </c>
      <c r="I203" s="8">
        <v>-71.400000000000006</v>
      </c>
      <c r="J203" s="8">
        <v>1292</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-50</v>
      </c>
      <c r="J204" s="8">
        <v>150</v>
      </c>
      <c r="K204" s="10" t="s">
        <v>213</v>
      </c>
      <c r="L204" s="85" t="str">
        <f t="shared" ref="L204:L214" si="31">IF(J204="Div by 0", "N/A", IF(K204="N/A","N/A", IF(J204&gt;VALUE(MID(K204,1,2)), "No", IF(J204&lt;-1*VALUE(MID(K204,1,2)), "No", "Yes"))))</f>
        <v>N/A</v>
      </c>
    </row>
    <row r="205" spans="1:12" x14ac:dyDescent="0.25">
      <c r="A205" s="142" t="s">
        <v>128</v>
      </c>
      <c r="B205" s="21" t="s">
        <v>213</v>
      </c>
      <c r="C205" s="22">
        <v>18</v>
      </c>
      <c r="D205" s="7" t="str">
        <f t="shared" si="28"/>
        <v>N/A</v>
      </c>
      <c r="E205" s="22">
        <v>12</v>
      </c>
      <c r="F205" s="7" t="str">
        <f t="shared" si="29"/>
        <v>N/A</v>
      </c>
      <c r="G205" s="22">
        <v>13</v>
      </c>
      <c r="H205" s="7" t="str">
        <f t="shared" si="30"/>
        <v>N/A</v>
      </c>
      <c r="I205" s="8">
        <v>-33.299999999999997</v>
      </c>
      <c r="J205" s="8">
        <v>8.3330000000000002</v>
      </c>
      <c r="K205" s="10" t="s">
        <v>213</v>
      </c>
      <c r="L205" s="85" t="str">
        <f t="shared" si="31"/>
        <v>N/A</v>
      </c>
    </row>
    <row r="206" spans="1:12" ht="25" x14ac:dyDescent="0.25">
      <c r="A206" s="142" t="s">
        <v>1585</v>
      </c>
      <c r="B206" s="21" t="s">
        <v>213</v>
      </c>
      <c r="C206" s="22">
        <v>12</v>
      </c>
      <c r="D206" s="7" t="str">
        <f t="shared" si="28"/>
        <v>N/A</v>
      </c>
      <c r="E206" s="22">
        <v>11</v>
      </c>
      <c r="F206" s="7" t="str">
        <f t="shared" si="29"/>
        <v>N/A</v>
      </c>
      <c r="G206" s="22">
        <v>11</v>
      </c>
      <c r="H206" s="7" t="str">
        <f t="shared" si="30"/>
        <v>N/A</v>
      </c>
      <c r="I206" s="8">
        <v>-41.7</v>
      </c>
      <c r="J206" s="8">
        <v>0</v>
      </c>
      <c r="K206" s="10" t="s">
        <v>213</v>
      </c>
      <c r="L206" s="85" t="str">
        <f t="shared" si="31"/>
        <v>N/A</v>
      </c>
    </row>
    <row r="207" spans="1:12" ht="25" x14ac:dyDescent="0.25">
      <c r="A207" s="142" t="s">
        <v>1538</v>
      </c>
      <c r="B207" s="21" t="s">
        <v>213</v>
      </c>
      <c r="C207" s="22">
        <v>18</v>
      </c>
      <c r="D207" s="7" t="str">
        <f t="shared" si="28"/>
        <v>N/A</v>
      </c>
      <c r="E207" s="22">
        <v>17</v>
      </c>
      <c r="F207" s="7" t="str">
        <f t="shared" si="29"/>
        <v>N/A</v>
      </c>
      <c r="G207" s="22">
        <v>20</v>
      </c>
      <c r="H207" s="7" t="str">
        <f t="shared" si="30"/>
        <v>N/A</v>
      </c>
      <c r="I207" s="8">
        <v>-5.56</v>
      </c>
      <c r="J207" s="8">
        <v>17.649999999999999</v>
      </c>
      <c r="K207" s="10" t="s">
        <v>213</v>
      </c>
      <c r="L207" s="85" t="str">
        <f t="shared" si="31"/>
        <v>N/A</v>
      </c>
    </row>
    <row r="208" spans="1:12" x14ac:dyDescent="0.25">
      <c r="A208" s="142" t="s">
        <v>1586</v>
      </c>
      <c r="B208" s="21" t="s">
        <v>213</v>
      </c>
      <c r="C208" s="22">
        <v>11</v>
      </c>
      <c r="D208" s="7" t="str">
        <f t="shared" si="28"/>
        <v>N/A</v>
      </c>
      <c r="E208" s="22">
        <v>11</v>
      </c>
      <c r="F208" s="7" t="str">
        <f t="shared" si="29"/>
        <v>N/A</v>
      </c>
      <c r="G208" s="22">
        <v>11</v>
      </c>
      <c r="H208" s="7" t="str">
        <f t="shared" si="30"/>
        <v>N/A</v>
      </c>
      <c r="I208" s="8">
        <v>100</v>
      </c>
      <c r="J208" s="8">
        <v>-25</v>
      </c>
      <c r="K208" s="10" t="s">
        <v>213</v>
      </c>
      <c r="L208" s="85" t="str">
        <f t="shared" si="31"/>
        <v>N/A</v>
      </c>
    </row>
    <row r="209" spans="1:12" x14ac:dyDescent="0.25">
      <c r="A209" s="142" t="s">
        <v>1587</v>
      </c>
      <c r="B209" s="21" t="s">
        <v>213</v>
      </c>
      <c r="C209" s="22">
        <v>122</v>
      </c>
      <c r="D209" s="7" t="str">
        <f t="shared" si="28"/>
        <v>N/A</v>
      </c>
      <c r="E209" s="22">
        <v>75</v>
      </c>
      <c r="F209" s="7" t="str">
        <f t="shared" si="29"/>
        <v>N/A</v>
      </c>
      <c r="G209" s="22">
        <v>59</v>
      </c>
      <c r="H209" s="7" t="str">
        <f t="shared" si="30"/>
        <v>N/A</v>
      </c>
      <c r="I209" s="8">
        <v>-38.5</v>
      </c>
      <c r="J209" s="8">
        <v>-21.3</v>
      </c>
      <c r="K209" s="10" t="s">
        <v>213</v>
      </c>
      <c r="L209" s="85" t="str">
        <f t="shared" si="31"/>
        <v>N/A</v>
      </c>
    </row>
    <row r="210" spans="1:12" x14ac:dyDescent="0.25">
      <c r="A210" s="142" t="s">
        <v>125</v>
      </c>
      <c r="B210" s="21" t="s">
        <v>213</v>
      </c>
      <c r="C210" s="26">
        <v>1382841</v>
      </c>
      <c r="D210" s="7" t="str">
        <f t="shared" si="28"/>
        <v>N/A</v>
      </c>
      <c r="E210" s="26">
        <v>1672975</v>
      </c>
      <c r="F210" s="7" t="str">
        <f t="shared" si="29"/>
        <v>N/A</v>
      </c>
      <c r="G210" s="26">
        <v>3922402</v>
      </c>
      <c r="H210" s="7" t="str">
        <f t="shared" si="30"/>
        <v>N/A</v>
      </c>
      <c r="I210" s="8">
        <v>20.98</v>
      </c>
      <c r="J210" s="8">
        <v>134.5</v>
      </c>
      <c r="K210" s="10" t="s">
        <v>213</v>
      </c>
      <c r="L210" s="85" t="str">
        <f t="shared" si="31"/>
        <v>N/A</v>
      </c>
    </row>
    <row r="211" spans="1:12" x14ac:dyDescent="0.25">
      <c r="A211" s="142" t="s">
        <v>1588</v>
      </c>
      <c r="B211" s="21" t="s">
        <v>213</v>
      </c>
      <c r="C211" s="26">
        <v>1252750</v>
      </c>
      <c r="D211" s="7" t="str">
        <f t="shared" si="28"/>
        <v>N/A</v>
      </c>
      <c r="E211" s="26">
        <v>1592131</v>
      </c>
      <c r="F211" s="7" t="str">
        <f t="shared" si="29"/>
        <v>N/A</v>
      </c>
      <c r="G211" s="26">
        <v>3921595</v>
      </c>
      <c r="H211" s="7" t="str">
        <f t="shared" si="30"/>
        <v>N/A</v>
      </c>
      <c r="I211" s="8">
        <v>27.09</v>
      </c>
      <c r="J211" s="8">
        <v>146.30000000000001</v>
      </c>
      <c r="K211" s="10" t="s">
        <v>213</v>
      </c>
      <c r="L211" s="85" t="str">
        <f t="shared" si="31"/>
        <v>N/A</v>
      </c>
    </row>
    <row r="212" spans="1:12" x14ac:dyDescent="0.25">
      <c r="A212" s="142" t="s">
        <v>1539</v>
      </c>
      <c r="B212" s="21" t="s">
        <v>213</v>
      </c>
      <c r="C212" s="26">
        <v>238060</v>
      </c>
      <c r="D212" s="7" t="str">
        <f t="shared" si="28"/>
        <v>N/A</v>
      </c>
      <c r="E212" s="26">
        <v>235412</v>
      </c>
      <c r="F212" s="7" t="str">
        <f t="shared" si="29"/>
        <v>N/A</v>
      </c>
      <c r="G212" s="26">
        <v>372864</v>
      </c>
      <c r="H212" s="7" t="str">
        <f t="shared" si="30"/>
        <v>N/A</v>
      </c>
      <c r="I212" s="8">
        <v>-1.1100000000000001</v>
      </c>
      <c r="J212" s="8">
        <v>58.39</v>
      </c>
      <c r="K212" s="10" t="s">
        <v>213</v>
      </c>
      <c r="L212" s="85" t="str">
        <f t="shared" si="31"/>
        <v>N/A</v>
      </c>
    </row>
    <row r="213" spans="1:12" x14ac:dyDescent="0.25">
      <c r="A213" s="142" t="s">
        <v>1589</v>
      </c>
      <c r="B213" s="21" t="s">
        <v>213</v>
      </c>
      <c r="C213" s="26">
        <v>362294</v>
      </c>
      <c r="D213" s="7" t="str">
        <f t="shared" si="28"/>
        <v>N/A</v>
      </c>
      <c r="E213" s="26">
        <v>332878</v>
      </c>
      <c r="F213" s="7" t="str">
        <f t="shared" si="29"/>
        <v>N/A</v>
      </c>
      <c r="G213" s="26">
        <v>1993732</v>
      </c>
      <c r="H213" s="7" t="str">
        <f t="shared" si="30"/>
        <v>N/A</v>
      </c>
      <c r="I213" s="8">
        <v>-8.1199999999999992</v>
      </c>
      <c r="J213" s="8">
        <v>498.9</v>
      </c>
      <c r="K213" s="10" t="s">
        <v>213</v>
      </c>
      <c r="L213" s="85" t="str">
        <f t="shared" si="31"/>
        <v>N/A</v>
      </c>
    </row>
    <row r="214" spans="1:12" x14ac:dyDescent="0.25">
      <c r="A214" s="146" t="s">
        <v>1590</v>
      </c>
      <c r="B214" s="21" t="s">
        <v>213</v>
      </c>
      <c r="C214" s="26">
        <v>363934</v>
      </c>
      <c r="D214" s="7" t="str">
        <f t="shared" si="28"/>
        <v>N/A</v>
      </c>
      <c r="E214" s="26">
        <v>480572</v>
      </c>
      <c r="F214" s="7" t="str">
        <f t="shared" si="29"/>
        <v>N/A</v>
      </c>
      <c r="G214" s="26">
        <v>426033</v>
      </c>
      <c r="H214" s="7" t="str">
        <f t="shared" si="30"/>
        <v>N/A</v>
      </c>
      <c r="I214" s="8">
        <v>32.049999999999997</v>
      </c>
      <c r="J214" s="8">
        <v>-11.3</v>
      </c>
      <c r="K214" s="10" t="s">
        <v>213</v>
      </c>
      <c r="L214" s="85" t="str">
        <f t="shared" si="31"/>
        <v>N/A</v>
      </c>
    </row>
    <row r="215" spans="1:12" ht="25" x14ac:dyDescent="0.25">
      <c r="A215" s="142" t="s">
        <v>1353</v>
      </c>
      <c r="B215" s="21" t="s">
        <v>213</v>
      </c>
      <c r="C215" s="26">
        <v>489054</v>
      </c>
      <c r="D215" s="7" t="str">
        <f t="shared" ref="D215:D229" si="32">IF($B215="N/A","N/A",IF(C215&gt;10,"No",IF(C215&lt;-10,"No","Yes")))</f>
        <v>N/A</v>
      </c>
      <c r="E215" s="26">
        <v>195651</v>
      </c>
      <c r="F215" s="7" t="str">
        <f t="shared" ref="F215:F229" si="33">IF($B215="N/A","N/A",IF(E215&gt;10,"No",IF(E215&lt;-10,"No","Yes")))</f>
        <v>N/A</v>
      </c>
      <c r="G215" s="26">
        <v>163951</v>
      </c>
      <c r="H215" s="7" t="str">
        <f t="shared" ref="H215:H229" si="34">IF($B215="N/A","N/A",IF(G215&gt;10,"No",IF(G215&lt;-10,"No","Yes")))</f>
        <v>N/A</v>
      </c>
      <c r="I215" s="8">
        <v>-60</v>
      </c>
      <c r="J215" s="8">
        <v>-16.2</v>
      </c>
      <c r="K215" s="25" t="s">
        <v>734</v>
      </c>
      <c r="L215" s="85" t="str">
        <f t="shared" ref="L215:L229" si="35">IF(J215="Div by 0", "N/A", IF(K215="N/A","N/A", IF(J215&gt;VALUE(MID(K215,1,2)), "No", IF(J215&lt;-1*VALUE(MID(K215,1,2)), "No", "Yes"))))</f>
        <v>Yes</v>
      </c>
    </row>
    <row r="216" spans="1:12" x14ac:dyDescent="0.25">
      <c r="A216" s="142" t="s">
        <v>646</v>
      </c>
      <c r="B216" s="21" t="s">
        <v>213</v>
      </c>
      <c r="C216" s="22">
        <v>1946</v>
      </c>
      <c r="D216" s="7" t="str">
        <f t="shared" si="32"/>
        <v>N/A</v>
      </c>
      <c r="E216" s="22">
        <v>1032</v>
      </c>
      <c r="F216" s="7" t="str">
        <f t="shared" si="33"/>
        <v>N/A</v>
      </c>
      <c r="G216" s="22">
        <v>1139</v>
      </c>
      <c r="H216" s="7" t="str">
        <f t="shared" si="34"/>
        <v>N/A</v>
      </c>
      <c r="I216" s="8">
        <v>-47</v>
      </c>
      <c r="J216" s="8">
        <v>10.37</v>
      </c>
      <c r="K216" s="25" t="s">
        <v>734</v>
      </c>
      <c r="L216" s="85" t="str">
        <f t="shared" si="35"/>
        <v>Yes</v>
      </c>
    </row>
    <row r="217" spans="1:12" x14ac:dyDescent="0.25">
      <c r="A217" s="142" t="s">
        <v>1354</v>
      </c>
      <c r="B217" s="21" t="s">
        <v>213</v>
      </c>
      <c r="C217" s="26">
        <v>251.31243577000001</v>
      </c>
      <c r="D217" s="7" t="str">
        <f t="shared" si="32"/>
        <v>N/A</v>
      </c>
      <c r="E217" s="26">
        <v>189.58430233000001</v>
      </c>
      <c r="F217" s="7" t="str">
        <f t="shared" si="33"/>
        <v>N/A</v>
      </c>
      <c r="G217" s="26">
        <v>143.94293239999999</v>
      </c>
      <c r="H217" s="7" t="str">
        <f t="shared" si="34"/>
        <v>N/A</v>
      </c>
      <c r="I217" s="8">
        <v>-24.6</v>
      </c>
      <c r="J217" s="8">
        <v>-24.1</v>
      </c>
      <c r="K217" s="25" t="s">
        <v>734</v>
      </c>
      <c r="L217" s="85" t="str">
        <f t="shared" si="35"/>
        <v>Yes</v>
      </c>
    </row>
    <row r="218" spans="1:12" ht="25" x14ac:dyDescent="0.25">
      <c r="A218" s="142" t="s">
        <v>1355</v>
      </c>
      <c r="B218" s="21" t="s">
        <v>213</v>
      </c>
      <c r="C218" s="26">
        <v>0</v>
      </c>
      <c r="D218" s="7" t="str">
        <f t="shared" si="32"/>
        <v>N/A</v>
      </c>
      <c r="E218" s="26">
        <v>0</v>
      </c>
      <c r="F218" s="7" t="str">
        <f t="shared" si="33"/>
        <v>N/A</v>
      </c>
      <c r="G218" s="26">
        <v>588124</v>
      </c>
      <c r="H218" s="7" t="str">
        <f t="shared" si="34"/>
        <v>N/A</v>
      </c>
      <c r="I218" s="8" t="s">
        <v>1747</v>
      </c>
      <c r="J218" s="8" t="s">
        <v>1747</v>
      </c>
      <c r="K218" s="25" t="s">
        <v>734</v>
      </c>
      <c r="L218" s="85" t="str">
        <f t="shared" si="35"/>
        <v>N/A</v>
      </c>
    </row>
    <row r="219" spans="1:12" x14ac:dyDescent="0.25">
      <c r="A219" s="142" t="s">
        <v>513</v>
      </c>
      <c r="B219" s="21" t="s">
        <v>213</v>
      </c>
      <c r="C219" s="22">
        <v>0</v>
      </c>
      <c r="D219" s="7" t="str">
        <f t="shared" si="32"/>
        <v>N/A</v>
      </c>
      <c r="E219" s="22">
        <v>0</v>
      </c>
      <c r="F219" s="7" t="str">
        <f t="shared" si="33"/>
        <v>N/A</v>
      </c>
      <c r="G219" s="22">
        <v>2699</v>
      </c>
      <c r="H219" s="7" t="str">
        <f t="shared" si="34"/>
        <v>N/A</v>
      </c>
      <c r="I219" s="8" t="s">
        <v>1747</v>
      </c>
      <c r="J219" s="8" t="s">
        <v>1747</v>
      </c>
      <c r="K219" s="25" t="s">
        <v>734</v>
      </c>
      <c r="L219" s="85" t="str">
        <f t="shared" si="35"/>
        <v>N/A</v>
      </c>
    </row>
    <row r="220" spans="1:12" x14ac:dyDescent="0.25">
      <c r="A220" s="142" t="s">
        <v>1356</v>
      </c>
      <c r="B220" s="21" t="s">
        <v>213</v>
      </c>
      <c r="C220" s="26" t="s">
        <v>1747</v>
      </c>
      <c r="D220" s="7" t="str">
        <f t="shared" si="32"/>
        <v>N/A</v>
      </c>
      <c r="E220" s="26" t="s">
        <v>1747</v>
      </c>
      <c r="F220" s="7" t="str">
        <f t="shared" si="33"/>
        <v>N/A</v>
      </c>
      <c r="G220" s="26">
        <v>217.90440903999999</v>
      </c>
      <c r="H220" s="7" t="str">
        <f t="shared" si="34"/>
        <v>N/A</v>
      </c>
      <c r="I220" s="8" t="s">
        <v>1747</v>
      </c>
      <c r="J220" s="8" t="s">
        <v>1747</v>
      </c>
      <c r="K220" s="25" t="s">
        <v>734</v>
      </c>
      <c r="L220" s="85" t="str">
        <f t="shared" si="35"/>
        <v>N/A</v>
      </c>
    </row>
    <row r="221" spans="1:12" ht="25" x14ac:dyDescent="0.25">
      <c r="A221" s="142" t="s">
        <v>1357</v>
      </c>
      <c r="B221" s="21" t="s">
        <v>213</v>
      </c>
      <c r="C221" s="26">
        <v>24767704</v>
      </c>
      <c r="D221" s="7" t="str">
        <f t="shared" si="32"/>
        <v>N/A</v>
      </c>
      <c r="E221" s="26">
        <v>21613807</v>
      </c>
      <c r="F221" s="7" t="str">
        <f t="shared" si="33"/>
        <v>N/A</v>
      </c>
      <c r="G221" s="26">
        <v>25947772</v>
      </c>
      <c r="H221" s="7" t="str">
        <f t="shared" si="34"/>
        <v>N/A</v>
      </c>
      <c r="I221" s="8">
        <v>-12.7</v>
      </c>
      <c r="J221" s="8">
        <v>20.05</v>
      </c>
      <c r="K221" s="25" t="s">
        <v>734</v>
      </c>
      <c r="L221" s="85" t="str">
        <f t="shared" si="35"/>
        <v>Yes</v>
      </c>
    </row>
    <row r="222" spans="1:12" x14ac:dyDescent="0.25">
      <c r="A222" s="142" t="s">
        <v>514</v>
      </c>
      <c r="B222" s="21" t="s">
        <v>213</v>
      </c>
      <c r="C222" s="22">
        <v>34035</v>
      </c>
      <c r="D222" s="7" t="str">
        <f t="shared" si="32"/>
        <v>N/A</v>
      </c>
      <c r="E222" s="22">
        <v>31342</v>
      </c>
      <c r="F222" s="7" t="str">
        <f t="shared" si="33"/>
        <v>N/A</v>
      </c>
      <c r="G222" s="22">
        <v>38015</v>
      </c>
      <c r="H222" s="7" t="str">
        <f t="shared" si="34"/>
        <v>N/A</v>
      </c>
      <c r="I222" s="8">
        <v>-7.91</v>
      </c>
      <c r="J222" s="8">
        <v>21.29</v>
      </c>
      <c r="K222" s="25" t="s">
        <v>734</v>
      </c>
      <c r="L222" s="85" t="str">
        <f t="shared" si="35"/>
        <v>Yes</v>
      </c>
    </row>
    <row r="223" spans="1:12" ht="25" x14ac:dyDescent="0.25">
      <c r="A223" s="142" t="s">
        <v>1358</v>
      </c>
      <c r="B223" s="21" t="s">
        <v>213</v>
      </c>
      <c r="C223" s="26">
        <v>727.71276626999997</v>
      </c>
      <c r="D223" s="7" t="str">
        <f t="shared" si="32"/>
        <v>N/A</v>
      </c>
      <c r="E223" s="26">
        <v>689.61160743000005</v>
      </c>
      <c r="F223" s="7" t="str">
        <f t="shared" si="33"/>
        <v>N/A</v>
      </c>
      <c r="G223" s="26">
        <v>682.56667104999997</v>
      </c>
      <c r="H223" s="7" t="str">
        <f t="shared" si="34"/>
        <v>N/A</v>
      </c>
      <c r="I223" s="8">
        <v>-5.24</v>
      </c>
      <c r="J223" s="8">
        <v>-1.02</v>
      </c>
      <c r="K223" s="25" t="s">
        <v>734</v>
      </c>
      <c r="L223" s="85" t="str">
        <f t="shared" si="35"/>
        <v>Yes</v>
      </c>
    </row>
    <row r="224" spans="1:12" ht="25" x14ac:dyDescent="0.25">
      <c r="A224" s="142" t="s">
        <v>1359</v>
      </c>
      <c r="B224" s="21" t="s">
        <v>213</v>
      </c>
      <c r="C224" s="26">
        <v>34167278</v>
      </c>
      <c r="D224" s="7" t="str">
        <f t="shared" si="32"/>
        <v>N/A</v>
      </c>
      <c r="E224" s="26">
        <v>37246413</v>
      </c>
      <c r="F224" s="7" t="str">
        <f t="shared" si="33"/>
        <v>N/A</v>
      </c>
      <c r="G224" s="26">
        <v>61204756</v>
      </c>
      <c r="H224" s="7" t="str">
        <f t="shared" si="34"/>
        <v>N/A</v>
      </c>
      <c r="I224" s="8">
        <v>9.0120000000000005</v>
      </c>
      <c r="J224" s="8">
        <v>64.319999999999993</v>
      </c>
      <c r="K224" s="25" t="s">
        <v>734</v>
      </c>
      <c r="L224" s="85" t="str">
        <f t="shared" si="35"/>
        <v>No</v>
      </c>
    </row>
    <row r="225" spans="1:12" x14ac:dyDescent="0.25">
      <c r="A225" s="142" t="s">
        <v>515</v>
      </c>
      <c r="B225" s="21" t="s">
        <v>213</v>
      </c>
      <c r="C225" s="22">
        <v>15371</v>
      </c>
      <c r="D225" s="7" t="str">
        <f t="shared" si="32"/>
        <v>N/A</v>
      </c>
      <c r="E225" s="22">
        <v>15828</v>
      </c>
      <c r="F225" s="7" t="str">
        <f t="shared" si="33"/>
        <v>N/A</v>
      </c>
      <c r="G225" s="22">
        <v>23199</v>
      </c>
      <c r="H225" s="7" t="str">
        <f t="shared" si="34"/>
        <v>N/A</v>
      </c>
      <c r="I225" s="8">
        <v>2.9729999999999999</v>
      </c>
      <c r="J225" s="8">
        <v>46.57</v>
      </c>
      <c r="K225" s="25" t="s">
        <v>734</v>
      </c>
      <c r="L225" s="85" t="str">
        <f t="shared" si="35"/>
        <v>No</v>
      </c>
    </row>
    <row r="226" spans="1:12" x14ac:dyDescent="0.25">
      <c r="A226" s="142" t="s">
        <v>1360</v>
      </c>
      <c r="B226" s="21" t="s">
        <v>213</v>
      </c>
      <c r="C226" s="26">
        <v>2222.8402836999999</v>
      </c>
      <c r="D226" s="7" t="str">
        <f t="shared" si="32"/>
        <v>N/A</v>
      </c>
      <c r="E226" s="26">
        <v>2353.1976875999999</v>
      </c>
      <c r="F226" s="7" t="str">
        <f t="shared" si="33"/>
        <v>N/A</v>
      </c>
      <c r="G226" s="26">
        <v>2638.2497521</v>
      </c>
      <c r="H226" s="7" t="str">
        <f t="shared" si="34"/>
        <v>N/A</v>
      </c>
      <c r="I226" s="8">
        <v>5.8639999999999999</v>
      </c>
      <c r="J226" s="8">
        <v>12.11</v>
      </c>
      <c r="K226" s="25" t="s">
        <v>734</v>
      </c>
      <c r="L226" s="85" t="str">
        <f t="shared" si="35"/>
        <v>Yes</v>
      </c>
    </row>
    <row r="227" spans="1:12" ht="25" x14ac:dyDescent="0.25">
      <c r="A227" s="142" t="s">
        <v>1361</v>
      </c>
      <c r="B227" s="21" t="s">
        <v>213</v>
      </c>
      <c r="C227" s="26">
        <v>1026174618</v>
      </c>
      <c r="D227" s="7" t="str">
        <f t="shared" si="32"/>
        <v>N/A</v>
      </c>
      <c r="E227" s="26">
        <v>835752649</v>
      </c>
      <c r="F227" s="7" t="str">
        <f t="shared" si="33"/>
        <v>N/A</v>
      </c>
      <c r="G227" s="26">
        <v>729881603</v>
      </c>
      <c r="H227" s="7" t="str">
        <f t="shared" si="34"/>
        <v>N/A</v>
      </c>
      <c r="I227" s="8">
        <v>-18.600000000000001</v>
      </c>
      <c r="J227" s="8">
        <v>-12.7</v>
      </c>
      <c r="K227" s="25" t="s">
        <v>734</v>
      </c>
      <c r="L227" s="85" t="str">
        <f t="shared" si="35"/>
        <v>Yes</v>
      </c>
    </row>
    <row r="228" spans="1:12" ht="25" x14ac:dyDescent="0.25">
      <c r="A228" s="142" t="s">
        <v>516</v>
      </c>
      <c r="B228" s="21" t="s">
        <v>213</v>
      </c>
      <c r="C228" s="22">
        <v>50391</v>
      </c>
      <c r="D228" s="7" t="str">
        <f t="shared" si="32"/>
        <v>N/A</v>
      </c>
      <c r="E228" s="22">
        <v>44979</v>
      </c>
      <c r="F228" s="7" t="str">
        <f t="shared" si="33"/>
        <v>N/A</v>
      </c>
      <c r="G228" s="22">
        <v>43335</v>
      </c>
      <c r="H228" s="7" t="str">
        <f t="shared" si="34"/>
        <v>N/A</v>
      </c>
      <c r="I228" s="8">
        <v>-10.7</v>
      </c>
      <c r="J228" s="8">
        <v>-3.66</v>
      </c>
      <c r="K228" s="25" t="s">
        <v>734</v>
      </c>
      <c r="L228" s="85" t="str">
        <f t="shared" si="35"/>
        <v>Yes</v>
      </c>
    </row>
    <row r="229" spans="1:12" ht="25" x14ac:dyDescent="0.25">
      <c r="A229" s="142" t="s">
        <v>1362</v>
      </c>
      <c r="B229" s="21" t="s">
        <v>213</v>
      </c>
      <c r="C229" s="26">
        <v>20364.243972</v>
      </c>
      <c r="D229" s="7" t="str">
        <f t="shared" si="32"/>
        <v>N/A</v>
      </c>
      <c r="E229" s="26">
        <v>18580.9522</v>
      </c>
      <c r="F229" s="7" t="str">
        <f t="shared" si="33"/>
        <v>N/A</v>
      </c>
      <c r="G229" s="26">
        <v>16842.773808999998</v>
      </c>
      <c r="H229" s="7" t="str">
        <f t="shared" si="34"/>
        <v>N/A</v>
      </c>
      <c r="I229" s="8">
        <v>-8.76</v>
      </c>
      <c r="J229" s="8">
        <v>-9.35</v>
      </c>
      <c r="K229" s="25" t="s">
        <v>734</v>
      </c>
      <c r="L229" s="85" t="str">
        <f t="shared" si="35"/>
        <v>Yes</v>
      </c>
    </row>
    <row r="230" spans="1:12" x14ac:dyDescent="0.25">
      <c r="A230" s="116" t="s">
        <v>1363</v>
      </c>
      <c r="B230" s="21" t="s">
        <v>213</v>
      </c>
      <c r="C230" s="10">
        <v>1253274580</v>
      </c>
      <c r="D230" s="7" t="str">
        <f t="shared" ref="D230:D253" si="36">IF($B230="N/A","N/A",IF(C230&gt;10,"No",IF(C230&lt;-10,"No","Yes")))</f>
        <v>N/A</v>
      </c>
      <c r="E230" s="10">
        <v>1030452661</v>
      </c>
      <c r="F230" s="7" t="str">
        <f t="shared" ref="F230:F253" si="37">IF($B230="N/A","N/A",IF(E230&gt;10,"No",IF(E230&lt;-10,"No","Yes")))</f>
        <v>N/A</v>
      </c>
      <c r="G230" s="10">
        <v>910649247</v>
      </c>
      <c r="H230" s="7" t="str">
        <f t="shared" ref="H230:H253" si="38">IF($B230="N/A","N/A",IF(G230&gt;10,"No",IF(G230&lt;-10,"No","Yes")))</f>
        <v>N/A</v>
      </c>
      <c r="I230" s="8">
        <v>-17.8</v>
      </c>
      <c r="J230" s="8">
        <v>-11.6</v>
      </c>
      <c r="K230" s="25" t="s">
        <v>734</v>
      </c>
      <c r="L230" s="85" t="str">
        <f t="shared" ref="L230:L253" si="39">IF(J230="Div by 0", "N/A", IF(K230="N/A","N/A", IF(J230&gt;VALUE(MID(K230,1,2)), "No", IF(J230&lt;-1*VALUE(MID(K230,1,2)), "No", "Yes"))))</f>
        <v>Yes</v>
      </c>
    </row>
    <row r="231" spans="1:12" x14ac:dyDescent="0.25">
      <c r="A231" s="116" t="s">
        <v>1540</v>
      </c>
      <c r="B231" s="21" t="s">
        <v>213</v>
      </c>
      <c r="C231" s="1">
        <v>63430</v>
      </c>
      <c r="D231" s="1" t="str">
        <f t="shared" si="36"/>
        <v>N/A</v>
      </c>
      <c r="E231" s="1">
        <v>56527</v>
      </c>
      <c r="F231" s="1" t="str">
        <f t="shared" si="37"/>
        <v>N/A</v>
      </c>
      <c r="G231" s="1">
        <v>54742</v>
      </c>
      <c r="H231" s="7" t="str">
        <f t="shared" si="38"/>
        <v>N/A</v>
      </c>
      <c r="I231" s="8">
        <v>-10.9</v>
      </c>
      <c r="J231" s="8">
        <v>-3.16</v>
      </c>
      <c r="K231" s="25" t="s">
        <v>734</v>
      </c>
      <c r="L231" s="85" t="str">
        <f t="shared" si="39"/>
        <v>Yes</v>
      </c>
    </row>
    <row r="232" spans="1:12" x14ac:dyDescent="0.25">
      <c r="A232" s="116" t="s">
        <v>1541</v>
      </c>
      <c r="B232" s="21" t="s">
        <v>213</v>
      </c>
      <c r="C232" s="10">
        <v>19758.388459999998</v>
      </c>
      <c r="D232" s="7" t="str">
        <f t="shared" si="36"/>
        <v>N/A</v>
      </c>
      <c r="E232" s="10">
        <v>18229.388804999999</v>
      </c>
      <c r="F232" s="7" t="str">
        <f t="shared" si="37"/>
        <v>N/A</v>
      </c>
      <c r="G232" s="10">
        <v>16635.293687000001</v>
      </c>
      <c r="H232" s="7" t="str">
        <f t="shared" si="38"/>
        <v>N/A</v>
      </c>
      <c r="I232" s="8">
        <v>-7.74</v>
      </c>
      <c r="J232" s="8">
        <v>-8.74</v>
      </c>
      <c r="K232" s="25" t="s">
        <v>734</v>
      </c>
      <c r="L232" s="85" t="str">
        <f t="shared" si="39"/>
        <v>Yes</v>
      </c>
    </row>
    <row r="233" spans="1:12" x14ac:dyDescent="0.25">
      <c r="A233" s="147" t="s">
        <v>1542</v>
      </c>
      <c r="B233" s="21" t="s">
        <v>213</v>
      </c>
      <c r="C233" s="10">
        <v>14640.87976</v>
      </c>
      <c r="D233" s="7" t="str">
        <f t="shared" si="36"/>
        <v>N/A</v>
      </c>
      <c r="E233" s="10">
        <v>14315.041558000001</v>
      </c>
      <c r="F233" s="7" t="str">
        <f t="shared" si="37"/>
        <v>N/A</v>
      </c>
      <c r="G233" s="10">
        <v>13187.347845</v>
      </c>
      <c r="H233" s="7" t="str">
        <f t="shared" si="38"/>
        <v>N/A</v>
      </c>
      <c r="I233" s="8">
        <v>-2.23</v>
      </c>
      <c r="J233" s="8">
        <v>-7.88</v>
      </c>
      <c r="K233" s="25" t="s">
        <v>734</v>
      </c>
      <c r="L233" s="85" t="str">
        <f t="shared" si="39"/>
        <v>Yes</v>
      </c>
    </row>
    <row r="234" spans="1:12" x14ac:dyDescent="0.25">
      <c r="A234" s="147" t="s">
        <v>1543</v>
      </c>
      <c r="B234" s="21" t="s">
        <v>213</v>
      </c>
      <c r="C234" s="10">
        <v>25983.682216000001</v>
      </c>
      <c r="D234" s="7" t="str">
        <f t="shared" si="36"/>
        <v>N/A</v>
      </c>
      <c r="E234" s="10">
        <v>24379.454886</v>
      </c>
      <c r="F234" s="7" t="str">
        <f t="shared" si="37"/>
        <v>N/A</v>
      </c>
      <c r="G234" s="10">
        <v>22184.466099000001</v>
      </c>
      <c r="H234" s="7" t="str">
        <f t="shared" si="38"/>
        <v>N/A</v>
      </c>
      <c r="I234" s="8">
        <v>-6.17</v>
      </c>
      <c r="J234" s="8">
        <v>-9</v>
      </c>
      <c r="K234" s="25" t="s">
        <v>734</v>
      </c>
      <c r="L234" s="85" t="str">
        <f t="shared" si="39"/>
        <v>Yes</v>
      </c>
    </row>
    <row r="235" spans="1:12" x14ac:dyDescent="0.25">
      <c r="A235" s="147" t="s">
        <v>1544</v>
      </c>
      <c r="B235" s="21" t="s">
        <v>213</v>
      </c>
      <c r="C235" s="10">
        <v>11696.201580999999</v>
      </c>
      <c r="D235" s="7" t="str">
        <f t="shared" si="36"/>
        <v>N/A</v>
      </c>
      <c r="E235" s="10">
        <v>11557.512140999999</v>
      </c>
      <c r="F235" s="7" t="str">
        <f t="shared" si="37"/>
        <v>N/A</v>
      </c>
      <c r="G235" s="10">
        <v>11580.095606999999</v>
      </c>
      <c r="H235" s="7" t="str">
        <f t="shared" si="38"/>
        <v>N/A</v>
      </c>
      <c r="I235" s="8">
        <v>-1.19</v>
      </c>
      <c r="J235" s="8">
        <v>0.19539999999999999</v>
      </c>
      <c r="K235" s="25" t="s">
        <v>734</v>
      </c>
      <c r="L235" s="85" t="str">
        <f t="shared" si="39"/>
        <v>Yes</v>
      </c>
    </row>
    <row r="236" spans="1:12" x14ac:dyDescent="0.25">
      <c r="A236" s="147" t="s">
        <v>1545</v>
      </c>
      <c r="B236" s="21" t="s">
        <v>213</v>
      </c>
      <c r="C236" s="10">
        <v>1636.5090909</v>
      </c>
      <c r="D236" s="7" t="str">
        <f t="shared" si="36"/>
        <v>N/A</v>
      </c>
      <c r="E236" s="10">
        <v>3308.9230769000001</v>
      </c>
      <c r="F236" s="7" t="str">
        <f t="shared" si="37"/>
        <v>N/A</v>
      </c>
      <c r="G236" s="10">
        <v>4630.6499999999996</v>
      </c>
      <c r="H236" s="7" t="str">
        <f t="shared" si="38"/>
        <v>N/A</v>
      </c>
      <c r="I236" s="8">
        <v>102.2</v>
      </c>
      <c r="J236" s="8">
        <v>39.94</v>
      </c>
      <c r="K236" s="25" t="s">
        <v>734</v>
      </c>
      <c r="L236" s="85" t="str">
        <f t="shared" si="39"/>
        <v>No</v>
      </c>
    </row>
    <row r="237" spans="1:12" x14ac:dyDescent="0.25">
      <c r="A237" s="142" t="s">
        <v>1546</v>
      </c>
      <c r="B237" s="21" t="s">
        <v>213</v>
      </c>
      <c r="C237" s="7">
        <v>20.572247736000001</v>
      </c>
      <c r="D237" s="7" t="str">
        <f t="shared" si="36"/>
        <v>N/A</v>
      </c>
      <c r="E237" s="7">
        <v>18.754873108000002</v>
      </c>
      <c r="F237" s="7" t="str">
        <f t="shared" si="37"/>
        <v>N/A</v>
      </c>
      <c r="G237" s="7">
        <v>16.022689688</v>
      </c>
      <c r="H237" s="7" t="str">
        <f t="shared" si="38"/>
        <v>N/A</v>
      </c>
      <c r="I237" s="8">
        <v>-8.83</v>
      </c>
      <c r="J237" s="8">
        <v>-14.6</v>
      </c>
      <c r="K237" s="25" t="s">
        <v>734</v>
      </c>
      <c r="L237" s="85" t="str">
        <f t="shared" si="39"/>
        <v>Yes</v>
      </c>
    </row>
    <row r="238" spans="1:12" x14ac:dyDescent="0.25">
      <c r="A238" s="146" t="s">
        <v>1547</v>
      </c>
      <c r="B238" s="21" t="s">
        <v>213</v>
      </c>
      <c r="C238" s="7">
        <v>42.029593611999999</v>
      </c>
      <c r="D238" s="7" t="str">
        <f t="shared" si="36"/>
        <v>N/A</v>
      </c>
      <c r="E238" s="7">
        <v>41.345789826999997</v>
      </c>
      <c r="F238" s="7" t="str">
        <f t="shared" si="37"/>
        <v>N/A</v>
      </c>
      <c r="G238" s="7">
        <v>39.795202863</v>
      </c>
      <c r="H238" s="7" t="str">
        <f t="shared" si="38"/>
        <v>N/A</v>
      </c>
      <c r="I238" s="8">
        <v>-1.63</v>
      </c>
      <c r="J238" s="8">
        <v>-3.75</v>
      </c>
      <c r="K238" s="25" t="s">
        <v>734</v>
      </c>
      <c r="L238" s="85" t="str">
        <f t="shared" si="39"/>
        <v>Yes</v>
      </c>
    </row>
    <row r="239" spans="1:12" x14ac:dyDescent="0.25">
      <c r="A239" s="146" t="s">
        <v>1548</v>
      </c>
      <c r="B239" s="21" t="s">
        <v>213</v>
      </c>
      <c r="C239" s="7">
        <v>28.634466309</v>
      </c>
      <c r="D239" s="7" t="str">
        <f t="shared" si="36"/>
        <v>N/A</v>
      </c>
      <c r="E239" s="7">
        <v>26.733079261</v>
      </c>
      <c r="F239" s="7" t="str">
        <f t="shared" si="37"/>
        <v>N/A</v>
      </c>
      <c r="G239" s="7">
        <v>30.263476638</v>
      </c>
      <c r="H239" s="7" t="str">
        <f t="shared" si="38"/>
        <v>N/A</v>
      </c>
      <c r="I239" s="8">
        <v>-6.64</v>
      </c>
      <c r="J239" s="8">
        <v>13.21</v>
      </c>
      <c r="K239" s="25" t="s">
        <v>734</v>
      </c>
      <c r="L239" s="85" t="str">
        <f t="shared" si="39"/>
        <v>Yes</v>
      </c>
    </row>
    <row r="240" spans="1:12" x14ac:dyDescent="0.25">
      <c r="A240" s="146" t="s">
        <v>1549</v>
      </c>
      <c r="B240" s="21" t="s">
        <v>213</v>
      </c>
      <c r="C240" s="7">
        <v>0.51591064350000004</v>
      </c>
      <c r="D240" s="7" t="str">
        <f t="shared" si="36"/>
        <v>N/A</v>
      </c>
      <c r="E240" s="7">
        <v>0.43890670570000001</v>
      </c>
      <c r="F240" s="7" t="str">
        <f t="shared" si="37"/>
        <v>N/A</v>
      </c>
      <c r="G240" s="7">
        <v>0.39102758409999999</v>
      </c>
      <c r="H240" s="7" t="str">
        <f t="shared" si="38"/>
        <v>N/A</v>
      </c>
      <c r="I240" s="8">
        <v>-14.9</v>
      </c>
      <c r="J240" s="8">
        <v>-10.9</v>
      </c>
      <c r="K240" s="25" t="s">
        <v>734</v>
      </c>
      <c r="L240" s="85" t="str">
        <f t="shared" si="39"/>
        <v>Yes</v>
      </c>
    </row>
    <row r="241" spans="1:12" x14ac:dyDescent="0.25">
      <c r="A241" s="146" t="s">
        <v>1550</v>
      </c>
      <c r="B241" s="21" t="s">
        <v>213</v>
      </c>
      <c r="C241" s="7">
        <v>0.1923211413</v>
      </c>
      <c r="D241" s="7" t="str">
        <f t="shared" si="36"/>
        <v>N/A</v>
      </c>
      <c r="E241" s="7">
        <v>0.15574924370000001</v>
      </c>
      <c r="F241" s="7" t="str">
        <f t="shared" si="37"/>
        <v>N/A</v>
      </c>
      <c r="G241" s="7">
        <v>0.2227419534</v>
      </c>
      <c r="H241" s="7" t="str">
        <f t="shared" si="38"/>
        <v>N/A</v>
      </c>
      <c r="I241" s="8">
        <v>-19</v>
      </c>
      <c r="J241" s="8">
        <v>43.01</v>
      </c>
      <c r="K241" s="25" t="s">
        <v>734</v>
      </c>
      <c r="L241" s="85" t="str">
        <f t="shared" si="39"/>
        <v>No</v>
      </c>
    </row>
    <row r="242" spans="1:12" x14ac:dyDescent="0.25">
      <c r="A242" s="116" t="s">
        <v>1375</v>
      </c>
      <c r="B242" s="21" t="s">
        <v>213</v>
      </c>
      <c r="C242" s="10">
        <v>1017393442</v>
      </c>
      <c r="D242" s="7" t="str">
        <f t="shared" si="36"/>
        <v>N/A</v>
      </c>
      <c r="E242" s="10">
        <v>832318957</v>
      </c>
      <c r="F242" s="7" t="str">
        <f t="shared" si="37"/>
        <v>N/A</v>
      </c>
      <c r="G242" s="10">
        <v>727143004</v>
      </c>
      <c r="H242" s="7" t="str">
        <f t="shared" si="38"/>
        <v>N/A</v>
      </c>
      <c r="I242" s="8">
        <v>-18.2</v>
      </c>
      <c r="J242" s="8">
        <v>-12.6</v>
      </c>
      <c r="K242" s="25" t="s">
        <v>734</v>
      </c>
      <c r="L242" s="85" t="str">
        <f t="shared" si="39"/>
        <v>Yes</v>
      </c>
    </row>
    <row r="243" spans="1:12" x14ac:dyDescent="0.25">
      <c r="A243" s="116" t="s">
        <v>1551</v>
      </c>
      <c r="B243" s="21" t="s">
        <v>213</v>
      </c>
      <c r="C243" s="1">
        <v>49407</v>
      </c>
      <c r="D243" s="1" t="str">
        <f t="shared" si="36"/>
        <v>N/A</v>
      </c>
      <c r="E243" s="1">
        <v>44083</v>
      </c>
      <c r="F243" s="1" t="str">
        <f t="shared" si="37"/>
        <v>N/A</v>
      </c>
      <c r="G243" s="1">
        <v>42061</v>
      </c>
      <c r="H243" s="7" t="str">
        <f t="shared" si="38"/>
        <v>N/A</v>
      </c>
      <c r="I243" s="8">
        <v>-10.8</v>
      </c>
      <c r="J243" s="8">
        <v>-4.59</v>
      </c>
      <c r="K243" s="25" t="s">
        <v>734</v>
      </c>
      <c r="L243" s="85" t="str">
        <f t="shared" si="39"/>
        <v>Yes</v>
      </c>
    </row>
    <row r="244" spans="1:12" ht="25" x14ac:dyDescent="0.25">
      <c r="A244" s="116" t="s">
        <v>1552</v>
      </c>
      <c r="B244" s="21" t="s">
        <v>213</v>
      </c>
      <c r="C244" s="10">
        <v>20592.091039999999</v>
      </c>
      <c r="D244" s="7" t="str">
        <f t="shared" si="36"/>
        <v>N/A</v>
      </c>
      <c r="E244" s="10">
        <v>18880.724021000002</v>
      </c>
      <c r="F244" s="7" t="str">
        <f t="shared" si="37"/>
        <v>N/A</v>
      </c>
      <c r="G244" s="10">
        <v>17287.820166000001</v>
      </c>
      <c r="H244" s="7" t="str">
        <f t="shared" si="38"/>
        <v>N/A</v>
      </c>
      <c r="I244" s="8">
        <v>-8.31</v>
      </c>
      <c r="J244" s="8">
        <v>-8.44</v>
      </c>
      <c r="K244" s="25" t="s">
        <v>734</v>
      </c>
      <c r="L244" s="85" t="str">
        <f t="shared" si="39"/>
        <v>Yes</v>
      </c>
    </row>
    <row r="245" spans="1:12" ht="25" x14ac:dyDescent="0.25">
      <c r="A245" s="147" t="s">
        <v>1553</v>
      </c>
      <c r="B245" s="21" t="s">
        <v>213</v>
      </c>
      <c r="C245" s="10">
        <v>14028.331601</v>
      </c>
      <c r="D245" s="7" t="str">
        <f t="shared" si="36"/>
        <v>N/A</v>
      </c>
      <c r="E245" s="10">
        <v>13830.511462</v>
      </c>
      <c r="F245" s="7" t="str">
        <f t="shared" si="37"/>
        <v>N/A</v>
      </c>
      <c r="G245" s="10">
        <v>12776.434051</v>
      </c>
      <c r="H245" s="7" t="str">
        <f t="shared" si="38"/>
        <v>N/A</v>
      </c>
      <c r="I245" s="8">
        <v>-1.41</v>
      </c>
      <c r="J245" s="8">
        <v>-7.62</v>
      </c>
      <c r="K245" s="25" t="s">
        <v>734</v>
      </c>
      <c r="L245" s="85" t="str">
        <f t="shared" si="39"/>
        <v>Yes</v>
      </c>
    </row>
    <row r="246" spans="1:12" ht="25" x14ac:dyDescent="0.25">
      <c r="A246" s="147" t="s">
        <v>1554</v>
      </c>
      <c r="B246" s="21" t="s">
        <v>213</v>
      </c>
      <c r="C246" s="10">
        <v>27621.46947</v>
      </c>
      <c r="D246" s="7" t="str">
        <f t="shared" si="36"/>
        <v>N/A</v>
      </c>
      <c r="E246" s="10">
        <v>26107.027152999999</v>
      </c>
      <c r="F246" s="7" t="str">
        <f t="shared" si="37"/>
        <v>N/A</v>
      </c>
      <c r="G246" s="10">
        <v>23710.392594000001</v>
      </c>
      <c r="H246" s="7" t="str">
        <f t="shared" si="38"/>
        <v>N/A</v>
      </c>
      <c r="I246" s="8">
        <v>-5.48</v>
      </c>
      <c r="J246" s="8">
        <v>-9.18</v>
      </c>
      <c r="K246" s="25" t="s">
        <v>734</v>
      </c>
      <c r="L246" s="85" t="str">
        <f t="shared" si="39"/>
        <v>Yes</v>
      </c>
    </row>
    <row r="247" spans="1:12" ht="25" x14ac:dyDescent="0.25">
      <c r="A247" s="147" t="s">
        <v>1555</v>
      </c>
      <c r="B247" s="21" t="s">
        <v>213</v>
      </c>
      <c r="C247" s="10">
        <v>47436.787879000003</v>
      </c>
      <c r="D247" s="7" t="str">
        <f t="shared" si="36"/>
        <v>N/A</v>
      </c>
      <c r="E247" s="10">
        <v>46814.575757999999</v>
      </c>
      <c r="F247" s="7" t="str">
        <f t="shared" si="37"/>
        <v>N/A</v>
      </c>
      <c r="G247" s="10">
        <v>40247.384615000003</v>
      </c>
      <c r="H247" s="7" t="str">
        <f t="shared" si="38"/>
        <v>N/A</v>
      </c>
      <c r="I247" s="8">
        <v>-1.31</v>
      </c>
      <c r="J247" s="8">
        <v>-14</v>
      </c>
      <c r="K247" s="25" t="s">
        <v>734</v>
      </c>
      <c r="L247" s="85" t="str">
        <f t="shared" si="39"/>
        <v>Yes</v>
      </c>
    </row>
    <row r="248" spans="1:12" ht="25" x14ac:dyDescent="0.25">
      <c r="A248" s="147" t="s">
        <v>1556</v>
      </c>
      <c r="B248" s="21" t="s">
        <v>213</v>
      </c>
      <c r="C248" s="10">
        <v>5422.5</v>
      </c>
      <c r="D248" s="7" t="str">
        <f t="shared" si="36"/>
        <v>N/A</v>
      </c>
      <c r="E248" s="10">
        <v>13504.5</v>
      </c>
      <c r="F248" s="7" t="str">
        <f t="shared" si="37"/>
        <v>N/A</v>
      </c>
      <c r="G248" s="10">
        <v>12573.423076999999</v>
      </c>
      <c r="H248" s="7" t="str">
        <f t="shared" si="38"/>
        <v>N/A</v>
      </c>
      <c r="I248" s="8">
        <v>149</v>
      </c>
      <c r="J248" s="8">
        <v>-6.89</v>
      </c>
      <c r="K248" s="25" t="s">
        <v>734</v>
      </c>
      <c r="L248" s="85" t="str">
        <f t="shared" si="39"/>
        <v>Yes</v>
      </c>
    </row>
    <row r="249" spans="1:12" ht="25" x14ac:dyDescent="0.25">
      <c r="A249" s="142" t="s">
        <v>1557</v>
      </c>
      <c r="B249" s="21" t="s">
        <v>213</v>
      </c>
      <c r="C249" s="7">
        <v>16.024169066999999</v>
      </c>
      <c r="D249" s="7" t="str">
        <f t="shared" si="36"/>
        <v>N/A</v>
      </c>
      <c r="E249" s="7">
        <v>14.626126829</v>
      </c>
      <c r="F249" s="7" t="str">
        <f t="shared" si="37"/>
        <v>N/A</v>
      </c>
      <c r="G249" s="7">
        <v>12.311029027</v>
      </c>
      <c r="H249" s="7" t="str">
        <f t="shared" si="38"/>
        <v>N/A</v>
      </c>
      <c r="I249" s="8">
        <v>-8.7200000000000006</v>
      </c>
      <c r="J249" s="8">
        <v>-15.8</v>
      </c>
      <c r="K249" s="25" t="s">
        <v>734</v>
      </c>
      <c r="L249" s="85" t="str">
        <f t="shared" si="39"/>
        <v>Yes</v>
      </c>
    </row>
    <row r="250" spans="1:12" ht="25" x14ac:dyDescent="0.25">
      <c r="A250" s="146" t="s">
        <v>1558</v>
      </c>
      <c r="B250" s="21" t="s">
        <v>213</v>
      </c>
      <c r="C250" s="7">
        <v>31.578038034999999</v>
      </c>
      <c r="D250" s="7" t="str">
        <f t="shared" si="36"/>
        <v>N/A</v>
      </c>
      <c r="E250" s="7">
        <v>31.749404652999999</v>
      </c>
      <c r="F250" s="7" t="str">
        <f t="shared" si="37"/>
        <v>N/A</v>
      </c>
      <c r="G250" s="7">
        <v>29.908361139</v>
      </c>
      <c r="H250" s="7" t="str">
        <f t="shared" si="38"/>
        <v>N/A</v>
      </c>
      <c r="I250" s="8">
        <v>0.54269999999999996</v>
      </c>
      <c r="J250" s="8">
        <v>-5.8</v>
      </c>
      <c r="K250" s="25" t="s">
        <v>734</v>
      </c>
      <c r="L250" s="85" t="str">
        <f t="shared" si="39"/>
        <v>Yes</v>
      </c>
    </row>
    <row r="251" spans="1:12" ht="25" x14ac:dyDescent="0.25">
      <c r="A251" s="146" t="s">
        <v>1559</v>
      </c>
      <c r="B251" s="21" t="s">
        <v>213</v>
      </c>
      <c r="C251" s="7">
        <v>23.633472471000001</v>
      </c>
      <c r="D251" s="7" t="str">
        <f t="shared" si="36"/>
        <v>N/A</v>
      </c>
      <c r="E251" s="7">
        <v>21.764195089000001</v>
      </c>
      <c r="F251" s="7" t="str">
        <f t="shared" si="37"/>
        <v>N/A</v>
      </c>
      <c r="G251" s="7">
        <v>24.590677856999999</v>
      </c>
      <c r="H251" s="7" t="str">
        <f t="shared" si="38"/>
        <v>N/A</v>
      </c>
      <c r="I251" s="8">
        <v>-7.91</v>
      </c>
      <c r="J251" s="8">
        <v>12.99</v>
      </c>
      <c r="K251" s="25" t="s">
        <v>734</v>
      </c>
      <c r="L251" s="85" t="str">
        <f t="shared" si="39"/>
        <v>Yes</v>
      </c>
    </row>
    <row r="252" spans="1:12" ht="25" x14ac:dyDescent="0.25">
      <c r="A252" s="146" t="s">
        <v>1560</v>
      </c>
      <c r="B252" s="21" t="s">
        <v>213</v>
      </c>
      <c r="C252" s="7">
        <v>3.3646346299999998E-2</v>
      </c>
      <c r="D252" s="7" t="str">
        <f t="shared" si="36"/>
        <v>N/A</v>
      </c>
      <c r="E252" s="7">
        <v>3.1973336200000001E-2</v>
      </c>
      <c r="F252" s="7" t="str">
        <f t="shared" si="37"/>
        <v>N/A</v>
      </c>
      <c r="G252" s="7">
        <v>3.9405880599999998E-2</v>
      </c>
      <c r="H252" s="7" t="str">
        <f t="shared" si="38"/>
        <v>N/A</v>
      </c>
      <c r="I252" s="8">
        <v>-4.97</v>
      </c>
      <c r="J252" s="8">
        <v>23.25</v>
      </c>
      <c r="K252" s="25" t="s">
        <v>734</v>
      </c>
      <c r="L252" s="85" t="str">
        <f t="shared" si="39"/>
        <v>Yes</v>
      </c>
    </row>
    <row r="253" spans="1:12" ht="25" x14ac:dyDescent="0.25">
      <c r="A253" s="148" t="s">
        <v>1561</v>
      </c>
      <c r="B253" s="93" t="s">
        <v>213</v>
      </c>
      <c r="C253" s="124">
        <v>2.09804881E-2</v>
      </c>
      <c r="D253" s="124" t="str">
        <f t="shared" si="36"/>
        <v>N/A</v>
      </c>
      <c r="E253" s="124">
        <v>1.7971066599999998E-2</v>
      </c>
      <c r="F253" s="124" t="str">
        <f t="shared" si="37"/>
        <v>N/A</v>
      </c>
      <c r="G253" s="124">
        <v>2.8956453900000002E-2</v>
      </c>
      <c r="H253" s="124" t="str">
        <f t="shared" si="38"/>
        <v>N/A</v>
      </c>
      <c r="I253" s="125">
        <v>-14.3</v>
      </c>
      <c r="J253" s="125">
        <v>61.13</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137519</v>
      </c>
      <c r="D7" s="18" t="str">
        <f>IF($B7="N/A","N/A",IF(C7&gt;15,"No",IF(C7&lt;-15,"No","Yes")))</f>
        <v>N/A</v>
      </c>
      <c r="E7" s="17">
        <v>133180</v>
      </c>
      <c r="F7" s="18" t="str">
        <f>IF($B7="N/A","N/A",IF(E7&gt;15,"No",IF(E7&lt;-15,"No","Yes")))</f>
        <v>N/A</v>
      </c>
      <c r="G7" s="17">
        <v>161144</v>
      </c>
      <c r="H7" s="18" t="str">
        <f>IF($B7="N/A","N/A",IF(G7&gt;15,"No",IF(G7&lt;-15,"No","Yes")))</f>
        <v>N/A</v>
      </c>
      <c r="I7" s="19">
        <v>-3.16</v>
      </c>
      <c r="J7" s="19">
        <v>21</v>
      </c>
      <c r="K7" s="86" t="str">
        <f t="shared" ref="K7:K24" si="0">IF(J7="Div by 0", "N/A", IF(J7="N/A","N/A", IF(J7&gt;30, "No", IF(J7&lt;-30, "No", "Yes"))))</f>
        <v>Yes</v>
      </c>
    </row>
    <row r="8" spans="1:11" x14ac:dyDescent="0.25">
      <c r="A8" s="82" t="s">
        <v>361</v>
      </c>
      <c r="B8" s="16" t="s">
        <v>213</v>
      </c>
      <c r="C8" s="20">
        <v>51.872832117999998</v>
      </c>
      <c r="D8" s="18" t="str">
        <f>IF($B8="N/A","N/A",IF(C8&gt;15,"No",IF(C8&lt;-15,"No","Yes")))</f>
        <v>N/A</v>
      </c>
      <c r="E8" s="20">
        <v>41.907193272000001</v>
      </c>
      <c r="F8" s="18" t="str">
        <f>IF($B8="N/A","N/A",IF(E8&gt;15,"No",IF(E8&lt;-15,"No","Yes")))</f>
        <v>N/A</v>
      </c>
      <c r="G8" s="20">
        <v>33.335401877000002</v>
      </c>
      <c r="H8" s="18" t="str">
        <f>IF($B8="N/A","N/A",IF(G8&gt;15,"No",IF(G8&lt;-15,"No","Yes")))</f>
        <v>N/A</v>
      </c>
      <c r="I8" s="19">
        <v>-19.2</v>
      </c>
      <c r="J8" s="19">
        <v>-20.5</v>
      </c>
      <c r="K8" s="86" t="str">
        <f t="shared" si="0"/>
        <v>Yes</v>
      </c>
    </row>
    <row r="9" spans="1:11" x14ac:dyDescent="0.25">
      <c r="A9" s="82" t="s">
        <v>302</v>
      </c>
      <c r="B9" s="21" t="s">
        <v>213</v>
      </c>
      <c r="C9" s="5">
        <v>48.127167882000002</v>
      </c>
      <c r="D9" s="5" t="str">
        <f>IF($B9="N/A","N/A",IF(C9&gt;15,"No",IF(C9&lt;-15,"No","Yes")))</f>
        <v>N/A</v>
      </c>
      <c r="E9" s="5">
        <v>58.092806727999999</v>
      </c>
      <c r="F9" s="5" t="str">
        <f>IF($B9="N/A","N/A",IF(E9&gt;15,"No",IF(E9&lt;-15,"No","Yes")))</f>
        <v>N/A</v>
      </c>
      <c r="G9" s="5">
        <v>66.664598123000005</v>
      </c>
      <c r="H9" s="5" t="str">
        <f>IF($B9="N/A","N/A",IF(G9&gt;15,"No",IF(G9&lt;-15,"No","Yes")))</f>
        <v>N/A</v>
      </c>
      <c r="I9" s="6">
        <v>20.71</v>
      </c>
      <c r="J9" s="6">
        <v>14.76</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51.872832117999998</v>
      </c>
      <c r="D11" s="5" t="str">
        <f>IF(OR($B11="N/A",$C11="N/A"),"N/A",IF(C11&gt;100,"No",IF(C11&lt;95,"No","Yes")))</f>
        <v>No</v>
      </c>
      <c r="E11" s="5">
        <v>41.907193272000001</v>
      </c>
      <c r="F11" s="5" t="str">
        <f>IF(OR($B11="N/A",$E11="N/A"),"N/A",IF(E11&gt;100,"No",IF(E11&lt;95,"No","Yes")))</f>
        <v>No</v>
      </c>
      <c r="G11" s="5">
        <v>66.496425556999995</v>
      </c>
      <c r="H11" s="5" t="str">
        <f>IF($B11="N/A","N/A",IF(G11&gt;100,"No",IF(G11&lt;95,"No","Yes")))</f>
        <v>No</v>
      </c>
      <c r="I11" s="6">
        <v>-19.2</v>
      </c>
      <c r="J11" s="6">
        <v>58.68</v>
      </c>
      <c r="K11" s="85" t="str">
        <f t="shared" si="0"/>
        <v>No</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24.343241099</v>
      </c>
      <c r="H12" s="5" t="str">
        <f t="shared" ref="H12:H13" si="3">IF($B12="N/A","N/A",IF(G12&gt;100,"No",IF(G12&lt;95,"No","Yes")))</f>
        <v>N/A</v>
      </c>
      <c r="I12" s="6" t="s">
        <v>1747</v>
      </c>
      <c r="J12" s="6" t="s">
        <v>1747</v>
      </c>
      <c r="K12" s="85" t="str">
        <f t="shared" si="0"/>
        <v>N/A</v>
      </c>
    </row>
    <row r="13" spans="1:11" x14ac:dyDescent="0.25">
      <c r="A13" s="82" t="s">
        <v>813</v>
      </c>
      <c r="B13" s="21" t="s">
        <v>214</v>
      </c>
      <c r="C13" s="5">
        <v>99.957096837999998</v>
      </c>
      <c r="D13" s="5" t="str">
        <f t="shared" si="1"/>
        <v>Yes</v>
      </c>
      <c r="E13" s="5">
        <v>99.991740501999999</v>
      </c>
      <c r="F13" s="5" t="str">
        <f t="shared" si="2"/>
        <v>Yes</v>
      </c>
      <c r="G13" s="5">
        <v>99.999379437000002</v>
      </c>
      <c r="H13" s="5" t="str">
        <f t="shared" si="3"/>
        <v>Yes</v>
      </c>
      <c r="I13" s="6">
        <v>3.4700000000000002E-2</v>
      </c>
      <c r="J13" s="6">
        <v>7.6E-3</v>
      </c>
      <c r="K13" s="85" t="str">
        <f t="shared" si="0"/>
        <v>Yes</v>
      </c>
    </row>
    <row r="14" spans="1:11" x14ac:dyDescent="0.25">
      <c r="A14" s="83" t="s">
        <v>305</v>
      </c>
      <c r="B14" s="21" t="s">
        <v>213</v>
      </c>
      <c r="C14" s="22">
        <v>71335</v>
      </c>
      <c r="D14" s="5" t="str">
        <f>IF($B14="N/A","N/A",IF(C14&gt;15,"No",IF(C14&lt;-15,"No","Yes")))</f>
        <v>N/A</v>
      </c>
      <c r="E14" s="22">
        <v>55812</v>
      </c>
      <c r="F14" s="5" t="str">
        <f>IF($B14="N/A","N/A",IF(E14&gt;15,"No",IF(E14&lt;-15,"No","Yes")))</f>
        <v>N/A</v>
      </c>
      <c r="G14" s="22">
        <v>53718</v>
      </c>
      <c r="H14" s="5" t="str">
        <f>IF($B14="N/A","N/A",IF(G14&gt;15,"No",IF(G14&lt;-15,"No","Yes")))</f>
        <v>N/A</v>
      </c>
      <c r="I14" s="6">
        <v>-21.8</v>
      </c>
      <c r="J14" s="6">
        <v>-3.75</v>
      </c>
      <c r="K14" s="85" t="str">
        <f t="shared" si="0"/>
        <v>Yes</v>
      </c>
    </row>
    <row r="15" spans="1:11" x14ac:dyDescent="0.25">
      <c r="A15" s="82" t="s">
        <v>432</v>
      </c>
      <c r="B15" s="21" t="s">
        <v>215</v>
      </c>
      <c r="C15" s="5">
        <v>30.159108432</v>
      </c>
      <c r="D15" s="5" t="str">
        <f>IF($B15="N/A","N/A",IF(C15&gt;20,"No",IF(C15&lt;5,"No","Yes")))</f>
        <v>No</v>
      </c>
      <c r="E15" s="5">
        <v>35.209273991000003</v>
      </c>
      <c r="F15" s="5" t="str">
        <f>IF($B15="N/A","N/A",IF(E15&gt;20,"No",IF(E15&lt;5,"No","Yes")))</f>
        <v>No</v>
      </c>
      <c r="G15" s="5">
        <v>30.090472467000001</v>
      </c>
      <c r="H15" s="5" t="str">
        <f>IF($B15="N/A","N/A",IF(G15&gt;20,"No",IF(G15&lt;5,"No","Yes")))</f>
        <v>No</v>
      </c>
      <c r="I15" s="6">
        <v>16.75</v>
      </c>
      <c r="J15" s="6">
        <v>-14.5</v>
      </c>
      <c r="K15" s="85" t="str">
        <f t="shared" si="0"/>
        <v>Yes</v>
      </c>
    </row>
    <row r="16" spans="1:11" x14ac:dyDescent="0.25">
      <c r="A16" s="82" t="s">
        <v>433</v>
      </c>
      <c r="B16" s="21" t="s">
        <v>213</v>
      </c>
      <c r="C16" s="5">
        <v>69.840891568000004</v>
      </c>
      <c r="D16" s="5" t="str">
        <f>IF($B16="N/A","N/A",IF(C16&gt;15,"No",IF(C16&lt;-15,"No","Yes")))</f>
        <v>N/A</v>
      </c>
      <c r="E16" s="5">
        <v>64.790726008999997</v>
      </c>
      <c r="F16" s="5" t="str">
        <f>IF($B16="N/A","N/A",IF(E16&gt;15,"No",IF(E16&lt;-15,"No","Yes")))</f>
        <v>N/A</v>
      </c>
      <c r="G16" s="5">
        <v>69.909527533000002</v>
      </c>
      <c r="H16" s="5" t="str">
        <f>IF($B16="N/A","N/A",IF(G16&gt;15,"No",IF(G16&lt;-15,"No","Yes")))</f>
        <v>N/A</v>
      </c>
      <c r="I16" s="6">
        <v>-7.23</v>
      </c>
      <c r="J16" s="6">
        <v>7.9009999999999998</v>
      </c>
      <c r="K16" s="85" t="str">
        <f t="shared" si="0"/>
        <v>Yes</v>
      </c>
    </row>
    <row r="17" spans="1:11" x14ac:dyDescent="0.25">
      <c r="A17" s="82" t="s">
        <v>434</v>
      </c>
      <c r="B17" s="21" t="s">
        <v>213</v>
      </c>
      <c r="C17" s="5">
        <v>13.154832831</v>
      </c>
      <c r="D17" s="5" t="str">
        <f>IF($B17="N/A","N/A",IF(C17&gt;15,"No",IF(C17&lt;-15,"No","Yes")))</f>
        <v>N/A</v>
      </c>
      <c r="E17" s="5">
        <v>4.5671181824999998</v>
      </c>
      <c r="F17" s="5" t="str">
        <f>IF($B17="N/A","N/A",IF(E17&gt;15,"No",IF(E17&lt;-15,"No","Yes")))</f>
        <v>N/A</v>
      </c>
      <c r="G17" s="5">
        <v>7.0739789269999998</v>
      </c>
      <c r="H17" s="5" t="str">
        <f>IF($B17="N/A","N/A",IF(G17&gt;15,"No",IF(G17&lt;-15,"No","Yes")))</f>
        <v>N/A</v>
      </c>
      <c r="I17" s="6">
        <v>-65.3</v>
      </c>
      <c r="J17" s="6">
        <v>54.89</v>
      </c>
      <c r="K17" s="85" t="str">
        <f t="shared" si="0"/>
        <v>No</v>
      </c>
    </row>
    <row r="18" spans="1:11" x14ac:dyDescent="0.25">
      <c r="A18" s="82" t="s">
        <v>814</v>
      </c>
      <c r="B18" s="21" t="s">
        <v>213</v>
      </c>
      <c r="C18" s="51">
        <v>13677.165387999999</v>
      </c>
      <c r="D18" s="5" t="str">
        <f>IF($B18="N/A","N/A",IF(C18&gt;15,"No",IF(C18&lt;-15,"No","Yes")))</f>
        <v>N/A</v>
      </c>
      <c r="E18" s="51">
        <v>17980.907415000001</v>
      </c>
      <c r="F18" s="5" t="str">
        <f>IF($B18="N/A","N/A",IF(E18&gt;15,"No",IF(E18&lt;-15,"No","Yes")))</f>
        <v>N/A</v>
      </c>
      <c r="G18" s="51">
        <v>18186.453947000002</v>
      </c>
      <c r="H18" s="5" t="str">
        <f>IF($B18="N/A","N/A",IF(G18&gt;15,"No",IF(G18&lt;-15,"No","Yes")))</f>
        <v>N/A</v>
      </c>
      <c r="I18" s="6">
        <v>31.47</v>
      </c>
      <c r="J18" s="6">
        <v>1.143</v>
      </c>
      <c r="K18" s="85" t="str">
        <f t="shared" si="0"/>
        <v>Yes</v>
      </c>
    </row>
    <row r="19" spans="1:11" x14ac:dyDescent="0.25">
      <c r="A19" s="84" t="s">
        <v>306</v>
      </c>
      <c r="B19" s="21" t="s">
        <v>213</v>
      </c>
      <c r="C19" s="22">
        <v>381</v>
      </c>
      <c r="D19" s="21" t="s">
        <v>213</v>
      </c>
      <c r="E19" s="22">
        <v>224</v>
      </c>
      <c r="F19" s="21" t="s">
        <v>213</v>
      </c>
      <c r="G19" s="22">
        <v>375</v>
      </c>
      <c r="H19" s="5" t="str">
        <f>IF($B19="N/A","N/A",IF(G19&gt;15,"No",IF(G19&lt;-15,"No","Yes")))</f>
        <v>N/A</v>
      </c>
      <c r="I19" s="6">
        <v>-41.2</v>
      </c>
      <c r="J19" s="6">
        <v>67.41</v>
      </c>
      <c r="K19" s="85" t="str">
        <f t="shared" si="0"/>
        <v>No</v>
      </c>
    </row>
    <row r="20" spans="1:11" x14ac:dyDescent="0.25">
      <c r="A20" s="84" t="s">
        <v>346</v>
      </c>
      <c r="B20" s="21" t="s">
        <v>213</v>
      </c>
      <c r="C20" s="4">
        <v>0.27705262549999998</v>
      </c>
      <c r="D20" s="21" t="s">
        <v>213</v>
      </c>
      <c r="E20" s="4">
        <v>0.16819342239999999</v>
      </c>
      <c r="F20" s="21" t="s">
        <v>213</v>
      </c>
      <c r="G20" s="4">
        <v>0.23271111550000001</v>
      </c>
      <c r="H20" s="5" t="str">
        <f>IF($B20="N/A","N/A",IF(G20&gt;15,"No",IF(G20&lt;-15,"No","Yes")))</f>
        <v>N/A</v>
      </c>
      <c r="I20" s="6">
        <v>-39.299999999999997</v>
      </c>
      <c r="J20" s="6">
        <v>38.36</v>
      </c>
      <c r="K20" s="85" t="str">
        <f t="shared" si="0"/>
        <v>No</v>
      </c>
    </row>
    <row r="21" spans="1:11" ht="25" x14ac:dyDescent="0.25">
      <c r="A21" s="84" t="s">
        <v>815</v>
      </c>
      <c r="B21" s="21" t="s">
        <v>213</v>
      </c>
      <c r="C21" s="23">
        <v>14404.083989999999</v>
      </c>
      <c r="D21" s="5" t="str">
        <f>IF($B21="N/A","N/A",IF(C21&gt;60,"No",IF(C21&lt;15,"No","Yes")))</f>
        <v>N/A</v>
      </c>
      <c r="E21" s="23">
        <v>13583.589286</v>
      </c>
      <c r="F21" s="5" t="str">
        <f>IF($B21="N/A","N/A",IF(E21&gt;60,"No",IF(E21&lt;15,"No","Yes")))</f>
        <v>N/A</v>
      </c>
      <c r="G21" s="23">
        <v>13088.368</v>
      </c>
      <c r="H21" s="5" t="str">
        <f>IF($B21="N/A","N/A",IF(G21&gt;60,"No",IF(G21&lt;15,"No","Yes")))</f>
        <v>N/A</v>
      </c>
      <c r="I21" s="6">
        <v>-5.7</v>
      </c>
      <c r="J21" s="6">
        <v>-3.65</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-40</v>
      </c>
      <c r="J22" s="6">
        <v>16.670000000000002</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49821</v>
      </c>
      <c r="D6" s="5" t="str">
        <f>IF($B6="N/A","N/A",IF(C6&gt;15,"No",IF(C6&lt;-15,"No","Yes")))</f>
        <v>N/A</v>
      </c>
      <c r="E6" s="22">
        <v>36161</v>
      </c>
      <c r="F6" s="5" t="str">
        <f>IF($B6="N/A","N/A",IF(E6&gt;15,"No",IF(E6&lt;-15,"No","Yes")))</f>
        <v>N/A</v>
      </c>
      <c r="G6" s="22">
        <v>37554</v>
      </c>
      <c r="H6" s="5" t="str">
        <f>IF($B6="N/A","N/A",IF(G6&gt;15,"No",IF(G6&lt;-15,"No","Yes")))</f>
        <v>N/A</v>
      </c>
      <c r="I6" s="6">
        <v>-27.4</v>
      </c>
      <c r="J6" s="6">
        <v>3.8519999999999999</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12063.529936999999</v>
      </c>
      <c r="D9" s="5" t="str">
        <f>IF($B9="N/A","N/A",IF(C9&gt;7000,"No",IF(C9&lt;2000,"No","Yes")))</f>
        <v>No</v>
      </c>
      <c r="E9" s="51">
        <v>11715.523686</v>
      </c>
      <c r="F9" s="5" t="str">
        <f>IF($B9="N/A","N/A",IF(E9&gt;7000,"No",IF(E9&lt;2000,"No","Yes")))</f>
        <v>No</v>
      </c>
      <c r="G9" s="51">
        <v>12307.79845</v>
      </c>
      <c r="H9" s="5" t="str">
        <f>IF($B9="N/A","N/A",IF(G9&gt;7000,"No",IF(G9&lt;2000,"No","Yes")))</f>
        <v>No</v>
      </c>
      <c r="I9" s="6">
        <v>-2.88</v>
      </c>
      <c r="J9" s="6">
        <v>5.0549999999999997</v>
      </c>
      <c r="K9" s="85" t="str">
        <f t="shared" si="0"/>
        <v>Yes</v>
      </c>
    </row>
    <row r="10" spans="1:11" x14ac:dyDescent="0.25">
      <c r="A10" s="81" t="s">
        <v>820</v>
      </c>
      <c r="B10" s="21" t="s">
        <v>213</v>
      </c>
      <c r="C10" s="51">
        <v>2130.8419064999998</v>
      </c>
      <c r="D10" s="5" t="str">
        <f>IF($B10="N/A","N/A",IF(C10&gt;15,"No",IF(C10&lt;-15,"No","Yes")))</f>
        <v>N/A</v>
      </c>
      <c r="E10" s="51">
        <v>1907.7338362</v>
      </c>
      <c r="F10" s="5" t="str">
        <f>IF($B10="N/A","N/A",IF(E10&gt;15,"No",IF(E10&lt;-15,"No","Yes")))</f>
        <v>N/A</v>
      </c>
      <c r="G10" s="51">
        <v>2041.4743711000001</v>
      </c>
      <c r="H10" s="5" t="str">
        <f>IF($B10="N/A","N/A",IF(G10&gt;15,"No",IF(G10&lt;-15,"No","Yes")))</f>
        <v>N/A</v>
      </c>
      <c r="I10" s="6">
        <v>-10.5</v>
      </c>
      <c r="J10" s="6">
        <v>7.01</v>
      </c>
      <c r="K10" s="85" t="str">
        <f t="shared" si="0"/>
        <v>Yes</v>
      </c>
    </row>
    <row r="11" spans="1:11" x14ac:dyDescent="0.25">
      <c r="A11" s="81" t="s">
        <v>309</v>
      </c>
      <c r="B11" s="21" t="s">
        <v>219</v>
      </c>
      <c r="C11" s="5">
        <v>3.7775235343000002</v>
      </c>
      <c r="D11" s="5" t="str">
        <f>IF($B11="N/A","N/A",IF(C11&gt;10,"No",IF(C11&lt;=0,"No","Yes")))</f>
        <v>Yes</v>
      </c>
      <c r="E11" s="5">
        <v>4.0043140399999997</v>
      </c>
      <c r="F11" s="5" t="str">
        <f>IF($B11="N/A","N/A",IF(E11&gt;10,"No",IF(E11&lt;=0,"No","Yes")))</f>
        <v>Yes</v>
      </c>
      <c r="G11" s="5">
        <v>3.2885977525999999</v>
      </c>
      <c r="H11" s="5" t="str">
        <f>IF($B11="N/A","N/A",IF(G11&gt;10,"No",IF(G11&lt;=0,"No","Yes")))</f>
        <v>Yes</v>
      </c>
      <c r="I11" s="6">
        <v>6.0039999999999996</v>
      </c>
      <c r="J11" s="6">
        <v>-17.899999999999999</v>
      </c>
      <c r="K11" s="85" t="str">
        <f t="shared" si="0"/>
        <v>Yes</v>
      </c>
    </row>
    <row r="12" spans="1:11" x14ac:dyDescent="0.25">
      <c r="A12" s="81" t="s">
        <v>821</v>
      </c>
      <c r="B12" s="21" t="s">
        <v>213</v>
      </c>
      <c r="C12" s="51">
        <v>7471.6509033000002</v>
      </c>
      <c r="D12" s="5" t="str">
        <f>IF($B12="N/A","N/A",IF(C12&gt;15,"No",IF(C12&lt;-15,"No","Yes")))</f>
        <v>N/A</v>
      </c>
      <c r="E12" s="51">
        <v>9065.4944751000003</v>
      </c>
      <c r="F12" s="5" t="str">
        <f>IF($B12="N/A","N/A",IF(E12&gt;15,"No",IF(E12&lt;-15,"No","Yes")))</f>
        <v>N/A</v>
      </c>
      <c r="G12" s="51">
        <v>12784.519028000001</v>
      </c>
      <c r="H12" s="5" t="str">
        <f>IF($B12="N/A","N/A",IF(G12&gt;15,"No",IF(G12&lt;-15,"No","Yes")))</f>
        <v>N/A</v>
      </c>
      <c r="I12" s="6">
        <v>21.33</v>
      </c>
      <c r="J12" s="6">
        <v>41.02</v>
      </c>
      <c r="K12" s="85" t="str">
        <f t="shared" si="0"/>
        <v>No</v>
      </c>
    </row>
    <row r="13" spans="1:11" x14ac:dyDescent="0.25">
      <c r="A13" s="81" t="s">
        <v>310</v>
      </c>
      <c r="B13" s="21" t="s">
        <v>214</v>
      </c>
      <c r="C13" s="4">
        <v>99.574476626000006</v>
      </c>
      <c r="D13" s="5" t="str">
        <f>IF($B13="N/A","N/A",IF(C13&gt;100,"No",IF(C13&lt;95,"No","Yes")))</f>
        <v>Yes</v>
      </c>
      <c r="E13" s="4">
        <v>99.914272281999999</v>
      </c>
      <c r="F13" s="5" t="str">
        <f>IF($B13="N/A","N/A",IF(E13&gt;100,"No",IF(E13&lt;95,"No","Yes")))</f>
        <v>Yes</v>
      </c>
      <c r="G13" s="4">
        <v>99.944080524</v>
      </c>
      <c r="H13" s="5" t="str">
        <f>IF($B13="N/A","N/A",IF(G13&gt;100,"No",IF(G13&lt;95,"No","Yes")))</f>
        <v>Yes</v>
      </c>
      <c r="I13" s="6">
        <v>0.3412</v>
      </c>
      <c r="J13" s="6">
        <v>2.98E-2</v>
      </c>
      <c r="K13" s="85" t="str">
        <f t="shared" si="0"/>
        <v>Yes</v>
      </c>
    </row>
    <row r="14" spans="1:11" x14ac:dyDescent="0.25">
      <c r="A14" s="81" t="s">
        <v>822</v>
      </c>
      <c r="B14" s="21" t="s">
        <v>220</v>
      </c>
      <c r="C14" s="4">
        <v>1.2176822754000001</v>
      </c>
      <c r="D14" s="5" t="str">
        <f>IF($B14="N/A","N/A",IF(C14&gt;1,"Yes","No"))</f>
        <v>Yes</v>
      </c>
      <c r="E14" s="4">
        <v>1.2179075559999999</v>
      </c>
      <c r="F14" s="5" t="str">
        <f>IF($B14="N/A","N/A",IF(E14&gt;1,"Yes","No"))</f>
        <v>Yes</v>
      </c>
      <c r="G14" s="4">
        <v>1.224975355</v>
      </c>
      <c r="H14" s="5" t="str">
        <f>IF($B14="N/A","N/A",IF(G14&gt;1,"Yes","No"))</f>
        <v>Yes</v>
      </c>
      <c r="I14" s="6">
        <v>1.8499999999999999E-2</v>
      </c>
      <c r="J14" s="6">
        <v>0.58030000000000004</v>
      </c>
      <c r="K14" s="85" t="str">
        <f t="shared" si="0"/>
        <v>Yes</v>
      </c>
    </row>
    <row r="15" spans="1:11" x14ac:dyDescent="0.25">
      <c r="A15" s="81" t="s">
        <v>311</v>
      </c>
      <c r="B15" s="21" t="s">
        <v>214</v>
      </c>
      <c r="C15" s="4">
        <v>99.817346099000005</v>
      </c>
      <c r="D15" s="5" t="str">
        <f>IF($B15="N/A","N/A",IF(C15&gt;100,"No",IF(C15&lt;95,"No","Yes")))</f>
        <v>Yes</v>
      </c>
      <c r="E15" s="4">
        <v>99.781532589999998</v>
      </c>
      <c r="F15" s="5" t="str">
        <f>IF($B15="N/A","N/A",IF(E15&gt;100,"No",IF(E15&lt;95,"No","Yes")))</f>
        <v>Yes</v>
      </c>
      <c r="G15" s="4">
        <v>99.837567237000002</v>
      </c>
      <c r="H15" s="5" t="str">
        <f>IF($B15="N/A","N/A",IF(G15&gt;100,"No",IF(G15&lt;95,"No","Yes")))</f>
        <v>Yes</v>
      </c>
      <c r="I15" s="6">
        <v>-3.5999999999999997E-2</v>
      </c>
      <c r="J15" s="6">
        <v>5.62E-2</v>
      </c>
      <c r="K15" s="85" t="str">
        <f t="shared" si="0"/>
        <v>Yes</v>
      </c>
    </row>
    <row r="16" spans="1:11" x14ac:dyDescent="0.25">
      <c r="A16" s="81" t="s">
        <v>823</v>
      </c>
      <c r="B16" s="21" t="s">
        <v>221</v>
      </c>
      <c r="C16" s="4">
        <v>9.9948119847000001</v>
      </c>
      <c r="D16" s="5" t="str">
        <f>IF($B16="N/A","N/A",IF(C16&gt;3,"Yes","No"))</f>
        <v>Yes</v>
      </c>
      <c r="E16" s="4">
        <v>9.6298154203999999</v>
      </c>
      <c r="F16" s="5" t="str">
        <f>IF($B16="N/A","N/A",IF(E16&gt;3,"Yes","No"))</f>
        <v>Yes</v>
      </c>
      <c r="G16" s="4">
        <v>9.6886085403000006</v>
      </c>
      <c r="H16" s="5" t="str">
        <f>IF($B16="N/A","N/A",IF(G16&gt;3,"Yes","No"))</f>
        <v>Yes</v>
      </c>
      <c r="I16" s="6">
        <v>-3.65</v>
      </c>
      <c r="J16" s="6">
        <v>0.61050000000000004</v>
      </c>
      <c r="K16" s="85" t="str">
        <f t="shared" si="0"/>
        <v>Yes</v>
      </c>
    </row>
    <row r="17" spans="1:11" x14ac:dyDescent="0.25">
      <c r="A17" s="81" t="s">
        <v>824</v>
      </c>
      <c r="B17" s="21" t="s">
        <v>222</v>
      </c>
      <c r="C17" s="4">
        <v>5.6245056114</v>
      </c>
      <c r="D17" s="5" t="str">
        <f>IF($B17="N/A","N/A",IF(C17&gt;=8,"No",IF(C17&lt;2,"No","Yes")))</f>
        <v>Yes</v>
      </c>
      <c r="E17" s="4">
        <v>6.1159536516999999</v>
      </c>
      <c r="F17" s="5" t="str">
        <f>IF($B17="N/A","N/A",IF(E17&gt;=8,"No",IF(E17&lt;2,"No","Yes")))</f>
        <v>Yes</v>
      </c>
      <c r="G17" s="4">
        <v>6.0053258062000001</v>
      </c>
      <c r="H17" s="5" t="str">
        <f>IF($B17="N/A","N/A",IF(G17&gt;=8,"No",IF(G17&lt;2,"No","Yes")))</f>
        <v>Yes</v>
      </c>
      <c r="I17" s="6">
        <v>8.7379999999999995</v>
      </c>
      <c r="J17" s="6">
        <v>-1.81</v>
      </c>
      <c r="K17" s="85" t="str">
        <f t="shared" si="0"/>
        <v>Yes</v>
      </c>
    </row>
    <row r="18" spans="1:11" x14ac:dyDescent="0.25">
      <c r="A18" s="81" t="s">
        <v>825</v>
      </c>
      <c r="B18" s="21" t="s">
        <v>222</v>
      </c>
      <c r="C18" s="4">
        <v>5.6641335242000004</v>
      </c>
      <c r="D18" s="5" t="str">
        <f>IF($B18="N/A","N/A",IF(C18&gt;=8,"No",IF(C18&lt;2,"No","Yes")))</f>
        <v>Yes</v>
      </c>
      <c r="E18" s="4">
        <v>6.1429836700999996</v>
      </c>
      <c r="F18" s="5" t="str">
        <f>IF($B18="N/A","N/A",IF(E18&gt;=8,"No",IF(E18&lt;2,"No","Yes")))</f>
        <v>Yes</v>
      </c>
      <c r="G18" s="4">
        <v>6.0301044331</v>
      </c>
      <c r="H18" s="5" t="str">
        <f>IF($B18="N/A","N/A",IF(G18&gt;=8,"No",IF(G18&lt;2,"No","Yes")))</f>
        <v>Yes</v>
      </c>
      <c r="I18" s="6">
        <v>8.4540000000000006</v>
      </c>
      <c r="J18" s="6">
        <v>-1.84</v>
      </c>
      <c r="K18" s="85" t="str">
        <f t="shared" si="0"/>
        <v>Yes</v>
      </c>
    </row>
    <row r="19" spans="1:11" x14ac:dyDescent="0.25">
      <c r="A19" s="81" t="s">
        <v>312</v>
      </c>
      <c r="B19" s="21" t="s">
        <v>223</v>
      </c>
      <c r="C19" s="4">
        <v>95.823046505999997</v>
      </c>
      <c r="D19" s="5" t="str">
        <f>IF(OR($B19="N/A",$C19="N/A"),"N/A",IF(C19&gt;100,"No",IF(C19&lt;98,"No","Yes")))</f>
        <v>No</v>
      </c>
      <c r="E19" s="4">
        <v>92.104753740000007</v>
      </c>
      <c r="F19" s="5" t="str">
        <f>IF(OR($B19="N/A",$E19="N/A"),"N/A",IF(E19&gt;100,"No",IF(E19&lt;98,"No","Yes")))</f>
        <v>No</v>
      </c>
      <c r="G19" s="4">
        <v>90.831868775999993</v>
      </c>
      <c r="H19" s="5" t="str">
        <f>IF($B19="N/A","N/A",IF(G19&gt;100,"No",IF(G19&lt;98,"No","Yes")))</f>
        <v>No</v>
      </c>
      <c r="I19" s="6">
        <v>-3.88</v>
      </c>
      <c r="J19" s="6">
        <v>-1.38</v>
      </c>
      <c r="K19" s="85" t="str">
        <f t="shared" si="0"/>
        <v>Yes</v>
      </c>
    </row>
    <row r="20" spans="1:11" x14ac:dyDescent="0.25">
      <c r="A20" s="81" t="s">
        <v>31</v>
      </c>
      <c r="B20" s="29" t="s">
        <v>214</v>
      </c>
      <c r="C20" s="4">
        <v>95.728708776999994</v>
      </c>
      <c r="D20" s="5" t="str">
        <f>IF($B20="N/A","N/A",IF(C20&gt;100,"No",IF(C20&lt;95,"No","Yes")))</f>
        <v>Yes</v>
      </c>
      <c r="E20" s="4">
        <v>91.972014048000005</v>
      </c>
      <c r="F20" s="5" t="str">
        <f>IF($B20="N/A","N/A",IF(E20&gt;100,"No",IF(E20&lt;95,"No","Yes")))</f>
        <v>No</v>
      </c>
      <c r="G20" s="4">
        <v>88.672311871000005</v>
      </c>
      <c r="H20" s="5" t="str">
        <f>IF($B20="N/A","N/A",IF(G20&gt;100,"No",IF(G20&lt;95,"No","Yes")))</f>
        <v>No</v>
      </c>
      <c r="I20" s="6">
        <v>-3.92</v>
      </c>
      <c r="J20" s="6">
        <v>-3.59</v>
      </c>
      <c r="K20" s="85" t="str">
        <f t="shared" si="0"/>
        <v>Yes</v>
      </c>
    </row>
    <row r="21" spans="1:11" x14ac:dyDescent="0.25">
      <c r="A21" s="81" t="s">
        <v>313</v>
      </c>
      <c r="B21" s="21" t="s">
        <v>214</v>
      </c>
      <c r="C21" s="4">
        <v>99.524296982999999</v>
      </c>
      <c r="D21" s="5" t="str">
        <f>IF($B21="N/A","N/A",IF(C21&gt;100,"No",IF(C21&lt;95,"No","Yes")))</f>
        <v>Yes</v>
      </c>
      <c r="E21" s="4">
        <v>99.449683360999998</v>
      </c>
      <c r="F21" s="5" t="str">
        <f>IF($B21="N/A","N/A",IF(E21&gt;100,"No",IF(E21&lt;95,"No","Yes")))</f>
        <v>Yes</v>
      </c>
      <c r="G21" s="4">
        <v>99.605900836000004</v>
      </c>
      <c r="H21" s="5" t="str">
        <f>IF($B21="N/A","N/A",IF(G21&gt;100,"No",IF(G21&lt;95,"No","Yes")))</f>
        <v>Yes</v>
      </c>
      <c r="I21" s="6">
        <v>-7.4999999999999997E-2</v>
      </c>
      <c r="J21" s="6">
        <v>0.15709999999999999</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6.6552658517000003</v>
      </c>
      <c r="D24" s="5" t="str">
        <f>IF($B24="N/A","N/A",IF(C24&gt;=2,"Yes","No"))</f>
        <v>Yes</v>
      </c>
      <c r="E24" s="4">
        <v>6.4563479992000001</v>
      </c>
      <c r="F24" s="5" t="str">
        <f>IF($B24="N/A","N/A",IF(E24&gt;=2,"Yes","No"))</f>
        <v>Yes</v>
      </c>
      <c r="G24" s="4">
        <v>6.5241518878999996</v>
      </c>
      <c r="H24" s="5" t="str">
        <f>IF($B24="N/A","N/A",IF(G24&gt;=2,"Yes","No"))</f>
        <v>Yes</v>
      </c>
      <c r="I24" s="6">
        <v>-2.99</v>
      </c>
      <c r="J24" s="6">
        <v>1.05</v>
      </c>
      <c r="K24" s="85" t="str">
        <f t="shared" si="0"/>
        <v>Yes</v>
      </c>
    </row>
    <row r="25" spans="1:11" x14ac:dyDescent="0.25">
      <c r="A25" s="81" t="s">
        <v>827</v>
      </c>
      <c r="B25" s="21" t="s">
        <v>226</v>
      </c>
      <c r="C25" s="4">
        <v>3.3961582465000002</v>
      </c>
      <c r="D25" s="5" t="str">
        <f>IF($B25="N/A","N/A",IF(C25&gt;30,"No",IF(C25&lt;5,"No","Yes")))</f>
        <v>No</v>
      </c>
      <c r="E25" s="4">
        <v>3.0308896325000001</v>
      </c>
      <c r="F25" s="5" t="str">
        <f>IF($B25="N/A","N/A",IF(E25&gt;30,"No",IF(E25&lt;5,"No","Yes")))</f>
        <v>No</v>
      </c>
      <c r="G25" s="4">
        <v>3.0356286947000002</v>
      </c>
      <c r="H25" s="5" t="str">
        <f>IF($B25="N/A","N/A",IF(G25&gt;30,"No",IF(G25&lt;5,"No","Yes")))</f>
        <v>No</v>
      </c>
      <c r="I25" s="6">
        <v>-10.8</v>
      </c>
      <c r="J25" s="6">
        <v>0.15640000000000001</v>
      </c>
      <c r="K25" s="85" t="str">
        <f t="shared" si="0"/>
        <v>Yes</v>
      </c>
    </row>
    <row r="26" spans="1:11" x14ac:dyDescent="0.25">
      <c r="A26" s="81" t="s">
        <v>828</v>
      </c>
      <c r="B26" s="21" t="s">
        <v>227</v>
      </c>
      <c r="C26" s="4">
        <v>29.043977438999999</v>
      </c>
      <c r="D26" s="5" t="str">
        <f>IF($B26="N/A","N/A",IF(C26&gt;75,"No",IF(C26&lt;15,"No","Yes")))</f>
        <v>Yes</v>
      </c>
      <c r="E26" s="4">
        <v>26.984873206</v>
      </c>
      <c r="F26" s="5" t="str">
        <f>IF($B26="N/A","N/A",IF(E26&gt;75,"No",IF(E26&lt;15,"No","Yes")))</f>
        <v>Yes</v>
      </c>
      <c r="G26" s="4">
        <v>30.481440060000001</v>
      </c>
      <c r="H26" s="5" t="str">
        <f>IF($B26="N/A","N/A",IF(G26&gt;75,"No",IF(G26&lt;15,"No","Yes")))</f>
        <v>Yes</v>
      </c>
      <c r="I26" s="6">
        <v>-7.09</v>
      </c>
      <c r="J26" s="6">
        <v>12.96</v>
      </c>
      <c r="K26" s="85" t="str">
        <f t="shared" si="0"/>
        <v>Yes</v>
      </c>
    </row>
    <row r="27" spans="1:11" x14ac:dyDescent="0.25">
      <c r="A27" s="81" t="s">
        <v>829</v>
      </c>
      <c r="B27" s="21" t="s">
        <v>228</v>
      </c>
      <c r="C27" s="4">
        <v>67.559864313999995</v>
      </c>
      <c r="D27" s="5" t="str">
        <f>IF($B27="N/A","N/A",IF(C27&gt;70,"No",IF(C27&lt;25,"No","Yes")))</f>
        <v>Yes</v>
      </c>
      <c r="E27" s="4">
        <v>69.984237161999999</v>
      </c>
      <c r="F27" s="5" t="str">
        <f>IF($B27="N/A","N/A",IF(E27&gt;70,"No",IF(E27&lt;25,"No","Yes")))</f>
        <v>Yes</v>
      </c>
      <c r="G27" s="4">
        <v>66.482931246000007</v>
      </c>
      <c r="H27" s="5" t="str">
        <f>IF($B27="N/A","N/A",IF(G27&gt;70,"No",IF(G27&lt;25,"No","Yes")))</f>
        <v>Yes</v>
      </c>
      <c r="I27" s="6">
        <v>3.5880000000000001</v>
      </c>
      <c r="J27" s="6">
        <v>-5</v>
      </c>
      <c r="K27" s="85" t="str">
        <f t="shared" si="0"/>
        <v>Yes</v>
      </c>
    </row>
    <row r="28" spans="1:11" x14ac:dyDescent="0.25">
      <c r="A28" s="81" t="s">
        <v>318</v>
      </c>
      <c r="B28" s="21" t="s">
        <v>229</v>
      </c>
      <c r="C28" s="4">
        <v>59.380582484999998</v>
      </c>
      <c r="D28" s="5" t="str">
        <f>IF($B28="N/A","N/A",IF(C28&gt;70,"No",IF(C28&lt;35,"No","Yes")))</f>
        <v>Yes</v>
      </c>
      <c r="E28" s="4">
        <v>61.320206853000002</v>
      </c>
      <c r="F28" s="5" t="str">
        <f>IF($B28="N/A","N/A",IF(E28&gt;70,"No",IF(E28&lt;35,"No","Yes")))</f>
        <v>Yes</v>
      </c>
      <c r="G28" s="4">
        <v>60.156041965999997</v>
      </c>
      <c r="H28" s="5" t="str">
        <f>IF($B28="N/A","N/A",IF(G28&gt;70,"No",IF(G28&lt;35,"No","Yes")))</f>
        <v>Yes</v>
      </c>
      <c r="I28" s="6">
        <v>3.266</v>
      </c>
      <c r="J28" s="6">
        <v>-1.9</v>
      </c>
      <c r="K28" s="85" t="str">
        <f t="shared" si="0"/>
        <v>Yes</v>
      </c>
    </row>
    <row r="29" spans="1:11" x14ac:dyDescent="0.25">
      <c r="A29" s="81" t="s">
        <v>830</v>
      </c>
      <c r="B29" s="21" t="s">
        <v>220</v>
      </c>
      <c r="C29" s="4">
        <v>2.3717888048</v>
      </c>
      <c r="D29" s="5" t="str">
        <f>IF($B29="N/A","N/A",IF(C29&gt;1,"Yes","No"))</f>
        <v>Yes</v>
      </c>
      <c r="E29" s="4">
        <v>2.3729593216999998</v>
      </c>
      <c r="F29" s="5" t="str">
        <f>IF($B29="N/A","N/A",IF(E29&gt;1,"Yes","No"))</f>
        <v>Yes</v>
      </c>
      <c r="G29" s="4">
        <v>2.3257049266999998</v>
      </c>
      <c r="H29" s="5" t="str">
        <f>IF($B29="N/A","N/A",IF(G29&gt;1,"Yes","No"))</f>
        <v>Yes</v>
      </c>
      <c r="I29" s="6">
        <v>4.9399999999999999E-2</v>
      </c>
      <c r="J29" s="6">
        <v>-1.99</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99.709302326</v>
      </c>
      <c r="D31" s="5" t="str">
        <f>IF($B31="N/A","N/A",IF(C31&gt;15,"No",IF(C31&lt;-15,"No","Yes")))</f>
        <v>N/A</v>
      </c>
      <c r="E31" s="4">
        <v>99.936862993000005</v>
      </c>
      <c r="F31" s="5" t="str">
        <f>IF($B31="N/A","N/A",IF(E31&gt;15,"No",IF(E31&lt;-15,"No","Yes")))</f>
        <v>N/A</v>
      </c>
      <c r="G31" s="4">
        <v>99.977867291999999</v>
      </c>
      <c r="H31" s="5" t="str">
        <f>IF($B31="N/A","N/A",IF(G31&gt;15,"No",IF(G31&lt;-15,"No","Yes")))</f>
        <v>N/A</v>
      </c>
      <c r="I31" s="6">
        <v>0.22819999999999999</v>
      </c>
      <c r="J31" s="6">
        <v>4.1000000000000002E-2</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99.993219878999994</v>
      </c>
      <c r="D33" s="5" t="str">
        <f>IF($B33="N/A","N/A",IF(C33&gt;15,"No",IF(C33&lt;-15,"No","Yes")))</f>
        <v>N/A</v>
      </c>
      <c r="E33" s="4">
        <v>100</v>
      </c>
      <c r="F33" s="5" t="str">
        <f>IF($B33="N/A","N/A",IF(E33&gt;15,"No",IF(E33&lt;-15,"No","Yes")))</f>
        <v>N/A</v>
      </c>
      <c r="G33" s="4">
        <v>100</v>
      </c>
      <c r="H33" s="5" t="str">
        <f>IF($B33="N/A","N/A",IF(G33&gt;15,"No",IF(G33&lt;-15,"No","Yes")))</f>
        <v>N/A</v>
      </c>
      <c r="I33" s="6">
        <v>6.7999999999999996E-3</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12.893433456</v>
      </c>
      <c r="H34" s="5" t="str">
        <f>IF($B34="N/A","N/A",IF(G34&gt;=90,"Yes","No"))</f>
        <v>No</v>
      </c>
      <c r="I34" s="6" t="s">
        <v>1747</v>
      </c>
      <c r="J34" s="6" t="s">
        <v>1747</v>
      </c>
      <c r="K34" s="85" t="str">
        <f t="shared" si="0"/>
        <v>N/A</v>
      </c>
    </row>
    <row r="35" spans="1:11" x14ac:dyDescent="0.25">
      <c r="A35" s="81" t="s">
        <v>323</v>
      </c>
      <c r="B35" s="21" t="s">
        <v>213</v>
      </c>
      <c r="C35" s="4">
        <v>9.1909034342999991</v>
      </c>
      <c r="D35" s="5" t="str">
        <f>IF($B35="N/A","N/A",IF(C35&gt;15,"No",IF(C35&lt;-15,"No","Yes")))</f>
        <v>N/A</v>
      </c>
      <c r="E35" s="4">
        <v>11.255219712000001</v>
      </c>
      <c r="F35" s="5" t="str">
        <f>IF($B35="N/A","N/A",IF(E35&gt;15,"No",IF(E35&lt;-15,"No","Yes")))</f>
        <v>N/A</v>
      </c>
      <c r="G35" s="4">
        <v>9.1494913991000004</v>
      </c>
      <c r="H35" s="5" t="str">
        <f>IF($B35="N/A","N/A",IF(G35&gt;15,"No",IF(G35&lt;-15,"No","Yes")))</f>
        <v>N/A</v>
      </c>
      <c r="I35" s="6">
        <v>22.46</v>
      </c>
      <c r="J35" s="6">
        <v>-18.7</v>
      </c>
      <c r="K35" s="85" t="str">
        <f t="shared" si="0"/>
        <v>Yes</v>
      </c>
    </row>
    <row r="36" spans="1:11" x14ac:dyDescent="0.25">
      <c r="A36" s="81" t="s">
        <v>1705</v>
      </c>
      <c r="B36" s="21" t="s">
        <v>213</v>
      </c>
      <c r="C36" s="4">
        <v>15.706228296999999</v>
      </c>
      <c r="D36" s="5" t="str">
        <f>IF($B36="N/A","N/A",IF(C36&gt;15,"No",IF(C36&lt;-15,"No","Yes")))</f>
        <v>N/A</v>
      </c>
      <c r="E36" s="4">
        <v>19.294267305000002</v>
      </c>
      <c r="F36" s="5" t="str">
        <f>IF($B36="N/A","N/A",IF(E36&gt;15,"No",IF(E36&lt;-15,"No","Yes")))</f>
        <v>N/A</v>
      </c>
      <c r="G36" s="4">
        <v>16.192682537</v>
      </c>
      <c r="H36" s="5" t="str">
        <f>IF($B36="N/A","N/A",IF(G36&gt;15,"No",IF(G36&lt;-15,"No","Yes")))</f>
        <v>N/A</v>
      </c>
      <c r="I36" s="6">
        <v>22.84</v>
      </c>
      <c r="J36" s="6">
        <v>-16.100000000000001</v>
      </c>
      <c r="K36" s="85" t="str">
        <f t="shared" si="0"/>
        <v>Yes</v>
      </c>
    </row>
    <row r="37" spans="1:11" x14ac:dyDescent="0.25">
      <c r="A37" s="81" t="s">
        <v>372</v>
      </c>
      <c r="B37" s="21" t="s">
        <v>231</v>
      </c>
      <c r="C37" s="4">
        <v>82.852612351999994</v>
      </c>
      <c r="D37" s="5" t="str">
        <f>IF($B37="N/A","N/A",IF(C37&gt;90,"No",IF(C37&lt;75,"No","Yes")))</f>
        <v>Yes</v>
      </c>
      <c r="E37" s="4">
        <v>83.216725201000003</v>
      </c>
      <c r="F37" s="5" t="str">
        <f>IF($B37="N/A","N/A",IF(E37&gt;90,"No",IF(E37&lt;75,"No","Yes")))</f>
        <v>Yes</v>
      </c>
      <c r="G37" s="4">
        <v>85.077488416999998</v>
      </c>
      <c r="H37" s="5" t="str">
        <f>IF($B37="N/A","N/A",IF(G37&gt;90,"No",IF(G37&lt;75,"No","Yes")))</f>
        <v>Yes</v>
      </c>
      <c r="I37" s="6">
        <v>0.4395</v>
      </c>
      <c r="J37" s="6">
        <v>2.2360000000000002</v>
      </c>
      <c r="K37" s="85" t="str">
        <f>IF(J37="Div by 0", "N/A", IF(J37="N/A","N/A", IF(J37&gt;30, "No", IF(J37&lt;-30, "No", "Yes"))))</f>
        <v>Yes</v>
      </c>
    </row>
    <row r="38" spans="1:11" x14ac:dyDescent="0.25">
      <c r="A38" s="81" t="s">
        <v>373</v>
      </c>
      <c r="B38" s="21" t="s">
        <v>232</v>
      </c>
      <c r="C38" s="4">
        <v>12.338170651</v>
      </c>
      <c r="D38" s="5" t="str">
        <f>IF($B38="N/A","N/A",IF(C38&gt;10,"No",IF(C38&lt;1,"No","Yes")))</f>
        <v>No</v>
      </c>
      <c r="E38" s="4">
        <v>11.509637455</v>
      </c>
      <c r="F38" s="5" t="str">
        <f>IF($B38="N/A","N/A",IF(E38&gt;10,"No",IF(E38&lt;1,"No","Yes")))</f>
        <v>No</v>
      </c>
      <c r="G38" s="4">
        <v>9.6607551792000006</v>
      </c>
      <c r="H38" s="5" t="str">
        <f>IF($B38="N/A","N/A",IF(G38&gt;10,"No",IF(G38&lt;1,"No","Yes")))</f>
        <v>Yes</v>
      </c>
      <c r="I38" s="6">
        <v>-6.72</v>
      </c>
      <c r="J38" s="6">
        <v>-16.100000000000001</v>
      </c>
      <c r="K38" s="85" t="str">
        <f>IF(J38="Div by 0", "N/A", IF(J38="N/A","N/A", IF(J38&gt;30, "No", IF(J38&lt;-30, "No", "Yes"))))</f>
        <v>Yes</v>
      </c>
    </row>
    <row r="39" spans="1:11" x14ac:dyDescent="0.25">
      <c r="A39" s="81" t="s">
        <v>374</v>
      </c>
      <c r="B39" s="21" t="s">
        <v>233</v>
      </c>
      <c r="C39" s="4">
        <v>6.6237128899999997E-2</v>
      </c>
      <c r="D39" s="5" t="str">
        <f>IF($B39="N/A","N/A",IF(C39&gt;2,"No",IF(C39&lt;=0,"No","Yes")))</f>
        <v>Yes</v>
      </c>
      <c r="E39" s="4">
        <v>7.46660767E-2</v>
      </c>
      <c r="F39" s="5" t="str">
        <f>IF($B39="N/A","N/A",IF(E39&gt;2,"No",IF(E39&lt;=0,"No","Yes")))</f>
        <v>Yes</v>
      </c>
      <c r="G39" s="4">
        <v>0.10118762319999999</v>
      </c>
      <c r="H39" s="5" t="str">
        <f>IF($B39="N/A","N/A",IF(G39&gt;2,"No",IF(G39&lt;=0,"No","Yes")))</f>
        <v>Yes</v>
      </c>
      <c r="I39" s="6">
        <v>12.73</v>
      </c>
      <c r="J39" s="6">
        <v>35.520000000000003</v>
      </c>
      <c r="K39" s="85" t="str">
        <f>IF(J39="Div by 0", "N/A", IF(J39="N/A","N/A", IF(J39&gt;30, "No", IF(J39&lt;-30, "No", "Yes"))))</f>
        <v>No</v>
      </c>
    </row>
    <row r="40" spans="1:11" x14ac:dyDescent="0.25">
      <c r="A40" s="97" t="s">
        <v>375</v>
      </c>
      <c r="B40" s="93" t="s">
        <v>234</v>
      </c>
      <c r="C40" s="98">
        <v>1.9309126673000001</v>
      </c>
      <c r="D40" s="94" t="str">
        <f>IF($B40="N/A","N/A",IF(C40&gt;3,"No",IF(C40&lt;=0,"No","Yes")))</f>
        <v>Yes</v>
      </c>
      <c r="E40" s="98">
        <v>1.9219601228000001</v>
      </c>
      <c r="F40" s="94" t="str">
        <f>IF($B40="N/A","N/A",IF(E40&gt;3,"No",IF(E40&lt;=0,"No","Yes")))</f>
        <v>Yes</v>
      </c>
      <c r="G40" s="98">
        <v>1.5444426692</v>
      </c>
      <c r="H40" s="94" t="str">
        <f>IF($B40="N/A","N/A",IF(G40&gt;3,"No",IF(G40&lt;=0,"No","Yes")))</f>
        <v>Yes</v>
      </c>
      <c r="I40" s="95">
        <v>-0.46400000000000002</v>
      </c>
      <c r="J40" s="95">
        <v>-19.600000000000001</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21514</v>
      </c>
      <c r="D6" s="5" t="str">
        <f>IF($B6="N/A","N/A",IF(C6&gt;15,"No",IF(C6&lt;-15,"No","Yes")))</f>
        <v>N/A</v>
      </c>
      <c r="E6" s="22">
        <v>19651</v>
      </c>
      <c r="F6" s="5" t="str">
        <f>IF($B6="N/A","N/A",IF(E6&gt;15,"No",IF(E6&lt;-15,"No","Yes")))</f>
        <v>N/A</v>
      </c>
      <c r="G6" s="22">
        <v>16164</v>
      </c>
      <c r="H6" s="5" t="str">
        <f>IF($B6="N/A","N/A",IF(G6&gt;15,"No",IF(G6&lt;-15,"No","Yes")))</f>
        <v>N/A</v>
      </c>
      <c r="I6" s="6">
        <v>-8.66</v>
      </c>
      <c r="J6" s="6">
        <v>-17.7</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1082.2487218000001</v>
      </c>
      <c r="D9" s="5" t="str">
        <f>IF($B9="N/A","N/A",IF(C9&gt;15,"No",IF(C9&lt;-15,"No","Yes")))</f>
        <v>N/A</v>
      </c>
      <c r="E9" s="51">
        <v>1136.1616203000001</v>
      </c>
      <c r="F9" s="5" t="str">
        <f>IF($B9="N/A","N/A",IF(E9&gt;15,"No",IF(E9&lt;-15,"No","Yes")))</f>
        <v>N/A</v>
      </c>
      <c r="G9" s="51">
        <v>1194.5545657</v>
      </c>
      <c r="H9" s="5" t="str">
        <f>IF($B9="N/A","N/A",IF(G9&gt;15,"No",IF(G9&lt;-15,"No","Yes")))</f>
        <v>N/A</v>
      </c>
      <c r="I9" s="6">
        <v>4.9820000000000002</v>
      </c>
      <c r="J9" s="6">
        <v>5.1390000000000002</v>
      </c>
      <c r="K9" s="85" t="str">
        <f t="shared" si="0"/>
        <v>Yes</v>
      </c>
    </row>
    <row r="10" spans="1:11" x14ac:dyDescent="0.25">
      <c r="A10" s="81" t="s">
        <v>309</v>
      </c>
      <c r="B10" s="21" t="s">
        <v>213</v>
      </c>
      <c r="C10" s="4">
        <v>98.972761922000004</v>
      </c>
      <c r="D10" s="5" t="str">
        <f>IF($B10="N/A","N/A",IF(C10&gt;15,"No",IF(C10&lt;-15,"No","Yes")))</f>
        <v>N/A</v>
      </c>
      <c r="E10" s="4">
        <v>99.129815277000006</v>
      </c>
      <c r="F10" s="5" t="str">
        <f>IF($B10="N/A","N/A",IF(E10&gt;15,"No",IF(E10&lt;-15,"No","Yes")))</f>
        <v>N/A</v>
      </c>
      <c r="G10" s="4">
        <v>87.063845583000003</v>
      </c>
      <c r="H10" s="5" t="str">
        <f>IF($B10="N/A","N/A",IF(G10&gt;15,"No",IF(G10&lt;-15,"No","Yes")))</f>
        <v>N/A</v>
      </c>
      <c r="I10" s="6">
        <v>0.15870000000000001</v>
      </c>
      <c r="J10" s="6">
        <v>-12.2</v>
      </c>
      <c r="K10" s="85" t="str">
        <f t="shared" si="0"/>
        <v>Yes</v>
      </c>
    </row>
    <row r="11" spans="1:11" x14ac:dyDescent="0.25">
      <c r="A11" s="81" t="s">
        <v>821</v>
      </c>
      <c r="B11" s="21" t="s">
        <v>213</v>
      </c>
      <c r="C11" s="51">
        <v>9929.2277274000007</v>
      </c>
      <c r="D11" s="5" t="str">
        <f>IF($B11="N/A","N/A",IF(C11&gt;15,"No",IF(C11&lt;-15,"No","Yes")))</f>
        <v>N/A</v>
      </c>
      <c r="E11" s="51">
        <v>10518.450719</v>
      </c>
      <c r="F11" s="5" t="str">
        <f>IF($B11="N/A","N/A",IF(E11&gt;15,"No",IF(E11&lt;-15,"No","Yes")))</f>
        <v>N/A</v>
      </c>
      <c r="G11" s="51">
        <v>11328.695587</v>
      </c>
      <c r="H11" s="5" t="str">
        <f>IF($B11="N/A","N/A",IF(G11&gt;15,"No",IF(G11&lt;-15,"No","Yes")))</f>
        <v>N/A</v>
      </c>
      <c r="I11" s="6">
        <v>5.9340000000000002</v>
      </c>
      <c r="J11" s="6">
        <v>7.7030000000000003</v>
      </c>
      <c r="K11" s="85" t="str">
        <f t="shared" si="0"/>
        <v>Yes</v>
      </c>
    </row>
    <row r="12" spans="1:11" x14ac:dyDescent="0.25">
      <c r="A12" s="81" t="s">
        <v>310</v>
      </c>
      <c r="B12" s="21" t="s">
        <v>214</v>
      </c>
      <c r="C12" s="4">
        <v>99.944222366999995</v>
      </c>
      <c r="D12" s="5" t="str">
        <f>IF($B12="N/A","N/A",IF(C12&gt;100,"No",IF(C12&lt;95,"No","Yes")))</f>
        <v>Yes</v>
      </c>
      <c r="E12" s="4">
        <v>99.893135208999993</v>
      </c>
      <c r="F12" s="5" t="str">
        <f>IF($B12="N/A","N/A",IF(E12&gt;100,"No",IF(E12&lt;95,"No","Yes")))</f>
        <v>Yes</v>
      </c>
      <c r="G12" s="4">
        <v>99.938134125000005</v>
      </c>
      <c r="H12" s="5" t="str">
        <f>IF($B12="N/A","N/A",IF(G12&gt;100,"No",IF(G12&lt;95,"No","Yes")))</f>
        <v>Yes</v>
      </c>
      <c r="I12" s="6">
        <v>-5.0999999999999997E-2</v>
      </c>
      <c r="J12" s="6">
        <v>4.4999999999999998E-2</v>
      </c>
      <c r="K12" s="85" t="str">
        <f t="shared" si="0"/>
        <v>Yes</v>
      </c>
    </row>
    <row r="13" spans="1:11" x14ac:dyDescent="0.25">
      <c r="A13" s="81" t="s">
        <v>822</v>
      </c>
      <c r="B13" s="21" t="s">
        <v>220</v>
      </c>
      <c r="C13" s="4">
        <v>1.2725327876000001</v>
      </c>
      <c r="D13" s="5" t="str">
        <f>IF($B13="N/A","N/A",IF(C13&gt;1,"Yes","No"))</f>
        <v>Yes</v>
      </c>
      <c r="E13" s="4">
        <v>1.2698930208999999</v>
      </c>
      <c r="F13" s="5" t="str">
        <f>IF($B13="N/A","N/A",IF(E13&gt;1,"Yes","No"))</f>
        <v>Yes</v>
      </c>
      <c r="G13" s="4">
        <v>1.3108208493</v>
      </c>
      <c r="H13" s="5" t="str">
        <f>IF($B13="N/A","N/A",IF(G13&gt;1,"Yes","No"))</f>
        <v>Yes</v>
      </c>
      <c r="I13" s="6">
        <v>-0.20699999999999999</v>
      </c>
      <c r="J13" s="6">
        <v>3.2229999999999999</v>
      </c>
      <c r="K13" s="85" t="str">
        <f t="shared" si="0"/>
        <v>Yes</v>
      </c>
    </row>
    <row r="14" spans="1:11" x14ac:dyDescent="0.25">
      <c r="A14" s="81" t="s">
        <v>311</v>
      </c>
      <c r="B14" s="21" t="s">
        <v>214</v>
      </c>
      <c r="C14" s="4">
        <v>99.981407455999999</v>
      </c>
      <c r="D14" s="5" t="str">
        <f>IF($B14="N/A","N/A",IF(C14&gt;100,"No",IF(C14&lt;95,"No","Yes")))</f>
        <v>Yes</v>
      </c>
      <c r="E14" s="4">
        <v>99.979644801999996</v>
      </c>
      <c r="F14" s="5" t="str">
        <f>IF($B14="N/A","N/A",IF(E14&gt;100,"No",IF(E14&lt;95,"No","Yes")))</f>
        <v>Yes</v>
      </c>
      <c r="G14" s="4">
        <v>99.981440238000005</v>
      </c>
      <c r="H14" s="5" t="str">
        <f>IF($B14="N/A","N/A",IF(G14&gt;100,"No",IF(G14&lt;95,"No","Yes")))</f>
        <v>Yes</v>
      </c>
      <c r="I14" s="6">
        <v>-2E-3</v>
      </c>
      <c r="J14" s="6">
        <v>1.8E-3</v>
      </c>
      <c r="K14" s="85" t="str">
        <f t="shared" si="0"/>
        <v>Yes</v>
      </c>
    </row>
    <row r="15" spans="1:11" x14ac:dyDescent="0.25">
      <c r="A15" s="81" t="s">
        <v>823</v>
      </c>
      <c r="B15" s="21" t="s">
        <v>221</v>
      </c>
      <c r="C15" s="4">
        <v>12.491492329</v>
      </c>
      <c r="D15" s="5" t="str">
        <f>IF($B15="N/A","N/A",IF(C15&gt;3,"Yes","No"))</f>
        <v>Yes</v>
      </c>
      <c r="E15" s="4">
        <v>12.47615412</v>
      </c>
      <c r="F15" s="5" t="str">
        <f>IF($B15="N/A","N/A",IF(E15&gt;3,"Yes","No"))</f>
        <v>Yes</v>
      </c>
      <c r="G15" s="4">
        <v>12.838128829</v>
      </c>
      <c r="H15" s="5" t="str">
        <f>IF($B15="N/A","N/A",IF(G15&gt;3,"Yes","No"))</f>
        <v>Yes</v>
      </c>
      <c r="I15" s="6">
        <v>-0.123</v>
      </c>
      <c r="J15" s="6">
        <v>2.9009999999999998</v>
      </c>
      <c r="K15" s="85" t="str">
        <f t="shared" si="0"/>
        <v>Yes</v>
      </c>
    </row>
    <row r="16" spans="1:11" x14ac:dyDescent="0.25">
      <c r="A16" s="81" t="s">
        <v>824</v>
      </c>
      <c r="B16" s="21" t="s">
        <v>222</v>
      </c>
      <c r="C16" s="4">
        <v>4.8814725294999999</v>
      </c>
      <c r="D16" s="5" t="str">
        <f>IF($B16="N/A","N/A",IF(C16&gt;=8,"No",IF(C16&lt;2,"No","Yes")))</f>
        <v>Yes</v>
      </c>
      <c r="E16" s="4">
        <v>5.2945397181000002</v>
      </c>
      <c r="F16" s="5" t="str">
        <f>IF($B16="N/A","N/A",IF(E16&gt;=8,"No",IF(E16&lt;2,"No","Yes")))</f>
        <v>Yes</v>
      </c>
      <c r="G16" s="4">
        <v>6.1955580302</v>
      </c>
      <c r="H16" s="5" t="str">
        <f>IF($B16="N/A","N/A",IF(G16&gt;=8,"No",IF(G16&lt;2,"No","Yes")))</f>
        <v>Yes</v>
      </c>
      <c r="I16" s="6">
        <v>8.4619999999999997</v>
      </c>
      <c r="J16" s="6">
        <v>17.02</v>
      </c>
      <c r="K16" s="85" t="str">
        <f t="shared" si="0"/>
        <v>Yes</v>
      </c>
    </row>
    <row r="17" spans="1:11" x14ac:dyDescent="0.25">
      <c r="A17" s="81" t="s">
        <v>312</v>
      </c>
      <c r="B17" s="21" t="s">
        <v>223</v>
      </c>
      <c r="C17" s="4">
        <v>95.231012363999994</v>
      </c>
      <c r="D17" s="5" t="str">
        <f>IF(OR($B17="N/A",$C17="N/A"),"N/A",IF(C17&gt;100,"No",IF(C17&lt;98,"No","Yes")))</f>
        <v>No</v>
      </c>
      <c r="E17" s="4">
        <v>90.000508879999998</v>
      </c>
      <c r="F17" s="5" t="str">
        <f>IF(OR($B17="N/A",$E17="N/A"),"N/A",IF(E17&gt;100,"No",IF(E17&lt;98,"No","Yes")))</f>
        <v>No</v>
      </c>
      <c r="G17" s="4">
        <v>86.191536748000004</v>
      </c>
      <c r="H17" s="5" t="str">
        <f>IF($B17="N/A","N/A",IF(G17&gt;100,"No",IF(G17&lt;98,"No","Yes")))</f>
        <v>No</v>
      </c>
      <c r="I17" s="6">
        <v>-5.49</v>
      </c>
      <c r="J17" s="6">
        <v>-4.2300000000000004</v>
      </c>
      <c r="K17" s="85" t="str">
        <f t="shared" si="0"/>
        <v>Yes</v>
      </c>
    </row>
    <row r="18" spans="1:11" x14ac:dyDescent="0.25">
      <c r="A18" s="81" t="s">
        <v>31</v>
      </c>
      <c r="B18" s="21" t="s">
        <v>214</v>
      </c>
      <c r="C18" s="4">
        <v>95.179882867000003</v>
      </c>
      <c r="D18" s="5" t="str">
        <f>IF($B18="N/A","N/A",IF(C18&gt;100,"No",IF(C18&lt;95,"No","Yes")))</f>
        <v>Yes</v>
      </c>
      <c r="E18" s="4">
        <v>89.908910488000004</v>
      </c>
      <c r="F18" s="5" t="str">
        <f>IF($B18="N/A","N/A",IF(E18&gt;100,"No",IF(E18&lt;95,"No","Yes")))</f>
        <v>No</v>
      </c>
      <c r="G18" s="4">
        <v>84.075723831000005</v>
      </c>
      <c r="H18" s="5" t="str">
        <f>IF($B18="N/A","N/A",IF(G18&gt;100,"No",IF(G18&lt;95,"No","Yes")))</f>
        <v>No</v>
      </c>
      <c r="I18" s="6">
        <v>-5.54</v>
      </c>
      <c r="J18" s="6">
        <v>-6.49</v>
      </c>
      <c r="K18" s="85" t="str">
        <f t="shared" si="0"/>
        <v>Yes</v>
      </c>
    </row>
    <row r="19" spans="1:11" x14ac:dyDescent="0.25">
      <c r="A19" s="81" t="s">
        <v>313</v>
      </c>
      <c r="B19" s="21" t="s">
        <v>214</v>
      </c>
      <c r="C19" s="4">
        <v>99.953518638999995</v>
      </c>
      <c r="D19" s="5" t="str">
        <f>IF($B19="N/A","N/A",IF(C19&gt;100,"No",IF(C19&lt;95,"No","Yes")))</f>
        <v>Yes</v>
      </c>
      <c r="E19" s="4">
        <v>99.974556002</v>
      </c>
      <c r="F19" s="5" t="str">
        <f>IF($B19="N/A","N/A",IF(E19&gt;100,"No",IF(E19&lt;95,"No","Yes")))</f>
        <v>Yes</v>
      </c>
      <c r="G19" s="4">
        <v>99.950507299999998</v>
      </c>
      <c r="H19" s="5" t="str">
        <f>IF($B19="N/A","N/A",IF(G19&gt;100,"No",IF(G19&lt;95,"No","Yes")))</f>
        <v>Yes</v>
      </c>
      <c r="I19" s="6">
        <v>2.1000000000000001E-2</v>
      </c>
      <c r="J19" s="6">
        <v>-2.4E-2</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8.4156828111999999</v>
      </c>
      <c r="D21" s="5" t="str">
        <f>IF($B21="N/A","N/A",IF(C21&gt;=2,"Yes","No"))</f>
        <v>Yes</v>
      </c>
      <c r="E21" s="4">
        <v>8.4997710039999994</v>
      </c>
      <c r="F21" s="5" t="str">
        <f>IF($B21="N/A","N/A",IF(E21&gt;=2,"Yes","No"))</f>
        <v>Yes</v>
      </c>
      <c r="G21" s="4">
        <v>8.5324795843000008</v>
      </c>
      <c r="H21" s="5" t="str">
        <f>IF($B21="N/A","N/A",IF(G21&gt;=2,"Yes","No"))</f>
        <v>Yes</v>
      </c>
      <c r="I21" s="6">
        <v>0.99919999999999998</v>
      </c>
      <c r="J21" s="6">
        <v>0.38479999999999998</v>
      </c>
      <c r="K21" s="85" t="str">
        <f t="shared" si="0"/>
        <v>Yes</v>
      </c>
    </row>
    <row r="22" spans="1:11" x14ac:dyDescent="0.25">
      <c r="A22" s="81" t="s">
        <v>827</v>
      </c>
      <c r="B22" s="21" t="s">
        <v>226</v>
      </c>
      <c r="C22" s="4">
        <v>4.6853211862000004</v>
      </c>
      <c r="D22" s="5" t="str">
        <f>IF($B22="N/A","N/A",IF(C22&gt;30,"No",IF(C22&lt;5,"No","Yes")))</f>
        <v>No</v>
      </c>
      <c r="E22" s="4">
        <v>4.4577884076999998</v>
      </c>
      <c r="F22" s="5" t="str">
        <f>IF($B22="N/A","N/A",IF(E22&gt;30,"No",IF(E22&lt;5,"No","Yes")))</f>
        <v>No</v>
      </c>
      <c r="G22" s="4">
        <v>4.0027220984999996</v>
      </c>
      <c r="H22" s="5" t="str">
        <f>IF($B22="N/A","N/A",IF(G22&gt;30,"No",IF(G22&lt;5,"No","Yes")))</f>
        <v>No</v>
      </c>
      <c r="I22" s="6">
        <v>-4.8600000000000003</v>
      </c>
      <c r="J22" s="6">
        <v>-10.199999999999999</v>
      </c>
      <c r="K22" s="85" t="str">
        <f t="shared" si="0"/>
        <v>Yes</v>
      </c>
    </row>
    <row r="23" spans="1:11" x14ac:dyDescent="0.25">
      <c r="A23" s="81" t="s">
        <v>828</v>
      </c>
      <c r="B23" s="21" t="s">
        <v>227</v>
      </c>
      <c r="C23" s="4">
        <v>39.829878219000001</v>
      </c>
      <c r="D23" s="5" t="str">
        <f>IF($B23="N/A","N/A",IF(C23&gt;75,"No",IF(C23&lt;15,"No","Yes")))</f>
        <v>Yes</v>
      </c>
      <c r="E23" s="4">
        <v>41.198921173999999</v>
      </c>
      <c r="F23" s="5" t="str">
        <f>IF($B23="N/A","N/A",IF(E23&gt;75,"No",IF(E23&lt;15,"No","Yes")))</f>
        <v>Yes</v>
      </c>
      <c r="G23" s="4">
        <v>40.070527097000003</v>
      </c>
      <c r="H23" s="5" t="str">
        <f>IF($B23="N/A","N/A",IF(G23&gt;75,"No",IF(G23&lt;15,"No","Yes")))</f>
        <v>Yes</v>
      </c>
      <c r="I23" s="6">
        <v>3.4369999999999998</v>
      </c>
      <c r="J23" s="6">
        <v>-2.74</v>
      </c>
      <c r="K23" s="85" t="str">
        <f t="shared" si="0"/>
        <v>Yes</v>
      </c>
    </row>
    <row r="24" spans="1:11" x14ac:dyDescent="0.25">
      <c r="A24" s="81" t="s">
        <v>829</v>
      </c>
      <c r="B24" s="21" t="s">
        <v>228</v>
      </c>
      <c r="C24" s="4">
        <v>55.484800595000003</v>
      </c>
      <c r="D24" s="5" t="str">
        <f>IF($B24="N/A","N/A",IF(C24&gt;70,"No",IF(C24&lt;25,"No","Yes")))</f>
        <v>Yes</v>
      </c>
      <c r="E24" s="4">
        <v>54.343290418000002</v>
      </c>
      <c r="F24" s="5" t="str">
        <f>IF($B24="N/A","N/A",IF(E24&gt;70,"No",IF(E24&lt;25,"No","Yes")))</f>
        <v>Yes</v>
      </c>
      <c r="G24" s="4">
        <v>55.926750804000001</v>
      </c>
      <c r="H24" s="5" t="str">
        <f>IF($B24="N/A","N/A",IF(G24&gt;70,"No",IF(G24&lt;25,"No","Yes")))</f>
        <v>Yes</v>
      </c>
      <c r="I24" s="6">
        <v>-2.06</v>
      </c>
      <c r="J24" s="6">
        <v>2.9140000000000001</v>
      </c>
      <c r="K24" s="85" t="str">
        <f t="shared" si="0"/>
        <v>Yes</v>
      </c>
    </row>
    <row r="25" spans="1:11" x14ac:dyDescent="0.25">
      <c r="A25" s="81" t="s">
        <v>318</v>
      </c>
      <c r="B25" s="21" t="s">
        <v>229</v>
      </c>
      <c r="C25" s="4">
        <v>55.596355860999999</v>
      </c>
      <c r="D25" s="5" t="str">
        <f>IF($B25="N/A","N/A",IF(C25&gt;70,"No",IF(C25&lt;35,"No","Yes")))</f>
        <v>Yes</v>
      </c>
      <c r="E25" s="4">
        <v>55.467915118999997</v>
      </c>
      <c r="F25" s="5" t="str">
        <f>IF($B25="N/A","N/A",IF(E25&gt;70,"No",IF(E25&lt;35,"No","Yes")))</f>
        <v>Yes</v>
      </c>
      <c r="G25" s="4">
        <v>57.430091560999998</v>
      </c>
      <c r="H25" s="5" t="str">
        <f>IF($B25="N/A","N/A",IF(G25&gt;70,"No",IF(G25&lt;35,"No","Yes")))</f>
        <v>Yes</v>
      </c>
      <c r="I25" s="6">
        <v>-0.23100000000000001</v>
      </c>
      <c r="J25" s="6">
        <v>3.5369999999999999</v>
      </c>
      <c r="K25" s="85" t="str">
        <f t="shared" si="0"/>
        <v>Yes</v>
      </c>
    </row>
    <row r="26" spans="1:11" x14ac:dyDescent="0.25">
      <c r="A26" s="81" t="s">
        <v>830</v>
      </c>
      <c r="B26" s="21" t="s">
        <v>220</v>
      </c>
      <c r="C26" s="4">
        <v>2.3604213695</v>
      </c>
      <c r="D26" s="5" t="str">
        <f>IF($B26="N/A","N/A",IF(C26&gt;1,"Yes","No"))</f>
        <v>Yes</v>
      </c>
      <c r="E26" s="4">
        <v>2.3348623853000001</v>
      </c>
      <c r="F26" s="5" t="str">
        <f>IF($B26="N/A","N/A",IF(E26&gt;1,"Yes","No"))</f>
        <v>Yes</v>
      </c>
      <c r="G26" s="4">
        <v>2.4836798449000002</v>
      </c>
      <c r="H26" s="5" t="str">
        <f>IF($B26="N/A","N/A",IF(G26&gt;1,"Yes","No"))</f>
        <v>Yes</v>
      </c>
      <c r="I26" s="6">
        <v>-1.08</v>
      </c>
      <c r="J26" s="6">
        <v>6.3739999999999997</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99.991639495000001</v>
      </c>
      <c r="D28" s="5" t="str">
        <f>IF($B28="N/A","N/A",IF(C28&gt;15,"No",IF(C28&lt;-15,"No","Yes")))</f>
        <v>N/A</v>
      </c>
      <c r="E28" s="4">
        <v>99.990825688000001</v>
      </c>
      <c r="F28" s="5" t="str">
        <f>IF($B28="N/A","N/A",IF(E28&gt;15,"No",IF(E28&lt;-15,"No","Yes")))</f>
        <v>N/A</v>
      </c>
      <c r="G28" s="4">
        <v>100</v>
      </c>
      <c r="H28" s="5" t="str">
        <f>IF($B28="N/A","N/A",IF(G28&gt;15,"No",IF(G28&lt;-15,"No","Yes")))</f>
        <v>N/A</v>
      </c>
      <c r="I28" s="6">
        <v>-1E-3</v>
      </c>
      <c r="J28" s="6">
        <v>9.1999999999999998E-3</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99.991638796000004</v>
      </c>
      <c r="D30" s="5" t="str">
        <f>IF($B30="N/A","N/A",IF(C30&gt;15,"No",IF(C30&lt;-15,"No","Yes")))</f>
        <v>N/A</v>
      </c>
      <c r="E30" s="4">
        <v>100</v>
      </c>
      <c r="F30" s="5" t="str">
        <f>IF($B30="N/A","N/A",IF(E30&gt;15,"No",IF(E30&lt;-15,"No","Yes")))</f>
        <v>N/A</v>
      </c>
      <c r="G30" s="4">
        <v>100</v>
      </c>
      <c r="H30" s="5" t="str">
        <f>IF($B30="N/A","N/A",IF(G30&gt;15,"No",IF(G30&lt;-15,"No","Yes")))</f>
        <v>N/A</v>
      </c>
      <c r="I30" s="6">
        <v>8.3999999999999995E-3</v>
      </c>
      <c r="J30" s="6">
        <v>0</v>
      </c>
      <c r="K30" s="85" t="str">
        <f t="shared" si="0"/>
        <v>Yes</v>
      </c>
    </row>
    <row r="31" spans="1:11" x14ac:dyDescent="0.25">
      <c r="A31" s="97" t="s">
        <v>322</v>
      </c>
      <c r="B31" s="93" t="s">
        <v>230</v>
      </c>
      <c r="C31" s="98">
        <v>0</v>
      </c>
      <c r="D31" s="94" t="str">
        <f>IF($B31="N/A","N/A",IF(C31&gt;=90,"Yes","No"))</f>
        <v>No</v>
      </c>
      <c r="E31" s="98">
        <v>0</v>
      </c>
      <c r="F31" s="94" t="str">
        <f>IF($B31="N/A","N/A",IF(E31&gt;=90,"Yes","No"))</f>
        <v>No</v>
      </c>
      <c r="G31" s="98">
        <v>9.1561494680000006</v>
      </c>
      <c r="H31" s="94" t="str">
        <f>IF($B31="N/A","N/A",IF(G31&gt;=90,"Yes","No"))</f>
        <v>No</v>
      </c>
      <c r="I31" s="95" t="s">
        <v>1747</v>
      </c>
      <c r="J31" s="95" t="s">
        <v>1747</v>
      </c>
      <c r="K31" s="96" t="str">
        <f t="shared" si="0"/>
        <v>N/A</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66184</v>
      </c>
      <c r="D6" s="5" t="str">
        <f>IF(OR($B6="N/A",$C6="N/A"),"N/A",IF(C6&lt;0,"No","Yes"))</f>
        <v>N/A</v>
      </c>
      <c r="E6" s="22">
        <v>77368</v>
      </c>
      <c r="F6" s="5" t="str">
        <f>IF($B6="N/A","N/A",IF(E6&lt;0,"No","Yes"))</f>
        <v>N/A</v>
      </c>
      <c r="G6" s="22">
        <v>107426</v>
      </c>
      <c r="H6" s="5" t="str">
        <f>IF($B6="N/A","N/A",IF(G6&lt;0,"No","Yes"))</f>
        <v>N/A</v>
      </c>
      <c r="I6" s="6">
        <v>16.899999999999999</v>
      </c>
      <c r="J6" s="6">
        <v>38.85</v>
      </c>
      <c r="K6" s="85" t="str">
        <f t="shared" ref="K6:K35" si="0">IF(J6="Div by 0", "N/A", IF(J6="N/A","N/A", IF(J6&gt;30, "No", IF(J6&lt;-30, "No", "Yes"))))</f>
        <v>No</v>
      </c>
    </row>
    <row r="7" spans="1:11" x14ac:dyDescent="0.25">
      <c r="A7" s="81" t="s">
        <v>435</v>
      </c>
      <c r="B7" s="60" t="s">
        <v>213</v>
      </c>
      <c r="C7" s="5">
        <v>0.16620331199999999</v>
      </c>
      <c r="D7" s="5" t="str">
        <f t="shared" ref="D7:D17" si="1">IF(OR($B7="N/A",$C7="N/A"),"N/A",IF(C7&lt;0,"No","Yes"))</f>
        <v>N/A</v>
      </c>
      <c r="E7" s="5">
        <v>0.26108985629999998</v>
      </c>
      <c r="F7" s="5" t="str">
        <f t="shared" ref="F7:F17" si="2">IF($B7="N/A","N/A",IF(E7&lt;0,"No","Yes"))</f>
        <v>N/A</v>
      </c>
      <c r="G7" s="5">
        <v>0.24016532309999999</v>
      </c>
      <c r="H7" s="5" t="str">
        <f t="shared" ref="H7:H17" si="3">IF($B7="N/A","N/A",IF(G7&lt;0,"No","Yes"))</f>
        <v>N/A</v>
      </c>
      <c r="I7" s="6">
        <v>57.09</v>
      </c>
      <c r="J7" s="6">
        <v>-8.01</v>
      </c>
      <c r="K7" s="85" t="str">
        <f t="shared" si="0"/>
        <v>Yes</v>
      </c>
    </row>
    <row r="8" spans="1:11" x14ac:dyDescent="0.25">
      <c r="A8" s="81" t="s">
        <v>436</v>
      </c>
      <c r="B8" s="60" t="s">
        <v>213</v>
      </c>
      <c r="C8" s="5">
        <v>9.2892542004000003</v>
      </c>
      <c r="D8" s="5" t="str">
        <f t="shared" si="1"/>
        <v>N/A</v>
      </c>
      <c r="E8" s="5">
        <v>20.651949126000002</v>
      </c>
      <c r="F8" s="5" t="str">
        <f t="shared" si="2"/>
        <v>N/A</v>
      </c>
      <c r="G8" s="5">
        <v>15.568856701</v>
      </c>
      <c r="H8" s="5" t="str">
        <f t="shared" si="3"/>
        <v>N/A</v>
      </c>
      <c r="I8" s="6">
        <v>122.3</v>
      </c>
      <c r="J8" s="6">
        <v>-24.6</v>
      </c>
      <c r="K8" s="85" t="str">
        <f t="shared" si="0"/>
        <v>Yes</v>
      </c>
    </row>
    <row r="9" spans="1:11" x14ac:dyDescent="0.25">
      <c r="A9" s="81" t="s">
        <v>437</v>
      </c>
      <c r="B9" s="60" t="s">
        <v>213</v>
      </c>
      <c r="C9" s="5">
        <v>43.082920342999998</v>
      </c>
      <c r="D9" s="5" t="str">
        <f t="shared" si="1"/>
        <v>N/A</v>
      </c>
      <c r="E9" s="5">
        <v>35.793868265999997</v>
      </c>
      <c r="F9" s="5" t="str">
        <f t="shared" si="2"/>
        <v>N/A</v>
      </c>
      <c r="G9" s="5">
        <v>23.297898088</v>
      </c>
      <c r="H9" s="5" t="str">
        <f t="shared" si="3"/>
        <v>N/A</v>
      </c>
      <c r="I9" s="6">
        <v>-16.899999999999999</v>
      </c>
      <c r="J9" s="6">
        <v>-34.9</v>
      </c>
      <c r="K9" s="85" t="str">
        <f t="shared" si="0"/>
        <v>No</v>
      </c>
    </row>
    <row r="10" spans="1:11" x14ac:dyDescent="0.25">
      <c r="A10" s="81" t="s">
        <v>438</v>
      </c>
      <c r="B10" s="60" t="s">
        <v>213</v>
      </c>
      <c r="C10" s="5">
        <v>47.162456183000003</v>
      </c>
      <c r="D10" s="5" t="str">
        <f t="shared" si="1"/>
        <v>N/A</v>
      </c>
      <c r="E10" s="5">
        <v>43.198738497000001</v>
      </c>
      <c r="F10" s="5" t="str">
        <f t="shared" si="2"/>
        <v>N/A</v>
      </c>
      <c r="G10" s="5">
        <v>60.753448886000001</v>
      </c>
      <c r="H10" s="5" t="str">
        <f t="shared" si="3"/>
        <v>N/A</v>
      </c>
      <c r="I10" s="6">
        <v>-8.4</v>
      </c>
      <c r="J10" s="6">
        <v>40.64</v>
      </c>
      <c r="K10" s="85" t="str">
        <f t="shared" si="0"/>
        <v>No</v>
      </c>
    </row>
    <row r="11" spans="1:11" x14ac:dyDescent="0.25">
      <c r="A11" s="82" t="s">
        <v>324</v>
      </c>
      <c r="B11" s="60" t="s">
        <v>213</v>
      </c>
      <c r="C11" s="5">
        <v>98.277529311999999</v>
      </c>
      <c r="D11" s="5" t="str">
        <f t="shared" si="1"/>
        <v>N/A</v>
      </c>
      <c r="E11" s="5">
        <v>96.685968359</v>
      </c>
      <c r="F11" s="5" t="str">
        <f t="shared" si="2"/>
        <v>N/A</v>
      </c>
      <c r="G11" s="5">
        <v>92.701952972000001</v>
      </c>
      <c r="H11" s="5" t="str">
        <f t="shared" si="3"/>
        <v>N/A</v>
      </c>
      <c r="I11" s="6">
        <v>-1.62</v>
      </c>
      <c r="J11" s="6">
        <v>-4.12</v>
      </c>
      <c r="K11" s="85" t="str">
        <f t="shared" si="0"/>
        <v>Yes</v>
      </c>
    </row>
    <row r="12" spans="1:11" x14ac:dyDescent="0.25">
      <c r="A12" s="82" t="s">
        <v>310</v>
      </c>
      <c r="B12" s="60" t="s">
        <v>213</v>
      </c>
      <c r="C12" s="5">
        <v>99.903299891000003</v>
      </c>
      <c r="D12" s="5" t="str">
        <f t="shared" si="1"/>
        <v>N/A</v>
      </c>
      <c r="E12" s="5">
        <v>99.881087788000002</v>
      </c>
      <c r="F12" s="5" t="str">
        <f t="shared" si="2"/>
        <v>N/A</v>
      </c>
      <c r="G12" s="5">
        <v>99.492674027000007</v>
      </c>
      <c r="H12" s="5" t="str">
        <f t="shared" si="3"/>
        <v>N/A</v>
      </c>
      <c r="I12" s="6">
        <v>-2.1999999999999999E-2</v>
      </c>
      <c r="J12" s="6">
        <v>-0.38900000000000001</v>
      </c>
      <c r="K12" s="85" t="str">
        <f t="shared" si="0"/>
        <v>Yes</v>
      </c>
    </row>
    <row r="13" spans="1:11" x14ac:dyDescent="0.25">
      <c r="A13" s="82" t="s">
        <v>822</v>
      </c>
      <c r="B13" s="60" t="s">
        <v>213</v>
      </c>
      <c r="C13" s="5">
        <v>1.0649576528</v>
      </c>
      <c r="D13" s="5" t="str">
        <f t="shared" si="1"/>
        <v>N/A</v>
      </c>
      <c r="E13" s="5">
        <v>1.0862751694999999</v>
      </c>
      <c r="F13" s="5" t="str">
        <f t="shared" si="2"/>
        <v>N/A</v>
      </c>
      <c r="G13" s="5">
        <v>1.1223229573</v>
      </c>
      <c r="H13" s="5" t="str">
        <f t="shared" si="3"/>
        <v>N/A</v>
      </c>
      <c r="I13" s="6">
        <v>2.0019999999999998</v>
      </c>
      <c r="J13" s="6">
        <v>3.3180000000000001</v>
      </c>
      <c r="K13" s="85" t="str">
        <f t="shared" si="0"/>
        <v>Yes</v>
      </c>
    </row>
    <row r="14" spans="1:11" x14ac:dyDescent="0.25">
      <c r="A14" s="82" t="s">
        <v>311</v>
      </c>
      <c r="B14" s="60" t="s">
        <v>213</v>
      </c>
      <c r="C14" s="5">
        <v>66.426930979999995</v>
      </c>
      <c r="D14" s="5" t="str">
        <f t="shared" si="1"/>
        <v>N/A</v>
      </c>
      <c r="E14" s="5">
        <v>70.651949126000005</v>
      </c>
      <c r="F14" s="5" t="str">
        <f t="shared" si="2"/>
        <v>N/A</v>
      </c>
      <c r="G14" s="5">
        <v>79.078621562999999</v>
      </c>
      <c r="H14" s="5" t="str">
        <f t="shared" si="3"/>
        <v>N/A</v>
      </c>
      <c r="I14" s="6">
        <v>6.36</v>
      </c>
      <c r="J14" s="6">
        <v>11.93</v>
      </c>
      <c r="K14" s="85" t="str">
        <f t="shared" si="0"/>
        <v>Yes</v>
      </c>
    </row>
    <row r="15" spans="1:11" x14ac:dyDescent="0.25">
      <c r="A15" s="82" t="s">
        <v>823</v>
      </c>
      <c r="B15" s="60" t="s">
        <v>213</v>
      </c>
      <c r="C15" s="5">
        <v>7.2546629060000001</v>
      </c>
      <c r="D15" s="5" t="str">
        <f t="shared" si="1"/>
        <v>N/A</v>
      </c>
      <c r="E15" s="5">
        <v>7.6263034649000003</v>
      </c>
      <c r="F15" s="5" t="str">
        <f t="shared" si="2"/>
        <v>N/A</v>
      </c>
      <c r="G15" s="5">
        <v>8.3910725006</v>
      </c>
      <c r="H15" s="5" t="str">
        <f t="shared" si="3"/>
        <v>N/A</v>
      </c>
      <c r="I15" s="6">
        <v>5.1230000000000002</v>
      </c>
      <c r="J15" s="6">
        <v>10.029999999999999</v>
      </c>
      <c r="K15" s="85" t="str">
        <f t="shared" si="0"/>
        <v>Yes</v>
      </c>
    </row>
    <row r="16" spans="1:11" x14ac:dyDescent="0.25">
      <c r="A16" s="82" t="s">
        <v>832</v>
      </c>
      <c r="B16" s="60" t="s">
        <v>213</v>
      </c>
      <c r="C16" s="5">
        <v>2.9711859541000001</v>
      </c>
      <c r="D16" s="5" t="str">
        <f t="shared" si="1"/>
        <v>N/A</v>
      </c>
      <c r="E16" s="5">
        <v>3.4340834766000001</v>
      </c>
      <c r="F16" s="5" t="str">
        <f t="shared" si="2"/>
        <v>N/A</v>
      </c>
      <c r="G16" s="5">
        <v>3.8772207825999998</v>
      </c>
      <c r="H16" s="5" t="str">
        <f t="shared" si="3"/>
        <v>N/A</v>
      </c>
      <c r="I16" s="6">
        <v>15.58</v>
      </c>
      <c r="J16" s="6">
        <v>12.9</v>
      </c>
      <c r="K16" s="85" t="str">
        <f t="shared" si="0"/>
        <v>Yes</v>
      </c>
    </row>
    <row r="17" spans="1:11" x14ac:dyDescent="0.25">
      <c r="A17" s="82" t="s">
        <v>825</v>
      </c>
      <c r="B17" s="60" t="s">
        <v>213</v>
      </c>
      <c r="C17" s="5">
        <v>3.0958243220999999</v>
      </c>
      <c r="D17" s="5" t="str">
        <f t="shared" si="1"/>
        <v>N/A</v>
      </c>
      <c r="E17" s="5">
        <v>3.6047026244000002</v>
      </c>
      <c r="F17" s="5" t="str">
        <f t="shared" si="2"/>
        <v>N/A</v>
      </c>
      <c r="G17" s="5">
        <v>4.0228771930000002</v>
      </c>
      <c r="H17" s="5" t="str">
        <f t="shared" si="3"/>
        <v>N/A</v>
      </c>
      <c r="I17" s="6">
        <v>16.440000000000001</v>
      </c>
      <c r="J17" s="6">
        <v>11.6</v>
      </c>
      <c r="K17" s="85" t="str">
        <f t="shared" si="0"/>
        <v>Yes</v>
      </c>
    </row>
    <row r="18" spans="1:11" x14ac:dyDescent="0.25">
      <c r="A18" s="81" t="s">
        <v>312</v>
      </c>
      <c r="B18" s="21" t="s">
        <v>223</v>
      </c>
      <c r="C18" s="5">
        <v>99.412244650999995</v>
      </c>
      <c r="D18" s="5" t="str">
        <f>IF(OR($B18="N/A",$C18="N/A"),"N/A",IF(C18&gt;100,"No",IF(C18&lt;98,"No","Yes")))</f>
        <v>Yes</v>
      </c>
      <c r="E18" s="5">
        <v>98.034070933999999</v>
      </c>
      <c r="F18" s="5" t="str">
        <f>IF(OR($B18="N/A",$E18="N/A"),"N/A",IF(E18&gt;100,"No",IF(E18&lt;98,"No","Yes")))</f>
        <v>Yes</v>
      </c>
      <c r="G18" s="5">
        <v>95.841788765999993</v>
      </c>
      <c r="H18" s="5" t="str">
        <f>IF($B18="N/A","N/A",IF(G18&gt;100,"No",IF(G18&lt;98,"No","Yes")))</f>
        <v>No</v>
      </c>
      <c r="I18" s="6">
        <v>-1.39</v>
      </c>
      <c r="J18" s="6">
        <v>-2.2400000000000002</v>
      </c>
      <c r="K18" s="85" t="str">
        <f t="shared" si="0"/>
        <v>Yes</v>
      </c>
    </row>
    <row r="19" spans="1:11" x14ac:dyDescent="0.25">
      <c r="A19" s="81" t="s">
        <v>31</v>
      </c>
      <c r="B19" s="21" t="s">
        <v>214</v>
      </c>
      <c r="C19" s="5">
        <v>99.368427413999996</v>
      </c>
      <c r="D19" s="5" t="str">
        <f>IF(OR($B19="N/A",$C19="N/A"),"N/A",IF(C19&gt;100,"No",IF(C19&lt;95,"No","Yes")))</f>
        <v>Yes</v>
      </c>
      <c r="E19" s="5">
        <v>97.974614828</v>
      </c>
      <c r="F19" s="5" t="str">
        <f>IF(OR($B19="N/A",$E19="N/A"),"N/A",IF(E19&gt;100,"No",IF(E19&lt;98,"No","Yes")))</f>
        <v>No</v>
      </c>
      <c r="G19" s="5">
        <v>94.793625379000005</v>
      </c>
      <c r="H19" s="5" t="str">
        <f>IF($B19="N/A","N/A",IF(G19&gt;100,"No",IF(G19&lt;95,"No","Yes")))</f>
        <v>No</v>
      </c>
      <c r="I19" s="6">
        <v>-1.4</v>
      </c>
      <c r="J19" s="6">
        <v>-3.25</v>
      </c>
      <c r="K19" s="85" t="str">
        <f t="shared" si="0"/>
        <v>Yes</v>
      </c>
    </row>
    <row r="20" spans="1:11" x14ac:dyDescent="0.25">
      <c r="A20" s="82" t="s">
        <v>313</v>
      </c>
      <c r="B20" s="60" t="s">
        <v>213</v>
      </c>
      <c r="C20" s="5">
        <v>98.387827873999996</v>
      </c>
      <c r="D20" s="5" t="str">
        <f t="shared" ref="D20:D35" si="4">IF(OR($B20="N/A",$C20="N/A"),"N/A",IF(C20&lt;0,"No","Yes"))</f>
        <v>N/A</v>
      </c>
      <c r="E20" s="5">
        <v>98.455433771000003</v>
      </c>
      <c r="F20" s="5" t="str">
        <f t="shared" ref="F20:F34" si="5">IF($B20="N/A","N/A",IF(E20&lt;0,"No","Yes"))</f>
        <v>N/A</v>
      </c>
      <c r="G20" s="5">
        <v>98.519911381</v>
      </c>
      <c r="H20" s="5" t="str">
        <f t="shared" ref="H20:H35" si="6">IF($B20="N/A","N/A",IF(G20&lt;0,"No","Yes"))</f>
        <v>N/A</v>
      </c>
      <c r="I20" s="6">
        <v>6.8699999999999997E-2</v>
      </c>
      <c r="J20" s="6">
        <v>6.5500000000000003E-2</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1747</v>
      </c>
      <c r="J21" s="6" t="s">
        <v>1747</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3.7097334702999998</v>
      </c>
      <c r="D23" s="5" t="str">
        <f t="shared" si="4"/>
        <v>N/A</v>
      </c>
      <c r="E23" s="5">
        <v>4.3346344741999996</v>
      </c>
      <c r="F23" s="5" t="str">
        <f t="shared" si="5"/>
        <v>N/A</v>
      </c>
      <c r="G23" s="5">
        <v>5.6566473665999997</v>
      </c>
      <c r="H23" s="5" t="str">
        <f t="shared" si="6"/>
        <v>N/A</v>
      </c>
      <c r="I23" s="6">
        <v>16.84</v>
      </c>
      <c r="J23" s="6">
        <v>30.5</v>
      </c>
      <c r="K23" s="85" t="str">
        <f t="shared" si="0"/>
        <v>No</v>
      </c>
    </row>
    <row r="24" spans="1:11" x14ac:dyDescent="0.25">
      <c r="A24" s="82" t="s">
        <v>315</v>
      </c>
      <c r="B24" s="60" t="s">
        <v>213</v>
      </c>
      <c r="C24" s="5">
        <v>2.7302671341</v>
      </c>
      <c r="D24" s="5" t="str">
        <f t="shared" si="4"/>
        <v>N/A</v>
      </c>
      <c r="E24" s="5">
        <v>2.7595388274000001</v>
      </c>
      <c r="F24" s="5" t="str">
        <f t="shared" si="5"/>
        <v>N/A</v>
      </c>
      <c r="G24" s="5">
        <v>2.6325098207000002</v>
      </c>
      <c r="H24" s="5" t="str">
        <f t="shared" si="6"/>
        <v>N/A</v>
      </c>
      <c r="I24" s="6">
        <v>1.0720000000000001</v>
      </c>
      <c r="J24" s="6">
        <v>-4.5999999999999996</v>
      </c>
      <c r="K24" s="85" t="str">
        <f t="shared" si="0"/>
        <v>Yes</v>
      </c>
    </row>
    <row r="25" spans="1:11" x14ac:dyDescent="0.25">
      <c r="A25" s="82" t="s">
        <v>316</v>
      </c>
      <c r="B25" s="60" t="s">
        <v>213</v>
      </c>
      <c r="C25" s="5">
        <v>11.733953826</v>
      </c>
      <c r="D25" s="5" t="str">
        <f t="shared" si="4"/>
        <v>N/A</v>
      </c>
      <c r="E25" s="5">
        <v>14.884706855999999</v>
      </c>
      <c r="F25" s="5" t="str">
        <f t="shared" si="5"/>
        <v>N/A</v>
      </c>
      <c r="G25" s="5">
        <v>20.13199784</v>
      </c>
      <c r="H25" s="5" t="str">
        <f t="shared" si="6"/>
        <v>N/A</v>
      </c>
      <c r="I25" s="6">
        <v>26.85</v>
      </c>
      <c r="J25" s="6">
        <v>35.25</v>
      </c>
      <c r="K25" s="85" t="str">
        <f t="shared" si="0"/>
        <v>No</v>
      </c>
    </row>
    <row r="26" spans="1:11" x14ac:dyDescent="0.25">
      <c r="A26" s="82" t="s">
        <v>317</v>
      </c>
      <c r="B26" s="60" t="s">
        <v>213</v>
      </c>
      <c r="C26" s="5">
        <v>85.535779039999994</v>
      </c>
      <c r="D26" s="5" t="str">
        <f t="shared" si="4"/>
        <v>N/A</v>
      </c>
      <c r="E26" s="5">
        <v>82.355754317000006</v>
      </c>
      <c r="F26" s="5" t="str">
        <f t="shared" si="5"/>
        <v>N/A</v>
      </c>
      <c r="G26" s="5">
        <v>77.235492339000004</v>
      </c>
      <c r="H26" s="5" t="str">
        <f t="shared" si="6"/>
        <v>N/A</v>
      </c>
      <c r="I26" s="6">
        <v>-3.72</v>
      </c>
      <c r="J26" s="6">
        <v>-6.22</v>
      </c>
      <c r="K26" s="85" t="str">
        <f t="shared" si="0"/>
        <v>Yes</v>
      </c>
    </row>
    <row r="27" spans="1:11" x14ac:dyDescent="0.25">
      <c r="A27" s="82" t="s">
        <v>318</v>
      </c>
      <c r="B27" s="60" t="s">
        <v>213</v>
      </c>
      <c r="C27" s="5">
        <v>60.570530642000001</v>
      </c>
      <c r="D27" s="5" t="str">
        <f t="shared" si="4"/>
        <v>N/A</v>
      </c>
      <c r="E27" s="5">
        <v>59.996380932999998</v>
      </c>
      <c r="F27" s="5" t="str">
        <f t="shared" si="5"/>
        <v>N/A</v>
      </c>
      <c r="G27" s="5">
        <v>59.101148698000003</v>
      </c>
      <c r="H27" s="5" t="str">
        <f t="shared" si="6"/>
        <v>N/A</v>
      </c>
      <c r="I27" s="6">
        <v>-0.94799999999999995</v>
      </c>
      <c r="J27" s="6">
        <v>-1.49</v>
      </c>
      <c r="K27" s="85" t="str">
        <f t="shared" si="0"/>
        <v>Yes</v>
      </c>
    </row>
    <row r="28" spans="1:11" x14ac:dyDescent="0.25">
      <c r="A28" s="82" t="s">
        <v>830</v>
      </c>
      <c r="B28" s="60" t="s">
        <v>213</v>
      </c>
      <c r="C28" s="5">
        <v>2.0748852524000001</v>
      </c>
      <c r="D28" s="5" t="str">
        <f t="shared" si="4"/>
        <v>N/A</v>
      </c>
      <c r="E28" s="5">
        <v>2.0676892585000002</v>
      </c>
      <c r="F28" s="5" t="str">
        <f t="shared" si="5"/>
        <v>N/A</v>
      </c>
      <c r="G28" s="5">
        <v>2.1396125374000001</v>
      </c>
      <c r="H28" s="5" t="str">
        <f t="shared" si="6"/>
        <v>N/A</v>
      </c>
      <c r="I28" s="6">
        <v>-0.34699999999999998</v>
      </c>
      <c r="J28" s="6">
        <v>3.4780000000000002</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99.862801836000003</v>
      </c>
      <c r="D30" s="5" t="str">
        <f t="shared" si="4"/>
        <v>N/A</v>
      </c>
      <c r="E30" s="5">
        <v>99.885820155999994</v>
      </c>
      <c r="F30" s="5" t="str">
        <f t="shared" si="5"/>
        <v>N/A</v>
      </c>
      <c r="G30" s="5">
        <v>99.458182390999994</v>
      </c>
      <c r="H30" s="5" t="str">
        <f t="shared" si="6"/>
        <v>N/A</v>
      </c>
      <c r="I30" s="6">
        <v>2.3E-2</v>
      </c>
      <c r="J30" s="6">
        <v>-0.42799999999999999</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0</v>
      </c>
      <c r="D33" s="5" t="str">
        <f t="shared" si="4"/>
        <v>N/A</v>
      </c>
      <c r="E33" s="5">
        <v>0</v>
      </c>
      <c r="F33" s="5" t="str">
        <f t="shared" si="5"/>
        <v>N/A</v>
      </c>
      <c r="G33" s="5">
        <v>4.6040995662000004</v>
      </c>
      <c r="H33" s="5" t="str">
        <f t="shared" si="6"/>
        <v>N/A</v>
      </c>
      <c r="I33" s="6" t="s">
        <v>1747</v>
      </c>
      <c r="J33" s="6" t="s">
        <v>1747</v>
      </c>
      <c r="K33" s="85" t="str">
        <f t="shared" si="0"/>
        <v>N/A</v>
      </c>
    </row>
    <row r="34" spans="1:11" x14ac:dyDescent="0.25">
      <c r="A34" s="82" t="s">
        <v>323</v>
      </c>
      <c r="B34" s="60" t="s">
        <v>213</v>
      </c>
      <c r="C34" s="5">
        <v>35.771485554999998</v>
      </c>
      <c r="D34" s="5" t="str">
        <f t="shared" si="4"/>
        <v>N/A</v>
      </c>
      <c r="E34" s="5">
        <v>31.717247441000001</v>
      </c>
      <c r="F34" s="5" t="str">
        <f t="shared" si="5"/>
        <v>N/A</v>
      </c>
      <c r="G34" s="5">
        <v>24.892484129</v>
      </c>
      <c r="H34" s="5" t="str">
        <f t="shared" si="6"/>
        <v>N/A</v>
      </c>
      <c r="I34" s="6">
        <v>-11.3</v>
      </c>
      <c r="J34" s="6">
        <v>-21.5</v>
      </c>
      <c r="K34" s="85" t="str">
        <f t="shared" si="0"/>
        <v>Yes</v>
      </c>
    </row>
    <row r="35" spans="1:11" x14ac:dyDescent="0.25">
      <c r="A35" s="82" t="s">
        <v>1705</v>
      </c>
      <c r="B35" s="60" t="s">
        <v>213</v>
      </c>
      <c r="C35" s="5">
        <v>32.068173577000003</v>
      </c>
      <c r="D35" s="5" t="str">
        <f t="shared" si="4"/>
        <v>N/A</v>
      </c>
      <c r="E35" s="5">
        <v>29.291179816</v>
      </c>
      <c r="F35" s="5" t="str">
        <f>IF($B35="N/A","N/A",IF(E35&lt;0,"No","Yes"))</f>
        <v>N/A</v>
      </c>
      <c r="G35" s="5">
        <v>26.211531658999998</v>
      </c>
      <c r="H35" s="5" t="str">
        <f t="shared" si="6"/>
        <v>N/A</v>
      </c>
      <c r="I35" s="6">
        <v>-8.66</v>
      </c>
      <c r="J35" s="6">
        <v>-10.5</v>
      </c>
      <c r="K35" s="85" t="str">
        <f t="shared" si="0"/>
        <v>Yes</v>
      </c>
    </row>
    <row r="36" spans="1:11" x14ac:dyDescent="0.25">
      <c r="A36" s="83" t="s">
        <v>372</v>
      </c>
      <c r="B36" s="1" t="s">
        <v>213</v>
      </c>
      <c r="C36" s="4">
        <v>96.48706636</v>
      </c>
      <c r="D36" s="5" t="str">
        <f t="shared" ref="D36:D39" si="7">IF($B36="N/A","N/A",IF(C36&lt;0,"No","Yes"))</f>
        <v>N/A</v>
      </c>
      <c r="E36" s="4">
        <v>94.544256023000003</v>
      </c>
      <c r="F36" s="5" t="str">
        <f t="shared" ref="F36:F39" si="8">IF($B36="N/A","N/A",IF(E36&lt;0,"No","Yes"))</f>
        <v>N/A</v>
      </c>
      <c r="G36" s="4">
        <v>92.563252844000004</v>
      </c>
      <c r="H36" s="5" t="str">
        <f t="shared" ref="H36:H39" si="9">IF($B36="N/A","N/A",IF(G36&lt;0,"No","Yes"))</f>
        <v>N/A</v>
      </c>
      <c r="I36" s="6">
        <v>-2.0099999999999998</v>
      </c>
      <c r="J36" s="6">
        <v>-2.1</v>
      </c>
      <c r="K36" s="85" t="str">
        <f>IF(J36="Div by 0", "N/A", IF(J36="N/A","N/A", IF(J36&gt;30, "No", IF(J36&lt;-30, "No", "Yes"))))</f>
        <v>Yes</v>
      </c>
    </row>
    <row r="37" spans="1:11" x14ac:dyDescent="0.25">
      <c r="A37" s="83" t="s">
        <v>373</v>
      </c>
      <c r="B37" s="1" t="s">
        <v>213</v>
      </c>
      <c r="C37" s="4">
        <v>2.9040251420000001</v>
      </c>
      <c r="D37" s="5" t="str">
        <f t="shared" si="7"/>
        <v>N/A</v>
      </c>
      <c r="E37" s="4">
        <v>4.3570985420000001</v>
      </c>
      <c r="F37" s="5" t="str">
        <f t="shared" si="8"/>
        <v>N/A</v>
      </c>
      <c r="G37" s="4">
        <v>5.7518664011</v>
      </c>
      <c r="H37" s="5" t="str">
        <f t="shared" si="9"/>
        <v>N/A</v>
      </c>
      <c r="I37" s="6">
        <v>50.04</v>
      </c>
      <c r="J37" s="6">
        <v>32.01</v>
      </c>
      <c r="K37" s="85" t="str">
        <f>IF(J37="Div by 0", "N/A", IF(J37="N/A","N/A", IF(J37&gt;30, "No", IF(J37&lt;-30, "No", "Yes"))))</f>
        <v>No</v>
      </c>
    </row>
    <row r="38" spans="1:11" x14ac:dyDescent="0.25">
      <c r="A38" s="83" t="s">
        <v>374</v>
      </c>
      <c r="B38" s="1" t="s">
        <v>213</v>
      </c>
      <c r="C38" s="4">
        <v>3.0218783999999999E-2</v>
      </c>
      <c r="D38" s="5" t="str">
        <f t="shared" si="7"/>
        <v>N/A</v>
      </c>
      <c r="E38" s="4">
        <v>6.7211250099999995E-2</v>
      </c>
      <c r="F38" s="5" t="str">
        <f t="shared" si="8"/>
        <v>N/A</v>
      </c>
      <c r="G38" s="4">
        <v>0.14987060860000001</v>
      </c>
      <c r="H38" s="5" t="str">
        <f t="shared" si="9"/>
        <v>N/A</v>
      </c>
      <c r="I38" s="6">
        <v>122.4</v>
      </c>
      <c r="J38" s="6">
        <v>123</v>
      </c>
      <c r="K38" s="85" t="str">
        <f>IF(J38="Div by 0", "N/A", IF(J38="N/A","N/A", IF(J38&gt;30, "No", IF(J38&lt;-30, "No", "Yes"))))</f>
        <v>No</v>
      </c>
    </row>
    <row r="39" spans="1:11" x14ac:dyDescent="0.25">
      <c r="A39" s="100" t="s">
        <v>375</v>
      </c>
      <c r="B39" s="101" t="s">
        <v>213</v>
      </c>
      <c r="C39" s="98">
        <v>0.3520488336</v>
      </c>
      <c r="D39" s="94" t="str">
        <f t="shared" si="7"/>
        <v>N/A</v>
      </c>
      <c r="E39" s="98">
        <v>0.56354048189999995</v>
      </c>
      <c r="F39" s="94" t="str">
        <f t="shared" si="8"/>
        <v>N/A</v>
      </c>
      <c r="G39" s="98">
        <v>0.75959264979999996</v>
      </c>
      <c r="H39" s="94" t="str">
        <f t="shared" si="9"/>
        <v>N/A</v>
      </c>
      <c r="I39" s="95">
        <v>60.07</v>
      </c>
      <c r="J39" s="95">
        <v>34.79</v>
      </c>
      <c r="K39" s="96" t="str">
        <f>IF(J39="Div by 0", "N/A", IF(J39="N/A","N/A", IF(J39&gt;30, "No", IF(J39&lt;-30, "No", "Yes"))))</f>
        <v>No</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295005</v>
      </c>
      <c r="D7" s="18" t="str">
        <f>IF($B7="N/A","N/A",IF(C7&gt;15,"No",IF(C7&lt;-15,"No","Yes")))</f>
        <v>N/A</v>
      </c>
      <c r="E7" s="17">
        <v>286799</v>
      </c>
      <c r="F7" s="18" t="str">
        <f>IF($B7="N/A","N/A",IF(E7&gt;15,"No",IF(E7&lt;-15,"No","Yes")))</f>
        <v>N/A</v>
      </c>
      <c r="G7" s="17">
        <v>306928</v>
      </c>
      <c r="H7" s="18" t="str">
        <f>IF($B7="N/A","N/A",IF(G7&gt;15,"No",IF(G7&lt;-15,"No","Yes")))</f>
        <v>N/A</v>
      </c>
      <c r="I7" s="19">
        <v>-2.78</v>
      </c>
      <c r="J7" s="19">
        <v>7.0190000000000001</v>
      </c>
      <c r="K7" s="86" t="str">
        <f t="shared" ref="K7:K24" si="0">IF(J7="Div by 0", "N/A", IF(J7="N/A","N/A", IF(J7&gt;30, "No", IF(J7&lt;-30, "No", "Yes"))))</f>
        <v>Yes</v>
      </c>
    </row>
    <row r="8" spans="1:11" x14ac:dyDescent="0.25">
      <c r="A8" s="102" t="s">
        <v>362</v>
      </c>
      <c r="B8" s="16" t="s">
        <v>213</v>
      </c>
      <c r="C8" s="20">
        <v>99.960000678</v>
      </c>
      <c r="D8" s="18" t="str">
        <f>IF($B8="N/A","N/A",IF(C8&gt;15,"No",IF(C8&lt;-15,"No","Yes")))</f>
        <v>N/A</v>
      </c>
      <c r="E8" s="20">
        <v>99.462689897999994</v>
      </c>
      <c r="F8" s="18" t="str">
        <f>IF($B8="N/A","N/A",IF(E8&gt;15,"No",IF(E8&lt;-15,"No","Yes")))</f>
        <v>N/A</v>
      </c>
      <c r="G8" s="20">
        <v>98.859015795000005</v>
      </c>
      <c r="H8" s="18" t="str">
        <f>IF($B8="N/A","N/A",IF(G8&gt;15,"No",IF(G8&lt;-15,"No","Yes")))</f>
        <v>N/A</v>
      </c>
      <c r="I8" s="19">
        <v>-0.498</v>
      </c>
      <c r="J8" s="19">
        <v>-0.60699999999999998</v>
      </c>
      <c r="K8" s="86" t="str">
        <f t="shared" si="0"/>
        <v>Yes</v>
      </c>
    </row>
    <row r="9" spans="1:11" x14ac:dyDescent="0.25">
      <c r="A9" s="102" t="s">
        <v>119</v>
      </c>
      <c r="B9" s="21" t="s">
        <v>213</v>
      </c>
      <c r="C9" s="4">
        <v>3.9999321999999997E-2</v>
      </c>
      <c r="D9" s="5" t="str">
        <f>IF($B9="N/A","N/A",IF(C9&gt;15,"No",IF(C9&lt;-15,"No","Yes")))</f>
        <v>N/A</v>
      </c>
      <c r="E9" s="4">
        <v>0.53731010219999997</v>
      </c>
      <c r="F9" s="5" t="str">
        <f>IF($B9="N/A","N/A",IF(E9&gt;15,"No",IF(E9&lt;-15,"No","Yes")))</f>
        <v>N/A</v>
      </c>
      <c r="G9" s="4">
        <v>1.1409842048000001</v>
      </c>
      <c r="H9" s="5" t="str">
        <f>IF($B9="N/A","N/A",IF(G9&gt;15,"No",IF(G9&lt;-15,"No","Yes")))</f>
        <v>N/A</v>
      </c>
      <c r="I9" s="6">
        <v>1243</v>
      </c>
      <c r="J9" s="6">
        <v>112.4</v>
      </c>
      <c r="K9" s="85" t="str">
        <f t="shared" si="0"/>
        <v>No</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99.960000678</v>
      </c>
      <c r="D11" s="5" t="str">
        <f>IF(OR($B11="N/A",$C11="N/A"),"N/A",IF(C11&gt;100,"No",IF(C11&lt;95,"No","Yes")))</f>
        <v>Yes</v>
      </c>
      <c r="E11" s="4">
        <v>99.462689897999994</v>
      </c>
      <c r="F11" s="5" t="str">
        <f>IF(OR($B11="N/A",$E11="N/A"),"N/A",IF(E11&gt;100,"No",IF(E11&lt;95,"No","Yes")))</f>
        <v>Yes</v>
      </c>
      <c r="G11" s="4">
        <v>99.605444925</v>
      </c>
      <c r="H11" s="5" t="str">
        <f>IF($B11="N/A","N/A",IF(G11&gt;100,"No",IF(G11&lt;95,"No","Yes")))</f>
        <v>Yes</v>
      </c>
      <c r="I11" s="6">
        <v>-0.498</v>
      </c>
      <c r="J11" s="6">
        <v>0.14349999999999999</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100</v>
      </c>
      <c r="D13" s="5" t="str">
        <f t="shared" si="1"/>
        <v>Yes</v>
      </c>
      <c r="E13" s="4">
        <v>100</v>
      </c>
      <c r="F13" s="5" t="str">
        <f t="shared" si="2"/>
        <v>Yes</v>
      </c>
      <c r="G13" s="4">
        <v>100</v>
      </c>
      <c r="H13" s="5" t="str">
        <f t="shared" si="3"/>
        <v>Yes</v>
      </c>
      <c r="I13" s="6">
        <v>0</v>
      </c>
      <c r="J13" s="6">
        <v>0</v>
      </c>
      <c r="K13" s="85" t="str">
        <f t="shared" si="0"/>
        <v>Yes</v>
      </c>
    </row>
    <row r="14" spans="1:11" x14ac:dyDescent="0.25">
      <c r="A14" s="102" t="s">
        <v>13</v>
      </c>
      <c r="B14" s="21" t="s">
        <v>213</v>
      </c>
      <c r="C14" s="22">
        <v>294887</v>
      </c>
      <c r="D14" s="5" t="str">
        <f>IF($B14="N/A","N/A",IF(C14&gt;15,"No",IF(C14&lt;-15,"No","Yes")))</f>
        <v>N/A</v>
      </c>
      <c r="E14" s="22">
        <v>285258</v>
      </c>
      <c r="F14" s="5" t="str">
        <f>IF($B14="N/A","N/A",IF(E14&gt;15,"No",IF(E14&lt;-15,"No","Yes")))</f>
        <v>N/A</v>
      </c>
      <c r="G14" s="22">
        <v>303426</v>
      </c>
      <c r="H14" s="5" t="str">
        <f>IF($B14="N/A","N/A",IF(G14&gt;15,"No",IF(G14&lt;-15,"No","Yes")))</f>
        <v>N/A</v>
      </c>
      <c r="I14" s="6">
        <v>-3.27</v>
      </c>
      <c r="J14" s="6">
        <v>6.3689999999999998</v>
      </c>
      <c r="K14" s="85" t="str">
        <f t="shared" si="0"/>
        <v>Yes</v>
      </c>
    </row>
    <row r="15" spans="1:11" x14ac:dyDescent="0.25">
      <c r="A15" s="102" t="s">
        <v>439</v>
      </c>
      <c r="B15" s="21" t="s">
        <v>215</v>
      </c>
      <c r="C15" s="4">
        <v>0.32453109159999999</v>
      </c>
      <c r="D15" s="5" t="str">
        <f>IF($B15="N/A","N/A",IF(C15&gt;20,"No",IF(C15&lt;5,"No","Yes")))</f>
        <v>No</v>
      </c>
      <c r="E15" s="4">
        <v>0.3463531259</v>
      </c>
      <c r="F15" s="5" t="str">
        <f>IF($B15="N/A","N/A",IF(E15&gt;20,"No",IF(E15&lt;5,"No","Yes")))</f>
        <v>No</v>
      </c>
      <c r="G15" s="4">
        <v>0.32956964799999999</v>
      </c>
      <c r="H15" s="5" t="str">
        <f>IF($B15="N/A","N/A",IF(G15&gt;20,"No",IF(G15&lt;5,"No","Yes")))</f>
        <v>No</v>
      </c>
      <c r="I15" s="6">
        <v>6.7240000000000002</v>
      </c>
      <c r="J15" s="6">
        <v>-4.8499999999999996</v>
      </c>
      <c r="K15" s="85" t="str">
        <f t="shared" si="0"/>
        <v>Yes</v>
      </c>
    </row>
    <row r="16" spans="1:11" x14ac:dyDescent="0.25">
      <c r="A16" s="102" t="s">
        <v>440</v>
      </c>
      <c r="B16" s="16" t="s">
        <v>213</v>
      </c>
      <c r="C16" s="4">
        <v>99.675468907999999</v>
      </c>
      <c r="D16" s="5" t="str">
        <f>IF($B16="N/A","N/A",IF(C16&gt;15,"No",IF(C16&lt;-15,"No","Yes")))</f>
        <v>N/A</v>
      </c>
      <c r="E16" s="4">
        <v>99.653646874000003</v>
      </c>
      <c r="F16" s="5" t="str">
        <f>IF($B16="N/A","N/A",IF(E16&gt;15,"No",IF(E16&lt;-15,"No","Yes")))</f>
        <v>N/A</v>
      </c>
      <c r="G16" s="4">
        <v>99.670430351999997</v>
      </c>
      <c r="H16" s="5" t="str">
        <f>IF($B16="N/A","N/A",IF(G16&gt;15,"No",IF(G16&lt;-15,"No","Yes")))</f>
        <v>N/A</v>
      </c>
      <c r="I16" s="6">
        <v>-2.1999999999999999E-2</v>
      </c>
      <c r="J16" s="6">
        <v>1.6799999999999999E-2</v>
      </c>
      <c r="K16" s="85" t="str">
        <f t="shared" si="0"/>
        <v>Yes</v>
      </c>
    </row>
    <row r="17" spans="1:11" x14ac:dyDescent="0.25">
      <c r="A17" s="102" t="s">
        <v>441</v>
      </c>
      <c r="B17" s="21" t="s">
        <v>235</v>
      </c>
      <c r="C17" s="4">
        <v>4.3521755790999999</v>
      </c>
      <c r="D17" s="5" t="str">
        <f>IF($B17="N/A","N/A",IF(C17&gt;1,"Yes","No"))</f>
        <v>Yes</v>
      </c>
      <c r="E17" s="4">
        <v>4.6855828758999998</v>
      </c>
      <c r="F17" s="5" t="str">
        <f>IF($B17="N/A","N/A",IF(E17&gt;1,"Yes","No"))</f>
        <v>Yes</v>
      </c>
      <c r="G17" s="4">
        <v>4.4808289335999998</v>
      </c>
      <c r="H17" s="5" t="str">
        <f>IF($B17="N/A","N/A",IF(G17&gt;1,"Yes","No"))</f>
        <v>Yes</v>
      </c>
      <c r="I17" s="6">
        <v>7.6609999999999996</v>
      </c>
      <c r="J17" s="6">
        <v>-4.37</v>
      </c>
      <c r="K17" s="85" t="str">
        <f t="shared" si="0"/>
        <v>Yes</v>
      </c>
    </row>
    <row r="18" spans="1:11" x14ac:dyDescent="0.25">
      <c r="A18" s="102" t="s">
        <v>857</v>
      </c>
      <c r="B18" s="21" t="s">
        <v>213</v>
      </c>
      <c r="C18" s="62">
        <v>2311.8712015000001</v>
      </c>
      <c r="D18" s="5" t="str">
        <f>IF($B18="N/A","N/A",IF(C18&gt;15,"No",IF(C18&lt;-15,"No","Yes")))</f>
        <v>N/A</v>
      </c>
      <c r="E18" s="62">
        <v>1914.2264700999999</v>
      </c>
      <c r="F18" s="5" t="str">
        <f>IF($B18="N/A","N/A",IF(E18&gt;15,"No",IF(E18&lt;-15,"No","Yes")))</f>
        <v>N/A</v>
      </c>
      <c r="G18" s="62">
        <v>2508.9708737999999</v>
      </c>
      <c r="H18" s="5" t="str">
        <f>IF($B18="N/A","N/A",IF(G18&gt;15,"No",IF(G18&lt;-15,"No","Yes")))</f>
        <v>N/A</v>
      </c>
      <c r="I18" s="6">
        <v>-17.2</v>
      </c>
      <c r="J18" s="6">
        <v>31.07</v>
      </c>
      <c r="K18" s="85" t="str">
        <f t="shared" si="0"/>
        <v>No</v>
      </c>
    </row>
    <row r="19" spans="1:11" x14ac:dyDescent="0.25">
      <c r="A19" s="84" t="s">
        <v>131</v>
      </c>
      <c r="B19" s="21" t="s">
        <v>213</v>
      </c>
      <c r="C19" s="22">
        <v>354</v>
      </c>
      <c r="D19" s="21" t="s">
        <v>213</v>
      </c>
      <c r="E19" s="22">
        <v>34</v>
      </c>
      <c r="F19" s="21" t="s">
        <v>213</v>
      </c>
      <c r="G19" s="22">
        <v>63</v>
      </c>
      <c r="H19" s="5" t="str">
        <f>IF($B19="N/A","N/A",IF(G19&gt;15,"No",IF(G19&lt;-15,"No","Yes")))</f>
        <v>N/A</v>
      </c>
      <c r="I19" s="6">
        <v>-90.4</v>
      </c>
      <c r="J19" s="6">
        <v>85.29</v>
      </c>
      <c r="K19" s="85" t="str">
        <f t="shared" si="0"/>
        <v>No</v>
      </c>
    </row>
    <row r="20" spans="1:11" x14ac:dyDescent="0.25">
      <c r="A20" s="84" t="s">
        <v>346</v>
      </c>
      <c r="B20" s="16" t="s">
        <v>213</v>
      </c>
      <c r="C20" s="4">
        <v>0.11999796610000001</v>
      </c>
      <c r="D20" s="21" t="s">
        <v>213</v>
      </c>
      <c r="E20" s="4">
        <v>1.18549925E-2</v>
      </c>
      <c r="F20" s="21" t="s">
        <v>213</v>
      </c>
      <c r="G20" s="4">
        <v>2.0525986600000001E-2</v>
      </c>
      <c r="H20" s="5" t="str">
        <f>IF($B20="N/A","N/A",IF(G20&gt;15,"No",IF(G20&lt;-15,"No","Yes")))</f>
        <v>N/A</v>
      </c>
      <c r="I20" s="6">
        <v>-90.1</v>
      </c>
      <c r="J20" s="6">
        <v>73.14</v>
      </c>
      <c r="K20" s="85" t="str">
        <f t="shared" si="0"/>
        <v>No</v>
      </c>
    </row>
    <row r="21" spans="1:11" ht="25" x14ac:dyDescent="0.25">
      <c r="A21" s="84" t="s">
        <v>836</v>
      </c>
      <c r="B21" s="21" t="s">
        <v>213</v>
      </c>
      <c r="C21" s="62">
        <v>2320.7824859000002</v>
      </c>
      <c r="D21" s="5" t="str">
        <f>IF($B21="N/A","N/A",IF(C21&gt;60,"No",IF(C21&lt;15,"No","Yes")))</f>
        <v>N/A</v>
      </c>
      <c r="E21" s="62">
        <v>4256.1764706000004</v>
      </c>
      <c r="F21" s="5" t="str">
        <f>IF($B21="N/A","N/A",IF(E21&gt;60,"No",IF(E21&lt;15,"No","Yes")))</f>
        <v>N/A</v>
      </c>
      <c r="G21" s="62">
        <v>3600.2222222</v>
      </c>
      <c r="H21" s="5" t="str">
        <f>IF($B21="N/A","N/A",IF(G21&gt;60,"No",IF(G21&lt;15,"No","Yes")))</f>
        <v>N/A</v>
      </c>
      <c r="I21" s="6">
        <v>83.39</v>
      </c>
      <c r="J21" s="6">
        <v>-15.4</v>
      </c>
      <c r="K21" s="85" t="str">
        <f t="shared" si="0"/>
        <v>Yes</v>
      </c>
    </row>
    <row r="22" spans="1:11" x14ac:dyDescent="0.25">
      <c r="A22" s="84" t="s">
        <v>27</v>
      </c>
      <c r="B22" s="21" t="s">
        <v>217</v>
      </c>
      <c r="C22" s="22">
        <v>0</v>
      </c>
      <c r="D22" s="5" t="str">
        <f>IF($B22="N/A","N/A",IF(C22="N/A","N/A",IF(C22=0,"Yes","No")))</f>
        <v>Yes</v>
      </c>
      <c r="E22" s="22">
        <v>11</v>
      </c>
      <c r="F22" s="5" t="str">
        <f>IF($B22="N/A","N/A",IF(E22="N/A","N/A",IF(E22=0,"Yes","No")))</f>
        <v>No</v>
      </c>
      <c r="G22" s="22">
        <v>0</v>
      </c>
      <c r="H22" s="5" t="str">
        <f>IF($B22="N/A","N/A",IF(G22=0,"Yes","No"))</f>
        <v>Yes</v>
      </c>
      <c r="I22" s="6" t="s">
        <v>1747</v>
      </c>
      <c r="J22" s="6">
        <v>-100</v>
      </c>
      <c r="K22" s="85" t="str">
        <f t="shared" si="0"/>
        <v>No</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293930</v>
      </c>
      <c r="D6" s="5" t="str">
        <f>IF($B6="N/A","N/A",IF(C6&gt;15,"No",IF(C6&lt;-15,"No","Yes")))</f>
        <v>N/A</v>
      </c>
      <c r="E6" s="22">
        <v>284270</v>
      </c>
      <c r="F6" s="5" t="str">
        <f>IF($B6="N/A","N/A",IF(E6&gt;15,"No",IF(E6&lt;-15,"No","Yes")))</f>
        <v>N/A</v>
      </c>
      <c r="G6" s="22">
        <v>302426</v>
      </c>
      <c r="H6" s="5" t="str">
        <f>IF($B6="N/A","N/A",IF(G6&gt;15,"No",IF(G6&lt;-15,"No","Yes")))</f>
        <v>N/A</v>
      </c>
      <c r="I6" s="6">
        <v>-3.29</v>
      </c>
      <c r="J6" s="6">
        <v>6.3869999999999996</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152.93159750000001</v>
      </c>
      <c r="D9" s="5" t="str">
        <f>IF($B9="N/A","N/A",IF(C9&gt;100,"No",IF(C9&lt;50,"No","Yes")))</f>
        <v>No</v>
      </c>
      <c r="E9" s="23">
        <v>153.14331349</v>
      </c>
      <c r="F9" s="5" t="str">
        <f>IF($B9="N/A","N/A",IF(E9&gt;100,"No",IF(E9&lt;50,"No","Yes")))</f>
        <v>No</v>
      </c>
      <c r="G9" s="23">
        <v>160.43515260999999</v>
      </c>
      <c r="H9" s="5" t="str">
        <f>IF($B9="N/A","N/A",IF(G9&gt;100,"No",IF(G9&lt;50,"No","Yes")))</f>
        <v>No</v>
      </c>
      <c r="I9" s="6">
        <v>0.1384</v>
      </c>
      <c r="J9" s="6">
        <v>4.7610000000000001</v>
      </c>
      <c r="K9" s="85" t="str">
        <f t="shared" si="0"/>
        <v>Yes</v>
      </c>
    </row>
    <row r="10" spans="1:11" ht="25" x14ac:dyDescent="0.25">
      <c r="A10" s="104" t="s">
        <v>839</v>
      </c>
      <c r="B10" s="21" t="s">
        <v>213</v>
      </c>
      <c r="C10" s="23">
        <v>283.25871960000001</v>
      </c>
      <c r="D10" s="5" t="str">
        <f>IF($B10="N/A","N/A",IF(C10&gt;15,"No",IF(C10&lt;-15,"No","Yes")))</f>
        <v>N/A</v>
      </c>
      <c r="E10" s="23">
        <v>290.29774906</v>
      </c>
      <c r="F10" s="5" t="str">
        <f>IF($B10="N/A","N/A",IF(E10&gt;15,"No",IF(E10&lt;-15,"No","Yes")))</f>
        <v>N/A</v>
      </c>
      <c r="G10" s="23">
        <v>309.42970244000003</v>
      </c>
      <c r="H10" s="5" t="str">
        <f>IF($B10="N/A","N/A",IF(G10&gt;15,"No",IF(G10&lt;-15,"No","Yes")))</f>
        <v>N/A</v>
      </c>
      <c r="I10" s="6">
        <v>2.4849999999999999</v>
      </c>
      <c r="J10" s="6">
        <v>6.59</v>
      </c>
      <c r="K10" s="85" t="str">
        <f t="shared" si="0"/>
        <v>Yes</v>
      </c>
    </row>
    <row r="11" spans="1:11" ht="25" x14ac:dyDescent="0.25">
      <c r="A11" s="104" t="s">
        <v>840</v>
      </c>
      <c r="B11" s="21" t="s">
        <v>213</v>
      </c>
      <c r="C11" s="23" t="s">
        <v>1747</v>
      </c>
      <c r="D11" s="5" t="str">
        <f>IF($B11="N/A","N/A",IF(C11&gt;15,"No",IF(C11&lt;-15,"No","Yes")))</f>
        <v>N/A</v>
      </c>
      <c r="E11" s="23" t="s">
        <v>1747</v>
      </c>
      <c r="F11" s="5" t="str">
        <f>IF($B11="N/A","N/A",IF(E11&gt;15,"No",IF(E11&lt;-15,"No","Yes")))</f>
        <v>N/A</v>
      </c>
      <c r="G11" s="23">
        <v>851.51096104999999</v>
      </c>
      <c r="H11" s="5" t="str">
        <f>IF($B11="N/A","N/A",IF(G11&gt;15,"No",IF(G11&lt;-15,"No","Yes")))</f>
        <v>N/A</v>
      </c>
      <c r="I11" s="6" t="s">
        <v>1747</v>
      </c>
      <c r="J11" s="6" t="s">
        <v>1747</v>
      </c>
      <c r="K11" s="85" t="str">
        <f t="shared" si="0"/>
        <v>N/A</v>
      </c>
    </row>
    <row r="12" spans="1:11" ht="25" x14ac:dyDescent="0.25">
      <c r="A12" s="104" t="s">
        <v>841</v>
      </c>
      <c r="B12" s="21" t="s">
        <v>213</v>
      </c>
      <c r="C12" s="23" t="s">
        <v>1747</v>
      </c>
      <c r="D12" s="5" t="str">
        <f>IF($B12="N/A","N/A",IF(C12&gt;15,"No",IF(C12&lt;-15,"No","Yes")))</f>
        <v>N/A</v>
      </c>
      <c r="E12" s="23" t="s">
        <v>1747</v>
      </c>
      <c r="F12" s="5" t="str">
        <f>IF($B12="N/A","N/A",IF(E12&gt;15,"No",IF(E12&lt;-15,"No","Yes")))</f>
        <v>N/A</v>
      </c>
      <c r="G12" s="23">
        <v>1067.5825506000001</v>
      </c>
      <c r="H12" s="5" t="str">
        <f>IF($B12="N/A","N/A",IF(G12&gt;15,"No",IF(G12&lt;-15,"No","Yes")))</f>
        <v>N/A</v>
      </c>
      <c r="I12" s="6" t="s">
        <v>1747</v>
      </c>
      <c r="J12" s="6" t="s">
        <v>1747</v>
      </c>
      <c r="K12" s="85" t="str">
        <f t="shared" si="0"/>
        <v>N/A</v>
      </c>
    </row>
    <row r="13" spans="1:11" x14ac:dyDescent="0.25">
      <c r="A13" s="104" t="s">
        <v>650</v>
      </c>
      <c r="B13" s="21" t="s">
        <v>237</v>
      </c>
      <c r="C13" s="4">
        <v>98.228149559000002</v>
      </c>
      <c r="D13" s="5" t="str">
        <f>IF($B13="N/A","N/A",IF(C13&gt;99,"No",IF(C13&lt;75,"No","Yes")))</f>
        <v>Yes</v>
      </c>
      <c r="E13" s="4">
        <v>98.116579307999999</v>
      </c>
      <c r="F13" s="5" t="str">
        <f>IF($B13="N/A","N/A",IF(E13&gt;99,"No",IF(E13&lt;75,"No","Yes")))</f>
        <v>Yes</v>
      </c>
      <c r="G13" s="4">
        <v>97.695634635000005</v>
      </c>
      <c r="H13" s="5" t="str">
        <f>IF($B13="N/A","N/A",IF(G13&gt;99,"No",IF(G13&lt;75,"No","Yes")))</f>
        <v>Yes</v>
      </c>
      <c r="I13" s="6">
        <v>-0.114</v>
      </c>
      <c r="J13" s="6">
        <v>-0.42899999999999999</v>
      </c>
      <c r="K13" s="85" t="str">
        <f t="shared" ref="K13:K24" si="1">IF(J13="Div by 0", "N/A", IF(J13="N/A","N/A", IF(J13&gt;30, "No", IF(J13&lt;-30, "No", "Yes"))))</f>
        <v>Yes</v>
      </c>
    </row>
    <row r="14" spans="1:11" x14ac:dyDescent="0.25">
      <c r="A14" s="104" t="s">
        <v>492</v>
      </c>
      <c r="B14" s="21" t="s">
        <v>213</v>
      </c>
      <c r="C14" s="5">
        <v>100</v>
      </c>
      <c r="D14" s="5" t="str">
        <f>IF($B14="N/A","N/A",IF(C14&gt;15,"No",IF(C14&lt;-15,"No","Yes")))</f>
        <v>N/A</v>
      </c>
      <c r="E14" s="5">
        <v>99.999641468999997</v>
      </c>
      <c r="F14" s="5" t="str">
        <f>IF($B14="N/A","N/A",IF(E14&gt;15,"No",IF(E14&lt;-15,"No","Yes")))</f>
        <v>N/A</v>
      </c>
      <c r="G14" s="5">
        <v>99.999661540999995</v>
      </c>
      <c r="H14" s="5" t="str">
        <f>IF($B14="N/A","N/A",IF(G14&gt;15,"No",IF(G14&lt;-15,"No","Yes")))</f>
        <v>N/A</v>
      </c>
      <c r="I14" s="6">
        <v>0</v>
      </c>
      <c r="J14" s="6">
        <v>0</v>
      </c>
      <c r="K14" s="85" t="str">
        <f t="shared" si="1"/>
        <v>Yes</v>
      </c>
    </row>
    <row r="15" spans="1:11" x14ac:dyDescent="0.25">
      <c r="A15" s="104" t="s">
        <v>842</v>
      </c>
      <c r="B15" s="21" t="s">
        <v>213</v>
      </c>
      <c r="C15" s="22">
        <v>12.591683349</v>
      </c>
      <c r="D15" s="5" t="str">
        <f>IF($B15="N/A","N/A",IF(C15&gt;15,"No",IF(C15&lt;-15,"No","Yes")))</f>
        <v>N/A</v>
      </c>
      <c r="E15" s="6">
        <v>12.733223383</v>
      </c>
      <c r="F15" s="5" t="str">
        <f>IF($B15="N/A","N/A",IF(E15&gt;15,"No",IF(E15&lt;-15,"No","Yes")))</f>
        <v>N/A</v>
      </c>
      <c r="G15" s="6">
        <v>11.983709926</v>
      </c>
      <c r="H15" s="5" t="str">
        <f>IF($B15="N/A","N/A",IF(G15&gt;15,"No",IF(G15&lt;-15,"No","Yes")))</f>
        <v>N/A</v>
      </c>
      <c r="I15" s="6">
        <v>1.1240000000000001</v>
      </c>
      <c r="J15" s="6">
        <v>-5.89</v>
      </c>
      <c r="K15" s="85" t="str">
        <f t="shared" si="1"/>
        <v>Yes</v>
      </c>
    </row>
    <row r="16" spans="1:11" x14ac:dyDescent="0.25">
      <c r="A16" s="105" t="s">
        <v>651</v>
      </c>
      <c r="B16" s="29" t="s">
        <v>238</v>
      </c>
      <c r="C16" s="5">
        <v>0.59061681349999995</v>
      </c>
      <c r="D16" s="5" t="str">
        <f>IF($B16="N/A","N/A",IF(C16&gt;20,"No",IF(C16&lt;=0,"No","Yes")))</f>
        <v>Yes</v>
      </c>
      <c r="E16" s="5">
        <v>0.58289654199999996</v>
      </c>
      <c r="F16" s="5" t="str">
        <f>IF($B16="N/A","N/A",IF(E16&gt;20,"No",IF(E16&lt;=0,"No","Yes")))</f>
        <v>Yes</v>
      </c>
      <c r="G16" s="5">
        <v>0.54294273640000001</v>
      </c>
      <c r="H16" s="5" t="str">
        <f>IF($B16="N/A","N/A",IF(G16&gt;20,"No",IF(G16&lt;=0,"No","Yes")))</f>
        <v>Yes</v>
      </c>
      <c r="I16" s="6">
        <v>-1.31</v>
      </c>
      <c r="J16" s="6">
        <v>-6.85</v>
      </c>
      <c r="K16" s="85" t="str">
        <f t="shared" si="1"/>
        <v>Yes</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11.346198157</v>
      </c>
      <c r="D18" s="5" t="str">
        <f>IF($B18="N/A","N/A",IF(C18&gt;15,"No",IF(C18&lt;-15,"No","Yes")))</f>
        <v>N/A</v>
      </c>
      <c r="E18" s="6">
        <v>11.770066385</v>
      </c>
      <c r="F18" s="5" t="str">
        <f>IF($B18="N/A","N/A",IF(E18&gt;15,"No",IF(E18&lt;-15,"No","Yes")))</f>
        <v>N/A</v>
      </c>
      <c r="G18" s="6">
        <v>11.461632156</v>
      </c>
      <c r="H18" s="5" t="str">
        <f>IF($B18="N/A","N/A",IF(G18&gt;15,"No",IF(G18&lt;-15,"No","Yes")))</f>
        <v>N/A</v>
      </c>
      <c r="I18" s="6">
        <v>3.7360000000000002</v>
      </c>
      <c r="J18" s="6">
        <v>-2.62</v>
      </c>
      <c r="K18" s="85" t="str">
        <f t="shared" si="1"/>
        <v>Yes</v>
      </c>
    </row>
    <row r="19" spans="1:11" x14ac:dyDescent="0.25">
      <c r="A19" s="104" t="s">
        <v>652</v>
      </c>
      <c r="B19" s="29" t="s">
        <v>239</v>
      </c>
      <c r="C19" s="5">
        <v>0.80189160680000005</v>
      </c>
      <c r="D19" s="5" t="str">
        <f>IF($B19="N/A","N/A",IF(C19&gt;10,"No",IF(C19&lt;=0,"No","Yes")))</f>
        <v>Yes</v>
      </c>
      <c r="E19" s="5">
        <v>0.92623210330000005</v>
      </c>
      <c r="F19" s="5" t="str">
        <f>IF($B19="N/A","N/A",IF(E19&gt;10,"No",IF(E19&lt;=0,"No","Yes")))</f>
        <v>Yes</v>
      </c>
      <c r="G19" s="5">
        <v>1.3732284923</v>
      </c>
      <c r="H19" s="5" t="str">
        <f>IF($B19="N/A","N/A",IF(G19&gt;10,"No",IF(G19&lt;=0,"No","Yes")))</f>
        <v>Yes</v>
      </c>
      <c r="I19" s="6">
        <v>15.51</v>
      </c>
      <c r="J19" s="6">
        <v>48.26</v>
      </c>
      <c r="K19" s="85" t="str">
        <f t="shared" si="1"/>
        <v>No</v>
      </c>
    </row>
    <row r="20" spans="1:11" x14ac:dyDescent="0.25">
      <c r="A20" s="104" t="s">
        <v>129</v>
      </c>
      <c r="B20" s="21" t="s">
        <v>213</v>
      </c>
      <c r="C20" s="5">
        <v>0</v>
      </c>
      <c r="D20" s="5" t="str">
        <f>IF($B20="N/A","N/A",IF(C20&gt;15,"No",IF(C20&lt;-15,"No","Yes")))</f>
        <v>N/A</v>
      </c>
      <c r="E20" s="5">
        <v>0</v>
      </c>
      <c r="F20" s="5" t="str">
        <f>IF($B20="N/A","N/A",IF(E20&gt;15,"No",IF(E20&lt;-15,"No","Yes")))</f>
        <v>N/A</v>
      </c>
      <c r="G20" s="5">
        <v>47.676378522</v>
      </c>
      <c r="H20" s="5" t="str">
        <f>IF($B20="N/A","N/A",IF(G20&gt;15,"No",IF(G20&lt;-15,"No","Yes")))</f>
        <v>N/A</v>
      </c>
      <c r="I20" s="6" t="s">
        <v>1747</v>
      </c>
      <c r="J20" s="6" t="s">
        <v>1747</v>
      </c>
      <c r="K20" s="85" t="str">
        <f t="shared" si="1"/>
        <v>N/A</v>
      </c>
    </row>
    <row r="21" spans="1:11" x14ac:dyDescent="0.25">
      <c r="A21" s="104" t="s">
        <v>844</v>
      </c>
      <c r="B21" s="21" t="s">
        <v>213</v>
      </c>
      <c r="C21" s="6" t="s">
        <v>1747</v>
      </c>
      <c r="D21" s="5" t="str">
        <f>IF($B21="N/A","N/A",IF(C21&gt;15,"No",IF(C21&lt;-15,"No","Yes")))</f>
        <v>N/A</v>
      </c>
      <c r="E21" s="6" t="s">
        <v>1747</v>
      </c>
      <c r="F21" s="5" t="str">
        <f>IF($B21="N/A","N/A",IF(E21&gt;15,"No",IF(E21&lt;-15,"No","Yes")))</f>
        <v>N/A</v>
      </c>
      <c r="G21" s="6">
        <v>10.321212121</v>
      </c>
      <c r="H21" s="5" t="str">
        <f>IF($B21="N/A","N/A",IF(G21&gt;15,"No",IF(G21&lt;-15,"No","Yes")))</f>
        <v>N/A</v>
      </c>
      <c r="I21" s="6" t="s">
        <v>1747</v>
      </c>
      <c r="J21" s="6" t="s">
        <v>1747</v>
      </c>
      <c r="K21" s="85" t="str">
        <f t="shared" si="1"/>
        <v>N/A</v>
      </c>
    </row>
    <row r="22" spans="1:11" x14ac:dyDescent="0.25">
      <c r="A22" s="104" t="s">
        <v>1682</v>
      </c>
      <c r="B22" s="29" t="s">
        <v>224</v>
      </c>
      <c r="C22" s="5">
        <v>0.37934202020000002</v>
      </c>
      <c r="D22" s="5" t="str">
        <f>IF($B22="N/A","N/A",IF(C22&gt;5,"No",IF(C22&lt;=0,"No","Yes")))</f>
        <v>Yes</v>
      </c>
      <c r="E22" s="5">
        <v>0.37429204630000001</v>
      </c>
      <c r="F22" s="5" t="str">
        <f>IF($B22="N/A","N/A",IF(E22&gt;5,"No",IF(E22&lt;=0,"No","Yes")))</f>
        <v>Yes</v>
      </c>
      <c r="G22" s="5">
        <v>0.38819413670000003</v>
      </c>
      <c r="H22" s="5" t="str">
        <f>IF($B22="N/A","N/A",IF(G22&gt;5,"No",IF(G22&lt;=0,"No","Yes")))</f>
        <v>Yes</v>
      </c>
      <c r="I22" s="6">
        <v>-1.33</v>
      </c>
      <c r="J22" s="6">
        <v>3.714</v>
      </c>
      <c r="K22" s="85" t="str">
        <f t="shared" si="1"/>
        <v>Yes</v>
      </c>
    </row>
    <row r="23" spans="1:11" x14ac:dyDescent="0.25">
      <c r="A23" s="104" t="s">
        <v>130</v>
      </c>
      <c r="B23" s="21" t="s">
        <v>213</v>
      </c>
      <c r="C23" s="5">
        <v>0</v>
      </c>
      <c r="D23" s="5" t="str">
        <f>IF($B23="N/A","N/A",IF(C23&gt;15,"No",IF(C23&lt;-15,"No","Yes")))</f>
        <v>N/A</v>
      </c>
      <c r="E23" s="5">
        <v>0</v>
      </c>
      <c r="F23" s="5" t="str">
        <f>IF($B23="N/A","N/A",IF(E23&gt;15,"No",IF(E23&lt;-15,"No","Yes")))</f>
        <v>N/A</v>
      </c>
      <c r="G23" s="5">
        <v>38.926746166999997</v>
      </c>
      <c r="H23" s="5" t="str">
        <f>IF($B23="N/A","N/A",IF(G23&gt;15,"No",IF(G23&lt;-15,"No","Yes")))</f>
        <v>N/A</v>
      </c>
      <c r="I23" s="6" t="s">
        <v>1747</v>
      </c>
      <c r="J23" s="6" t="s">
        <v>1747</v>
      </c>
      <c r="K23" s="85" t="str">
        <f t="shared" si="1"/>
        <v>N/A</v>
      </c>
    </row>
    <row r="24" spans="1:11" x14ac:dyDescent="0.25">
      <c r="A24" s="104" t="s">
        <v>845</v>
      </c>
      <c r="B24" s="21" t="s">
        <v>213</v>
      </c>
      <c r="C24" s="6" t="s">
        <v>1747</v>
      </c>
      <c r="D24" s="5" t="str">
        <f>IF($B24="N/A","N/A",IF(C24&gt;15,"No",IF(C24&lt;-15,"No","Yes")))</f>
        <v>N/A</v>
      </c>
      <c r="E24" s="6" t="s">
        <v>1747</v>
      </c>
      <c r="F24" s="5" t="str">
        <f>IF($B24="N/A","N/A",IF(E24&gt;15,"No",IF(E24&lt;-15,"No","Yes")))</f>
        <v>N/A</v>
      </c>
      <c r="G24" s="6">
        <v>10.483588621000001</v>
      </c>
      <c r="H24" s="5" t="str">
        <f>IF($B24="N/A","N/A",IF(G24&gt;15,"No",IF(G24&lt;-15,"No","Yes")))</f>
        <v>N/A</v>
      </c>
      <c r="I24" s="6" t="s">
        <v>1747</v>
      </c>
      <c r="J24" s="6" t="s">
        <v>1747</v>
      </c>
      <c r="K24" s="85" t="str">
        <f t="shared" si="1"/>
        <v>N/A</v>
      </c>
    </row>
    <row r="25" spans="1:11" x14ac:dyDescent="0.25">
      <c r="A25" s="104" t="s">
        <v>15</v>
      </c>
      <c r="B25" s="21" t="s">
        <v>240</v>
      </c>
      <c r="C25" s="5">
        <v>0</v>
      </c>
      <c r="D25" s="5" t="str">
        <f>IF($B25="N/A","N/A",IF(C25&gt;20,"No",IF(C25&lt;1,"No","Yes")))</f>
        <v>No</v>
      </c>
      <c r="E25" s="5">
        <v>0</v>
      </c>
      <c r="F25" s="5" t="str">
        <f>IF($B25="N/A","N/A",IF(E25&gt;20,"No",IF(E25&lt;1,"No","Yes")))</f>
        <v>No</v>
      </c>
      <c r="G25" s="5">
        <v>0</v>
      </c>
      <c r="H25" s="5" t="str">
        <f>IF($B25="N/A","N/A",IF(G25&gt;20,"No",IF(G25&lt;1,"No","Yes")))</f>
        <v>No</v>
      </c>
      <c r="I25" s="6" t="s">
        <v>1747</v>
      </c>
      <c r="J25" s="6" t="s">
        <v>1747</v>
      </c>
      <c r="K25" s="85" t="str">
        <f t="shared" ref="K25:K34" si="2">IF(J25="Div by 0", "N/A", IF(J25="N/A","N/A", IF(J25&gt;30, "No", IF(J25&lt;-30, "No", "Yes"))))</f>
        <v>N/A</v>
      </c>
    </row>
    <row r="26" spans="1:11" x14ac:dyDescent="0.25">
      <c r="A26" s="104" t="s">
        <v>159</v>
      </c>
      <c r="B26" s="21" t="s">
        <v>214</v>
      </c>
      <c r="C26" s="5">
        <v>82.912598238000001</v>
      </c>
      <c r="D26" s="5" t="str">
        <f>IF($B26="N/A","N/A",IF(C26&gt;100,"No",IF(C26&lt;95,"No","Yes")))</f>
        <v>No</v>
      </c>
      <c r="E26" s="5">
        <v>87.248742393000001</v>
      </c>
      <c r="F26" s="5" t="str">
        <f>IF($B26="N/A","N/A",IF(E26&gt;100,"No",IF(E26&lt;95,"No","Yes")))</f>
        <v>No</v>
      </c>
      <c r="G26" s="5">
        <v>87.448499798</v>
      </c>
      <c r="H26" s="5" t="str">
        <f>IF($B26="N/A","N/A",IF(G26&gt;100,"No",IF(G26&lt;95,"No","Yes")))</f>
        <v>No</v>
      </c>
      <c r="I26" s="6">
        <v>5.23</v>
      </c>
      <c r="J26" s="6">
        <v>0.22900000000000001</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17.256829857</v>
      </c>
      <c r="D28" s="5" t="str">
        <f>IF($B28="N/A","N/A",IF(C28&gt;30,"No",IF(C28&lt;5,"No","Yes")))</f>
        <v>Yes</v>
      </c>
      <c r="E28" s="5">
        <v>15.608400464000001</v>
      </c>
      <c r="F28" s="5" t="str">
        <f>IF($B28="N/A","N/A",IF(E28&gt;30,"No",IF(E28&lt;5,"No","Yes")))</f>
        <v>Yes</v>
      </c>
      <c r="G28" s="5">
        <v>15.329700489</v>
      </c>
      <c r="H28" s="5" t="str">
        <f>IF($B28="N/A","N/A",IF(G28&gt;30,"No",IF(G28&lt;5,"No","Yes")))</f>
        <v>Yes</v>
      </c>
      <c r="I28" s="6">
        <v>-9.5500000000000007</v>
      </c>
      <c r="J28" s="6">
        <v>-1.79</v>
      </c>
      <c r="K28" s="85" t="str">
        <f t="shared" si="2"/>
        <v>Yes</v>
      </c>
    </row>
    <row r="29" spans="1:11" x14ac:dyDescent="0.25">
      <c r="A29" s="104" t="s">
        <v>847</v>
      </c>
      <c r="B29" s="21" t="s">
        <v>227</v>
      </c>
      <c r="C29" s="5">
        <v>31.800428672999999</v>
      </c>
      <c r="D29" s="5" t="str">
        <f>IF($B29="N/A","N/A",IF(C29&gt;75,"No",IF(C29&lt;15,"No","Yes")))</f>
        <v>Yes</v>
      </c>
      <c r="E29" s="5">
        <v>32.734020473000001</v>
      </c>
      <c r="F29" s="5" t="str">
        <f>IF($B29="N/A","N/A",IF(E29&gt;75,"No",IF(E29&lt;15,"No","Yes")))</f>
        <v>Yes</v>
      </c>
      <c r="G29" s="5">
        <v>31.429506721999999</v>
      </c>
      <c r="H29" s="5" t="str">
        <f>IF($B29="N/A","N/A",IF(G29&gt;75,"No",IF(G29&lt;15,"No","Yes")))</f>
        <v>Yes</v>
      </c>
      <c r="I29" s="6">
        <v>2.9359999999999999</v>
      </c>
      <c r="J29" s="6">
        <v>-3.99</v>
      </c>
      <c r="K29" s="85" t="str">
        <f t="shared" si="2"/>
        <v>Yes</v>
      </c>
    </row>
    <row r="30" spans="1:11" x14ac:dyDescent="0.25">
      <c r="A30" s="104" t="s">
        <v>848</v>
      </c>
      <c r="B30" s="21" t="s">
        <v>228</v>
      </c>
      <c r="C30" s="5">
        <v>50.942741468999998</v>
      </c>
      <c r="D30" s="5" t="str">
        <f>IF($B30="N/A","N/A",IF(C30&gt;70,"No",IF(C30&lt;25,"No","Yes")))</f>
        <v>Yes</v>
      </c>
      <c r="E30" s="5">
        <v>51.657579062000003</v>
      </c>
      <c r="F30" s="5" t="str">
        <f>IF($B30="N/A","N/A",IF(E30&gt;70,"No",IF(E30&lt;25,"No","Yes")))</f>
        <v>Yes</v>
      </c>
      <c r="G30" s="5">
        <v>53.240792788999997</v>
      </c>
      <c r="H30" s="5" t="str">
        <f>IF($B30="N/A","N/A",IF(G30&gt;70,"No",IF(G30&lt;25,"No","Yes")))</f>
        <v>Yes</v>
      </c>
      <c r="I30" s="6">
        <v>1.403</v>
      </c>
      <c r="J30" s="6">
        <v>3.0649999999999999</v>
      </c>
      <c r="K30" s="85" t="str">
        <f t="shared" si="2"/>
        <v>Yes</v>
      </c>
    </row>
    <row r="31" spans="1:11" x14ac:dyDescent="0.25">
      <c r="A31" s="104" t="s">
        <v>160</v>
      </c>
      <c r="B31" s="21" t="s">
        <v>214</v>
      </c>
      <c r="C31" s="5">
        <v>99.988432619999998</v>
      </c>
      <c r="D31" s="5" t="str">
        <f>IF($B31="N/A","N/A",IF(C31&gt;100,"No",IF(C31&lt;95,"No","Yes")))</f>
        <v>Yes</v>
      </c>
      <c r="E31" s="5">
        <v>99.987335982999994</v>
      </c>
      <c r="F31" s="5" t="str">
        <f>IF($B31="N/A","N/A",IF(E31&gt;100,"No",IF(E31&lt;95,"No","Yes")))</f>
        <v>Yes</v>
      </c>
      <c r="G31" s="5">
        <v>99.985450986000004</v>
      </c>
      <c r="H31" s="5" t="str">
        <f>IF($B31="N/A","N/A",IF(G31&gt;100,"No",IF(G31&lt;95,"No","Yes")))</f>
        <v>Yes</v>
      </c>
      <c r="I31" s="6">
        <v>-1E-3</v>
      </c>
      <c r="J31" s="6">
        <v>-2E-3</v>
      </c>
      <c r="K31" s="85" t="str">
        <f t="shared" si="2"/>
        <v>Yes</v>
      </c>
    </row>
    <row r="32" spans="1:11" x14ac:dyDescent="0.25">
      <c r="A32" s="83" t="s">
        <v>372</v>
      </c>
      <c r="B32" s="21" t="s">
        <v>241</v>
      </c>
      <c r="C32" s="5">
        <v>1.9644132957</v>
      </c>
      <c r="D32" s="5" t="str">
        <f>IF($B32="N/A","N/A",IF(C32&gt;5,"No",IF(C32&lt;1,"No","Yes")))</f>
        <v>Yes</v>
      </c>
      <c r="E32" s="5">
        <v>1.9784008161</v>
      </c>
      <c r="F32" s="5" t="str">
        <f>IF($B32="N/A","N/A",IF(E32&gt;5,"No",IF(E32&lt;1,"No","Yes")))</f>
        <v>Yes</v>
      </c>
      <c r="G32" s="5">
        <v>2.1836746841000001</v>
      </c>
      <c r="H32" s="5" t="str">
        <f>IF($B32="N/A","N/A",IF(G32&gt;5,"No",IF(G32&lt;1,"No","Yes")))</f>
        <v>Yes</v>
      </c>
      <c r="I32" s="6">
        <v>0.71199999999999997</v>
      </c>
      <c r="J32" s="6">
        <v>10.38</v>
      </c>
      <c r="K32" s="85" t="str">
        <f t="shared" si="2"/>
        <v>Yes</v>
      </c>
    </row>
    <row r="33" spans="1:11" x14ac:dyDescent="0.25">
      <c r="A33" s="83" t="s">
        <v>374</v>
      </c>
      <c r="B33" s="21" t="s">
        <v>242</v>
      </c>
      <c r="C33" s="5">
        <v>95.336304561999995</v>
      </c>
      <c r="D33" s="5" t="str">
        <f>IF($B33="N/A","N/A",IF(C33&gt;98,"No",IF(C33&lt;8,"No","Yes")))</f>
        <v>Yes</v>
      </c>
      <c r="E33" s="5">
        <v>95.510254336000003</v>
      </c>
      <c r="F33" s="5" t="str">
        <f>IF($B33="N/A","N/A",IF(E33&gt;98,"No",IF(E33&lt;8,"No","Yes")))</f>
        <v>Yes</v>
      </c>
      <c r="G33" s="5">
        <v>95.478563351000005</v>
      </c>
      <c r="H33" s="5" t="str">
        <f>IF($B33="N/A","N/A",IF(G33&gt;98,"No",IF(G33&lt;8,"No","Yes")))</f>
        <v>Yes</v>
      </c>
      <c r="I33" s="6">
        <v>0.1825</v>
      </c>
      <c r="J33" s="6">
        <v>-3.3000000000000002E-2</v>
      </c>
      <c r="K33" s="85" t="str">
        <f t="shared" si="2"/>
        <v>Yes</v>
      </c>
    </row>
    <row r="34" spans="1:11" x14ac:dyDescent="0.25">
      <c r="A34" s="100" t="s">
        <v>375</v>
      </c>
      <c r="B34" s="106" t="s">
        <v>224</v>
      </c>
      <c r="C34" s="94">
        <v>0.50113972709999999</v>
      </c>
      <c r="D34" s="94" t="str">
        <f>IF($B34="N/A","N/A",IF(C34&gt;5,"No",IF(C34&lt;=0,"No","Yes")))</f>
        <v>Yes</v>
      </c>
      <c r="E34" s="94">
        <v>0.49811798639999999</v>
      </c>
      <c r="F34" s="94" t="str">
        <f>IF($B34="N/A","N/A",IF(E34&gt;5,"No",IF(E34&lt;=0,"No","Yes")))</f>
        <v>Yes</v>
      </c>
      <c r="G34" s="94">
        <v>0.43018788070000002</v>
      </c>
      <c r="H34" s="94" t="str">
        <f>IF($B34="N/A","N/A",IF(G34&gt;5,"No",IF(G34&lt;=0,"No","Yes")))</f>
        <v>Yes</v>
      </c>
      <c r="I34" s="95">
        <v>-0.60299999999999998</v>
      </c>
      <c r="J34" s="95">
        <v>-13.6</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957</v>
      </c>
      <c r="D6" s="5" t="str">
        <f>IF($B6="N/A","N/A",IF(C6&gt;15,"No",IF(C6&lt;-15,"No","Yes")))</f>
        <v>N/A</v>
      </c>
      <c r="E6" s="22">
        <v>988</v>
      </c>
      <c r="F6" s="5" t="str">
        <f>IF($B6="N/A","N/A",IF(E6&gt;15,"No",IF(E6&lt;-15,"No","Yes")))</f>
        <v>N/A</v>
      </c>
      <c r="G6" s="22">
        <v>1000</v>
      </c>
      <c r="H6" s="5" t="str">
        <f>IF($B6="N/A","N/A",IF(G6&gt;15,"No",IF(G6&lt;-15,"No","Yes")))</f>
        <v>N/A</v>
      </c>
      <c r="I6" s="6">
        <v>3.2389999999999999</v>
      </c>
      <c r="J6" s="6">
        <v>1.2150000000000001</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1407.3019853999999</v>
      </c>
      <c r="D9" s="5" t="str">
        <f>IF($B9="N/A","N/A",IF(C9&gt;15,"No",IF(C9&lt;-15,"No","Yes")))</f>
        <v>N/A</v>
      </c>
      <c r="E9" s="23">
        <v>1599.7449392999999</v>
      </c>
      <c r="F9" s="5" t="str">
        <f>IF($B9="N/A","N/A",IF(E9&gt;15,"No",IF(E9&lt;-15,"No","Yes")))</f>
        <v>N/A</v>
      </c>
      <c r="G9" s="23">
        <v>1687.704</v>
      </c>
      <c r="H9" s="5" t="str">
        <f>IF($B9="N/A","N/A",IF(G9&gt;15,"No",IF(G9&lt;-15,"No","Yes")))</f>
        <v>N/A</v>
      </c>
      <c r="I9" s="6">
        <v>13.67</v>
      </c>
      <c r="J9" s="6">
        <v>5.4980000000000002</v>
      </c>
      <c r="K9" s="85" t="str">
        <f t="shared" si="0"/>
        <v>Yes</v>
      </c>
    </row>
    <row r="10" spans="1:11" x14ac:dyDescent="0.25">
      <c r="A10" s="104" t="s">
        <v>650</v>
      </c>
      <c r="B10" s="21" t="s">
        <v>237</v>
      </c>
      <c r="C10" s="4">
        <v>0</v>
      </c>
      <c r="D10" s="5" t="str">
        <f>IF($B10="N/A","N/A",IF(C10&gt;99,"No",IF(C10&lt;75,"No","Yes")))</f>
        <v>No</v>
      </c>
      <c r="E10" s="4">
        <v>0</v>
      </c>
      <c r="F10" s="5" t="str">
        <f>IF($B10="N/A","N/A",IF(E10&gt;99,"No",IF(E10&lt;75,"No","Yes")))</f>
        <v>No</v>
      </c>
      <c r="G10" s="4">
        <v>0</v>
      </c>
      <c r="H10" s="5" t="str">
        <f>IF($B10="N/A","N/A",IF(G10&gt;99,"No",IF(G10&lt;75,"No","Yes")))</f>
        <v>No</v>
      </c>
      <c r="I10" s="6" t="s">
        <v>1747</v>
      </c>
      <c r="J10" s="6" t="s">
        <v>1747</v>
      </c>
      <c r="K10" s="85" t="str">
        <f t="shared" si="0"/>
        <v>N/A</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99.268547544</v>
      </c>
      <c r="D12" s="5" t="str">
        <f>IF($B12="N/A","N/A",IF(C12&gt;10,"No",IF(C12&lt;=0,"No","Yes")))</f>
        <v>No</v>
      </c>
      <c r="E12" s="5">
        <v>99.291497976000002</v>
      </c>
      <c r="F12" s="5" t="str">
        <f>IF($B12="N/A","N/A",IF(E12&gt;10,"No",IF(E12&lt;=0,"No","Yes")))</f>
        <v>No</v>
      </c>
      <c r="G12" s="5">
        <v>99.6</v>
      </c>
      <c r="H12" s="5" t="str">
        <f>IF($B12="N/A","N/A",IF(G12&gt;10,"No",IF(G12&lt;=0,"No","Yes")))</f>
        <v>No</v>
      </c>
      <c r="I12" s="6">
        <v>2.3099999999999999E-2</v>
      </c>
      <c r="J12" s="6">
        <v>0.31069999999999998</v>
      </c>
      <c r="K12" s="85" t="str">
        <f t="shared" si="0"/>
        <v>Yes</v>
      </c>
    </row>
    <row r="13" spans="1:11" x14ac:dyDescent="0.25">
      <c r="A13" s="104" t="s">
        <v>653</v>
      </c>
      <c r="B13" s="29" t="s">
        <v>224</v>
      </c>
      <c r="C13" s="5">
        <v>0.73145245560000005</v>
      </c>
      <c r="D13" s="5" t="str">
        <f>IF($B13="N/A","N/A",IF(C13&gt;5,"No",IF(C13&lt;=0,"No","Yes")))</f>
        <v>Yes</v>
      </c>
      <c r="E13" s="5">
        <v>0.70850202429999998</v>
      </c>
      <c r="F13" s="5" t="str">
        <f>IF($B13="N/A","N/A",IF(E13&gt;5,"No",IF(E13&lt;=0,"No","Yes")))</f>
        <v>Yes</v>
      </c>
      <c r="G13" s="5">
        <v>0.4</v>
      </c>
      <c r="H13" s="5" t="str">
        <f>IF($B13="N/A","N/A",IF(G13&gt;5,"No",IF(G13&lt;=0,"No","Yes")))</f>
        <v>Yes</v>
      </c>
      <c r="I13" s="6">
        <v>-3.14</v>
      </c>
      <c r="J13" s="6">
        <v>-43.5</v>
      </c>
      <c r="K13" s="85" t="str">
        <f t="shared" si="0"/>
        <v>No</v>
      </c>
    </row>
    <row r="14" spans="1:11" x14ac:dyDescent="0.25">
      <c r="A14" s="104" t="s">
        <v>159</v>
      </c>
      <c r="B14" s="21" t="s">
        <v>214</v>
      </c>
      <c r="C14" s="5">
        <v>94.043887147000007</v>
      </c>
      <c r="D14" s="5" t="str">
        <f>IF($B14="N/A","N/A",IF(C14&gt;100,"No",IF(C14&lt;95,"No","Yes")))</f>
        <v>No</v>
      </c>
      <c r="E14" s="5">
        <v>87.246963562999994</v>
      </c>
      <c r="F14" s="5" t="str">
        <f>IF($B14="N/A","N/A",IF(E14&gt;100,"No",IF(E14&lt;95,"No","Yes")))</f>
        <v>No</v>
      </c>
      <c r="G14" s="5">
        <v>88.9</v>
      </c>
      <c r="H14" s="5" t="str">
        <f>IF($B14="N/A","N/A",IF(G14&gt;100,"No",IF(G14&lt;95,"No","Yes")))</f>
        <v>No</v>
      </c>
      <c r="I14" s="6">
        <v>-7.23</v>
      </c>
      <c r="J14" s="6">
        <v>1.895</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2.4033437826999999</v>
      </c>
      <c r="D16" s="5" t="str">
        <f>IF($B16="N/A","N/A",IF(C16&gt;30,"No",IF(C16&lt;5,"No","Yes")))</f>
        <v>No</v>
      </c>
      <c r="E16" s="5">
        <v>2.9352226721000001</v>
      </c>
      <c r="F16" s="5" t="str">
        <f>IF($B16="N/A","N/A",IF(E16&gt;30,"No",IF(E16&lt;5,"No","Yes")))</f>
        <v>No</v>
      </c>
      <c r="G16" s="5">
        <v>3.9</v>
      </c>
      <c r="H16" s="5" t="str">
        <f>IF($B16="N/A","N/A",IF(G16&gt;30,"No",IF(G16&lt;5,"No","Yes")))</f>
        <v>No</v>
      </c>
      <c r="I16" s="6">
        <v>22.13</v>
      </c>
      <c r="J16" s="6">
        <v>32.869999999999997</v>
      </c>
      <c r="K16" s="85" t="str">
        <f t="shared" si="0"/>
        <v>No</v>
      </c>
    </row>
    <row r="17" spans="1:11" x14ac:dyDescent="0.25">
      <c r="A17" s="104" t="s">
        <v>847</v>
      </c>
      <c r="B17" s="21" t="s">
        <v>227</v>
      </c>
      <c r="C17" s="5">
        <v>12.121212120999999</v>
      </c>
      <c r="D17" s="5" t="str">
        <f>IF($B17="N/A","N/A",IF(C17&gt;75,"No",IF(C17&lt;15,"No","Yes")))</f>
        <v>No</v>
      </c>
      <c r="E17" s="5">
        <v>12.348178138</v>
      </c>
      <c r="F17" s="5" t="str">
        <f>IF($B17="N/A","N/A",IF(E17&gt;75,"No",IF(E17&lt;15,"No","Yes")))</f>
        <v>No</v>
      </c>
      <c r="G17" s="5">
        <v>12.8</v>
      </c>
      <c r="H17" s="5" t="str">
        <f>IF($B17="N/A","N/A",IF(G17&gt;75,"No",IF(G17&lt;15,"No","Yes")))</f>
        <v>No</v>
      </c>
      <c r="I17" s="6">
        <v>1.8720000000000001</v>
      </c>
      <c r="J17" s="6">
        <v>3.6589999999999998</v>
      </c>
      <c r="K17" s="85" t="str">
        <f t="shared" si="0"/>
        <v>Yes</v>
      </c>
    </row>
    <row r="18" spans="1:11" x14ac:dyDescent="0.25">
      <c r="A18" s="104" t="s">
        <v>848</v>
      </c>
      <c r="B18" s="21" t="s">
        <v>228</v>
      </c>
      <c r="C18" s="5">
        <v>85.475444096000004</v>
      </c>
      <c r="D18" s="5" t="str">
        <f>IF($B18="N/A","N/A",IF(C18&gt;70,"No",IF(C18&lt;25,"No","Yes")))</f>
        <v>No</v>
      </c>
      <c r="E18" s="5">
        <v>84.716599189999997</v>
      </c>
      <c r="F18" s="5" t="str">
        <f>IF($B18="N/A","N/A",IF(E18&gt;70,"No",IF(E18&lt;25,"No","Yes")))</f>
        <v>No</v>
      </c>
      <c r="G18" s="5">
        <v>83.3</v>
      </c>
      <c r="H18" s="5" t="str">
        <f>IF($B18="N/A","N/A",IF(G18&gt;70,"No",IF(G18&lt;25,"No","Yes")))</f>
        <v>No</v>
      </c>
      <c r="I18" s="6">
        <v>-0.88800000000000001</v>
      </c>
      <c r="J18" s="6">
        <v>-1.67</v>
      </c>
      <c r="K18" s="85" t="str">
        <f t="shared" si="0"/>
        <v>Yes</v>
      </c>
    </row>
    <row r="19" spans="1:11" x14ac:dyDescent="0.25">
      <c r="A19" s="104" t="s">
        <v>160</v>
      </c>
      <c r="B19" s="21" t="s">
        <v>214</v>
      </c>
      <c r="C19" s="5">
        <v>99.582027167999996</v>
      </c>
      <c r="D19" s="5" t="str">
        <f>IF($B19="N/A","N/A",IF(C19&gt;100,"No",IF(C19&lt;95,"No","Yes")))</f>
        <v>Yes</v>
      </c>
      <c r="E19" s="5">
        <v>99.392712551000002</v>
      </c>
      <c r="F19" s="5" t="str">
        <f>IF($B19="N/A","N/A",IF(E19&gt;100,"No",IF(E19&lt;95,"No","Yes")))</f>
        <v>Yes</v>
      </c>
      <c r="G19" s="5">
        <v>99.5</v>
      </c>
      <c r="H19" s="5" t="str">
        <f>IF($B19="N/A","N/A",IF(G19&gt;100,"No",IF(G19&lt;95,"No","Yes")))</f>
        <v>Yes</v>
      </c>
      <c r="I19" s="6">
        <v>-0.19</v>
      </c>
      <c r="J19" s="6">
        <v>0.1079</v>
      </c>
      <c r="K19" s="85" t="str">
        <f t="shared" si="0"/>
        <v>Yes</v>
      </c>
    </row>
    <row r="20" spans="1:11" x14ac:dyDescent="0.25">
      <c r="A20" s="83" t="s">
        <v>372</v>
      </c>
      <c r="B20" s="21" t="s">
        <v>241</v>
      </c>
      <c r="C20" s="5">
        <v>78.474399164000005</v>
      </c>
      <c r="D20" s="5" t="str">
        <f>IF($B20="N/A","N/A",IF(C20&gt;5,"No",IF(C20&lt;1,"No","Yes")))</f>
        <v>No</v>
      </c>
      <c r="E20" s="5">
        <v>80.060728745000006</v>
      </c>
      <c r="F20" s="5" t="str">
        <f>IF($B20="N/A","N/A",IF(E20&gt;5,"No",IF(E20&lt;1,"No","Yes")))</f>
        <v>No</v>
      </c>
      <c r="G20" s="5">
        <v>82.2</v>
      </c>
      <c r="H20" s="5" t="str">
        <f>IF($B20="N/A","N/A",IF(G20&gt;5,"No",IF(G20&lt;1,"No","Yes")))</f>
        <v>No</v>
      </c>
      <c r="I20" s="6">
        <v>2.0209999999999999</v>
      </c>
      <c r="J20" s="6">
        <v>2.6720000000000002</v>
      </c>
      <c r="K20" s="85" t="str">
        <f t="shared" si="0"/>
        <v>Yes</v>
      </c>
    </row>
    <row r="21" spans="1:11" x14ac:dyDescent="0.25">
      <c r="A21" s="83" t="s">
        <v>374</v>
      </c>
      <c r="B21" s="21" t="s">
        <v>242</v>
      </c>
      <c r="C21" s="5">
        <v>0.1044932079</v>
      </c>
      <c r="D21" s="5" t="str">
        <f>IF($B21="N/A","N/A",IF(C21&gt;98,"No",IF(C21&lt;8,"No","Yes")))</f>
        <v>No</v>
      </c>
      <c r="E21" s="5">
        <v>0.91093117410000002</v>
      </c>
      <c r="F21" s="5" t="str">
        <f>IF($B21="N/A","N/A",IF(E21&gt;98,"No",IF(E21&lt;8,"No","Yes")))</f>
        <v>No</v>
      </c>
      <c r="G21" s="5">
        <v>1.6</v>
      </c>
      <c r="H21" s="5" t="str">
        <f>IF($B21="N/A","N/A",IF(G21&gt;98,"No",IF(G21&lt;8,"No","Yes")))</f>
        <v>No</v>
      </c>
      <c r="I21" s="6">
        <v>771.8</v>
      </c>
      <c r="J21" s="6">
        <v>75.64</v>
      </c>
      <c r="K21" s="85" t="str">
        <f t="shared" si="0"/>
        <v>No</v>
      </c>
    </row>
    <row r="22" spans="1:11" x14ac:dyDescent="0.25">
      <c r="A22" s="100" t="s">
        <v>375</v>
      </c>
      <c r="B22" s="106" t="s">
        <v>224</v>
      </c>
      <c r="C22" s="94">
        <v>0.2089864159</v>
      </c>
      <c r="D22" s="94" t="str">
        <f>IF($B22="N/A","N/A",IF(C22&gt;5,"No",IF(C22&lt;=0,"No","Yes")))</f>
        <v>Yes</v>
      </c>
      <c r="E22" s="94">
        <v>0.10121457490000001</v>
      </c>
      <c r="F22" s="94" t="str">
        <f>IF($B22="N/A","N/A",IF(E22&gt;5,"No",IF(E22&lt;=0,"No","Yes")))</f>
        <v>Yes</v>
      </c>
      <c r="G22" s="94">
        <v>0</v>
      </c>
      <c r="H22" s="94" t="str">
        <f>IF($B22="N/A","N/A",IF(G22&gt;5,"No",IF(G22&lt;=0,"No","Yes")))</f>
        <v>No</v>
      </c>
      <c r="I22" s="95">
        <v>-51.6</v>
      </c>
      <c r="J22" s="95">
        <v>-100</v>
      </c>
      <c r="K22" s="96" t="str">
        <f t="shared" si="0"/>
        <v>No</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2025-05-12T17:25:53Z</dcterms:modified>
  <dc:language>English</dc:language>
</cp:coreProperties>
</file>