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V 2009-2011\"/>
    </mc:Choice>
  </mc:AlternateContent>
  <xr:revisionPtr revIDLastSave="0" documentId="8_{0D5F19FA-2223-4096-8420-D1990D9F94B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<sst xmlns="http://schemas.openxmlformats.org/spreadsheetml/2006/main" count="8144" uniqueCount="1749">
  <si>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</si>
  <si>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</si>
  <si>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</si>
  <si>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</si>
  <si>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</si>
  <si>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</si>
  <si>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</si>
  <si>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</si>
  <si>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</si>
  <si>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</si>
  <si>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</si>
  <si>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</si>
  <si>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</si>
  <si>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</si>
  <si>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</si>
  <si>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</si>
  <si>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</si>
  <si>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</si>
  <si>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</si>
  <si>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</si>
  <si>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</si>
  <si>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</si>
  <si>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</si>
  <si>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</si>
  <si>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</si>
  <si>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</si>
  <si>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</si>
  <si>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</si>
  <si>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</si>
  <si>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</si>
  <si>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</si>
  <si>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</si>
  <si>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</si>
  <si>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</si>
  <si>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</si>
  <si>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</si>
  <si>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</si>
  <si>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</si>
  <si>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</si>
  <si>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</si>
  <si>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</si>
  <si>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</si>
  <si>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</si>
  <si>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</si>
  <si>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</si>
  <si>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</si>
  <si>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</si>
  <si>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</si>
  <si>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</si>
  <si>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</si>
  <si>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</si>
  <si>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</si>
  <si>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</si>
  <si>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</si>
  <si>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</si>
  <si>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</si>
  <si>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</si>
  <si>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</si>
  <si>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</si>
  <si>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</si>
  <si>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</si>
  <si>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</si>
  <si>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</si>
  <si>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</si>
  <si>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</si>
  <si>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</si>
  <si>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</si>
  <si>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</si>
  <si>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</si>
  <si>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</si>
  <si>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</si>
  <si>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</si>
  <si>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</si>
  <si>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</si>
  <si>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</si>
  <si>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</si>
  <si>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</si>
  <si>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</si>
  <si>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</si>
  <si>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</si>
  <si>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</si>
  <si>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</si>
  <si>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</si>
  <si>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</si>
  <si>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</si>
  <si>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</si>
  <si>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</si>
  <si>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</si>
  <si>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</si>
  <si>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</si>
  <si>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</si>
  <si>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</si>
  <si>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</si>
  <si>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</si>
  <si>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</si>
  <si>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</si>
  <si>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</si>
  <si>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</si>
  <si>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</si>
  <si>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</si>
  <si>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</si>
  <si>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</si>
  <si>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</si>
  <si>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</si>
  <si>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</si>
  <si>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</si>
  <si>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</si>
  <si>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</si>
  <si>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</si>
  <si>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</si>
  <si>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</si>
  <si>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</si>
  <si>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</si>
  <si>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</si>
  <si>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</si>
  <si>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</si>
  <si>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</si>
  <si>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</si>
  <si>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</si>
  <si>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</si>
  <si>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</si>
  <si>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</si>
  <si>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</si>
  <si>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</si>
  <si>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</si>
  <si>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</si>
  <si>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</si>
  <si>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</si>
  <si>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</si>
  <si>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</si>
  <si>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</si>
  <si>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</si>
  <si>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</si>
  <si>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</si>
  <si>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</si>
  <si>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</si>
  <si>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</si>
  <si>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</si>
  <si>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</si>
  <si>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</si>
  <si>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</si>
  <si>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</si>
  <si>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</si>
  <si>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</si>
  <si>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</si>
  <si>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</si>
  <si>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</si>
  <si>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</si>
  <si>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</si>
  <si>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</si>
  <si>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</si>
  <si>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</si>
  <si>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</si>
  <si>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</si>
  <si>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</si>
  <si>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</si>
  <si>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</si>
  <si>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</si>
  <si>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</si>
  <si>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</si>
  <si>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</si>
  <si>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</si>
  <si>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</si>
  <si>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</si>
  <si>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</si>
  <si>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</si>
  <si>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</si>
  <si>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</si>
  <si>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</si>
  <si>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</si>
  <si>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</si>
  <si>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</si>
  <si>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</si>
  <si>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</si>
  <si>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</si>
  <si>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</si>
  <si>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</si>
  <si>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</si>
  <si>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</si>
  <si>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</si>
  <si>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</si>
  <si>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</si>
  <si>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</si>
  <si>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</si>
  <si>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</si>
  <si>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</si>
  <si>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</si>
  <si>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</si>
  <si>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</si>
  <si>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</si>
  <si>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</si>
  <si>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</si>
  <si>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</si>
  <si>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</si>
  <si>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</si>
  <si>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</si>
  <si>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</si>
  <si>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</si>
  <si>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</si>
  <si>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</si>
  <si>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</si>
  <si>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</si>
  <si>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</si>
  <si>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</si>
  <si>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</si>
  <si>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</si>
  <si>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</si>
  <si>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</si>
  <si>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</si>
  <si>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</si>
  <si>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</si>
  <si>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</si>
  <si>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</si>
  <si>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</si>
  <si>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</si>
  <si>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</si>
  <si>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</si>
  <si>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</si>
  <si>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</si>
  <si>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</si>
  <si>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</si>
  <si>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</si>
  <si>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</si>
  <si>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</si>
  <si>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</si>
  <si>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</si>
  <si>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</si>
  <si>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</si>
  <si>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</si>
  <si>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</si>
  <si>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</si>
  <si>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</si>
  <si>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</si>
  <si>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</si>
  <si>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</si>
  <si>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</si>
  <si>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</si>
  <si>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</si>
  <si>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</si>
  <si>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</si>
  <si>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</si>
  <si>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</si>
  <si>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</si>
  <si>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</si>
  <si>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</si>
  <si>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</si>
  <si>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</si>
  <si>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</si>
  <si>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</si>
  <si>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</si>
  <si>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</si>
  <si>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</si>
  <si>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</si>
  <si>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</si>
  <si>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</si>
  <si>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</si>
  <si>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</si>
  <si>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</si>
  <si>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</si>
  <si>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</si>
  <si>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</si>
  <si>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</si>
  <si>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</si>
  <si>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</si>
  <si>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</si>
  <si>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</si>
  <si>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</si>
  <si>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</si>
  <si>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</si>
  <si>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</si>
  <si>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</si>
  <si>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</si>
  <si>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</si>
  <si>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</si>
  <si>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</si>
  <si>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</si>
  <si>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</si>
  <si>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</si>
  <si>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</si>
  <si>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</si>
  <si>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</si>
  <si>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</si>
  <si>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</si>
  <si>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</si>
  <si>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</si>
  <si>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</si>
  <si>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</si>
  <si>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</si>
  <si>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</si>
  <si>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</si>
  <si>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</si>
  <si>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</si>
  <si>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</si>
  <si>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</si>
  <si>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</si>
  <si>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</si>
  <si>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</si>
  <si>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</si>
  <si>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</si>
  <si>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</si>
  <si>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</si>
  <si>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</si>
  <si>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</si>
  <si>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</si>
  <si>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</si>
  <si>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</si>
  <si>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</si>
  <si>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</si>
  <si>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</si>
  <si>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</si>
  <si>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</si>
  <si>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</si>
  <si>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</si>
  <si>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</si>
  <si>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</si>
  <si>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</si>
  <si>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</si>
  <si>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</si>
  <si>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</si>
  <si>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</si>
  <si>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</si>
  <si>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</si>
  <si>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</si>
  <si>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</si>
  <si>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</si>
  <si>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</si>
  <si>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</si>
  <si>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</si>
  <si>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</si>
  <si>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</si>
  <si>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</si>
  <si>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</si>
  <si>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</si>
  <si>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</si>
  <si>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</si>
  <si>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</si>
  <si>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</si>
  <si>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</si>
  <si>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</si>
  <si>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</si>
  <si>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</si>
  <si>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</si>
  <si>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</si>
  <si>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</si>
  <si>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</si>
  <si>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</si>
  <si>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</si>
  <si>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</si>
  <si>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</si>
  <si>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</si>
  <si>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</si>
  <si>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</si>
  <si>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</si>
  <si>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</si>
  <si>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</si>
  <si>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</si>
  <si>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</si>
  <si>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</si>
  <si>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</si>
  <si>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</si>
  <si>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</si>
  <si>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</si>
  <si>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</si>
  <si>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</si>
  <si>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</si>
  <si>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</si>
  <si>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</si>
  <si>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</si>
  <si>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</si>
  <si>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</si>
  <si>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</si>
  <si>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</si>
  <si>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</si>
  <si>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</si>
  <si>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</si>
  <si>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</si>
  <si>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</si>
  <si>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</si>
  <si>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</si>
  <si>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</si>
  <si>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</si>
  <si>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</si>
  <si>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</si>
  <si>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</si>
  <si>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</si>
  <si>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</si>
  <si>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</si>
  <si>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</si>
  <si>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</si>
  <si>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</si>
  <si>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</si>
  <si>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</si>
  <si>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</si>
  <si>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</si>
  <si>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</si>
  <si>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</si>
  <si>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</si>
  <si>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</si>
  <si>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</si>
  <si>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</si>
  <si>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</si>
  <si>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</si>
  <si>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</si>
  <si>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</si>
  <si>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</si>
  <si>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</si>
  <si>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</si>
  <si>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</si>
  <si>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</si>
  <si>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</si>
  <si>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</si>
  <si>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</si>
  <si>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</si>
  <si>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</si>
  <si>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</si>
  <si>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</si>
  <si>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</si>
  <si>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</si>
  <si>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</si>
  <si>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</si>
  <si>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</si>
  <si>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</si>
  <si>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</si>
  <si>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</si>
  <si>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</si>
  <si>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</si>
  <si>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</si>
  <si>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</si>
  <si>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</si>
  <si>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</si>
  <si>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</si>
  <si>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</si>
  <si>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</si>
  <si>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</si>
  <si>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</si>
  <si>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</si>
  <si>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</si>
  <si>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</si>
  <si>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</si>
  <si>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</si>
  <si>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</si>
  <si>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</si>
  <si>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</si>
  <si>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</si>
  <si>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</si>
  <si>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</si>
  <si>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</si>
  <si>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</si>
  <si>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</si>
  <si>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</si>
  <si>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</si>
  <si>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</si>
  <si>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</si>
  <si>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</si>
  <si>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</si>
  <si>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</si>
  <si>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</si>
  <si>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</si>
  <si>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</si>
  <si>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</si>
  <si>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</si>
  <si>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</si>
  <si>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</si>
  <si>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</si>
  <si>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</si>
  <si>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</si>
  <si>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</si>
  <si>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</si>
  <si>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</si>
  <si>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</si>
  <si>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</si>
  <si>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</si>
  <si>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</si>
  <si>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</si>
  <si>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</si>
  <si>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</si>
  <si>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</si>
  <si>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</si>
  <si>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</si>
  <si>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</si>
  <si>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</si>
  <si>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</si>
  <si>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</si>
  <si>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</si>
  <si>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</si>
  <si>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</si>
  <si>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</si>
  <si>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</si>
  <si>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</si>
  <si>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</si>
  <si>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</si>
  <si>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</si>
  <si>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</si>
  <si>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</si>
  <si>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</si>
  <si>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</si>
  <si>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</si>
  <si>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</si>
  <si>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</si>
  <si>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</si>
  <si>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</si>
  <si>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</si>
  <si>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</si>
  <si>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</si>
  <si>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</si>
  <si>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</si>
  <si>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</si>
  <si>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</si>
  <si>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</si>
  <si>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</si>
  <si>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</si>
  <si>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</si>
  <si>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</si>
  <si>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</si>
  <si>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</si>
  <si>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</si>
  <si>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</si>
  <si>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</si>
  <si>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</si>
  <si>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</si>
  <si>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</si>
  <si>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</si>
  <si>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</si>
  <si>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</si>
  <si>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</si>
  <si>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</si>
  <si>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</si>
  <si>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</si>
  <si>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</si>
  <si>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</si>
  <si>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</si>
  <si>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</si>
  <si>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</si>
  <si>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</si>
  <si>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</si>
  <si>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</si>
  <si>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</si>
  <si>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</si>
  <si>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</si>
  <si>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</si>
  <si>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</si>
  <si>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</si>
  <si>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</si>
  <si>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</si>
  <si>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</si>
  <si>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</si>
  <si>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</si>
  <si>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</si>
  <si>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</si>
  <si>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</si>
  <si>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</si>
  <si>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</si>
  <si>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</si>
  <si>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</si>
  <si>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</si>
  <si>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</si>
  <si>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</si>
  <si>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</si>
  <si>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</si>
  <si>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</si>
  <si>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</si>
  <si>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</si>
  <si>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</si>
  <si>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</si>
  <si>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</si>
  <si>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</si>
  <si>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</si>
  <si>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</si>
  <si>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</si>
  <si>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</si>
  <si>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</si>
  <si>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</si>
  <si>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</si>
  <si>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</si>
  <si>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</si>
  <si>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</si>
  <si>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</si>
  <si>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</si>
  <si>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</si>
  <si>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</si>
  <si>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</si>
  <si>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</si>
  <si>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</si>
  <si>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</si>
  <si>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</si>
  <si>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</si>
  <si>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</si>
  <si>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</si>
  <si>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</si>
  <si>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</si>
  <si>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</si>
  <si>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</si>
  <si>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</si>
  <si>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</si>
  <si>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</si>
  <si>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</si>
  <si>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</si>
  <si>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</si>
  <si>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</si>
  <si>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</si>
  <si>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</si>
  <si>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</si>
  <si>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</si>
  <si>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</si>
  <si>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</si>
  <si>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</si>
  <si>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</si>
  <si>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</si>
  <si>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</si>
  <si>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</si>
  <si>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</si>
  <si>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</si>
  <si>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</si>
  <si>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</si>
  <si>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</si>
  <si>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</si>
  <si>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</si>
  <si>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</si>
  <si>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</si>
  <si>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</si>
  <si>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</si>
  <si>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</si>
  <si>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</si>
  <si>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</si>
  <si>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</si>
  <si>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</si>
  <si>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</si>
  <si>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</si>
  <si>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</si>
  <si>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</si>
  <si>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</si>
  <si>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</si>
  <si>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</si>
  <si>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</si>
  <si>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</si>
  <si>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</si>
  <si>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</si>
  <si>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</si>
  <si>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</si>
  <si>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</si>
  <si>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</si>
  <si>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</si>
  <si>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</si>
  <si>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</si>
  <si>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</si>
  <si>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</si>
  <si>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</si>
  <si>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</si>
  <si>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</si>
  <si>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</si>
  <si>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</si>
  <si>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</si>
  <si>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</si>
  <si>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</si>
  <si>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</si>
  <si>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</si>
  <si>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</si>
  <si>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</si>
  <si>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</si>
  <si>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</si>
  <si>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</si>
  <si>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</si>
  <si>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</si>
  <si>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</si>
  <si>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</si>
  <si>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</si>
  <si>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</si>
  <si>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</si>
  <si>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</si>
  <si>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</si>
  <si>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</si>
  <si>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</si>
  <si>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</si>
  <si>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</si>
  <si>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</si>
  <si>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</si>
  <si>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</si>
  <si>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</si>
  <si>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</si>
  <si>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</si>
  <si>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</si>
  <si>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</si>
  <si>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</si>
  <si>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</si>
  <si>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</si>
  <si>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</si>
  <si>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</si>
  <si>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</si>
  <si>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</si>
  <si>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</si>
  <si>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</si>
  <si>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</si>
  <si>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</si>
  <si>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</si>
  <si>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</si>
  <si>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</si>
  <si>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</si>
  <si>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</si>
  <si>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</si>
  <si>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</si>
  <si>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</si>
  <si>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</si>
  <si>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</si>
  <si>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</si>
  <si>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</si>
  <si>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</si>
  <si>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</si>
  <si>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</si>
  <si>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</si>
  <si>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</si>
  <si>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</si>
  <si>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</si>
  <si>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</si>
  <si>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</si>
  <si>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</si>
  <si>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</si>
  <si>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</si>
  <si>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</si>
  <si>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</si>
  <si>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</si>
  <si>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</si>
  <si>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</si>
  <si>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</si>
  <si>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</si>
  <si>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</si>
  <si>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</si>
  <si>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</si>
  <si>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</si>
  <si>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</si>
  <si>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</si>
  <si>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</si>
  <si>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</si>
  <si>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</si>
  <si>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</si>
  <si>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</si>
  <si>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</si>
  <si>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</si>
  <si>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</si>
  <si>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</si>
  <si>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</si>
  <si>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</si>
  <si>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</si>
  <si>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</si>
  <si>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</si>
  <si>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</si>
  <si>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</si>
  <si>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</si>
  <si>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</si>
  <si>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</si>
  <si>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</si>
  <si>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</si>
  <si>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</si>
  <si>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</si>
  <si>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</si>
  <si>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</si>
  <si>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</si>
  <si>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</si>
  <si>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</si>
  <si>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</si>
  <si>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</si>
  <si>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</si>
  <si>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</si>
  <si>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</si>
  <si>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</si>
  <si>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</si>
  <si>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</si>
  <si>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</si>
  <si>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</si>
  <si>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</si>
  <si>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</si>
  <si>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</si>
  <si>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</si>
  <si>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</si>
  <si>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</si>
  <si>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</si>
  <si>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</si>
  <si>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</si>
  <si>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</si>
  <si>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</si>
  <si>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</si>
  <si>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</si>
  <si>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</si>
  <si>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</si>
  <si>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</si>
  <si>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</si>
  <si>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</si>
  <si>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</si>
  <si>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</si>
  <si>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</si>
  <si>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</si>
  <si>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</si>
  <si>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</si>
  <si>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</si>
  <si>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</si>
  <si>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</si>
  <si>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</si>
  <si>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</si>
  <si>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</si>
  <si>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</si>
  <si>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</si>
  <si>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</si>
  <si>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</si>
  <si>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</si>
  <si>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</si>
  <si>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</si>
  <si>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</si>
  <si>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</si>
  <si>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</si>
  <si>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</si>
  <si>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</si>
  <si>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</si>
  <si>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</si>
  <si>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</si>
  <si>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</si>
  <si>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</si>
  <si>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</si>
  <si>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</si>
  <si>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</si>
  <si>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</si>
  <si>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</si>
  <si>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</si>
  <si>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</si>
  <si>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</si>
  <si>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</si>
  <si>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</si>
  <si>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</si>
  <si>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</si>
  <si>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</si>
  <si>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</si>
  <si>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</si>
  <si>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</si>
  <si>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</si>
  <si>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</si>
  <si>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</si>
  <si>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</si>
  <si>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</si>
  <si>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</si>
  <si>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</si>
  <si>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</si>
  <si>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</si>
  <si>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</si>
  <si>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</si>
  <si>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</si>
  <si>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</si>
  <si>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</si>
  <si>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</si>
  <si>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</si>
  <si>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</si>
  <si>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</si>
  <si>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</si>
  <si>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</si>
  <si>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</si>
  <si>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</si>
  <si>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</si>
  <si>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</si>
  <si>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</si>
  <si>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</si>
  <si>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</si>
  <si>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</si>
  <si>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</si>
  <si>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</si>
  <si>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</si>
  <si>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</si>
  <si>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</si>
  <si>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</si>
  <si>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</si>
  <si>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</si>
  <si>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</si>
  <si>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</si>
  <si>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</si>
  <si>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</si>
  <si>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</si>
  <si>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</si>
  <si>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</si>
  <si>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</si>
  <si>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</si>
  <si>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</si>
  <si>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</si>
  <si>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</si>
  <si>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</si>
  <si>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</si>
  <si>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</si>
  <si>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</si>
  <si>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</si>
  <si>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</si>
  <si>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</si>
  <si>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</si>
  <si>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</si>
  <si>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</si>
  <si>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</si>
  <si>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</si>
  <si>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</si>
  <si>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</si>
  <si>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</si>
  <si>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</si>
  <si>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</si>
  <si>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</si>
  <si>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</si>
  <si>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</si>
  <si>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</si>
  <si>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</si>
  <si>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</si>
  <si>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</si>
  <si>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</si>
  <si>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</si>
  <si>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</si>
  <si>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</si>
  <si>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</si>
  <si>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</si>
  <si>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</si>
  <si>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</si>
  <si>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</si>
  <si>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</si>
  <si>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</si>
  <si>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</si>
  <si>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</si>
  <si>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</si>
  <si>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</si>
  <si>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</si>
  <si>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</si>
  <si>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</si>
  <si>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</si>
  <si>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</si>
  <si>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</si>
  <si>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</si>
  <si>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</si>
  <si>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</si>
  <si>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</si>
  <si>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</si>
  <si>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</si>
  <si>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</si>
  <si>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</si>
  <si>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</si>
  <si>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</si>
  <si>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</si>
  <si>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</si>
  <si>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</si>
  <si>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</si>
  <si>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</si>
  <si>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</si>
  <si>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</si>
  <si>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</si>
  <si>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</si>
  <si>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</si>
  <si>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</si>
  <si>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</si>
  <si>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</si>
  <si>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</si>
  <si>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</si>
  <si>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</si>
  <si>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</si>
  <si>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</si>
  <si>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</si>
  <si>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</si>
  <si>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</si>
  <si>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</si>
  <si>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</si>
  <si>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</si>
  <si>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</si>
  <si>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</si>
  <si>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</si>
  <si>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</si>
  <si>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</si>
  <si>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</si>
  <si>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</si>
  <si>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</si>
  <si>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</si>
  <si>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</si>
  <si>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</si>
  <si>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</si>
  <si>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</si>
  <si>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</si>
  <si>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</si>
  <si>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</si>
  <si>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</si>
  <si>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</si>
  <si>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</si>
  <si>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</si>
  <si>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</si>
  <si>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</si>
  <si>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</si>
  <si>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</si>
  <si>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</si>
  <si>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</si>
  <si>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</si>
  <si>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</si>
  <si>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</si>
  <si>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</si>
  <si>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</si>
  <si>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</si>
  <si>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</si>
  <si>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</si>
  <si>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</si>
  <si>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</si>
  <si>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</si>
  <si>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</si>
  <si>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</si>
  <si>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</si>
  <si>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</si>
  <si>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</si>
  <si>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</si>
  <si>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</si>
  <si>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</si>
  <si>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</si>
  <si>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</si>
  <si>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</si>
  <si>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</si>
  <si>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</si>
  <si>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</si>
  <si>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</si>
  <si>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</si>
  <si>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</si>
  <si>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</si>
  <si>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</si>
  <si>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</si>
  <si>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</si>
  <si>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</si>
  <si>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</si>
  <si>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</si>
  <si>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</si>
  <si>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</si>
  <si>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</si>
  <si>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</si>
  <si>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</si>
  <si>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</si>
  <si>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</si>
  <si>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</si>
  <si>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</si>
  <si>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</si>
  <si>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</si>
  <si>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</si>
  <si>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</si>
  <si>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</si>
  <si>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</si>
  <si>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</si>
  <si>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</si>
  <si>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</si>
  <si>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</si>
  <si>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</si>
  <si>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</si>
  <si>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</si>
  <si>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</si>
  <si>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</si>
  <si>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</si>
  <si>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</si>
  <si>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</si>
  <si>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</si>
  <si>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</si>
  <si>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</si>
  <si>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</si>
  <si>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</si>
  <si>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</si>
  <si>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</si>
  <si>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</si>
  <si>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</si>
  <si>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</si>
  <si>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</si>
  <si>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</si>
  <si>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</si>
  <si>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</si>
  <si>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</si>
  <si>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</si>
  <si>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</si>
  <si>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</si>
  <si>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</si>
  <si>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</si>
  <si>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</si>
  <si>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</si>
  <si>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</si>
  <si>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</si>
  <si>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</si>
  <si>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</si>
  <si>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</si>
  <si>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</si>
  <si>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</si>
  <si>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</si>
  <si>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</si>
  <si>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</si>
  <si>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</si>
  <si>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</si>
  <si>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</si>
  <si>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</si>
  <si>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</si>
  <si>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</si>
  <si>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</si>
  <si>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</si>
  <si>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</si>
  <si>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</si>
  <si>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</si>
  <si>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</si>
  <si>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</si>
  <si>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</si>
  <si>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</si>
  <si>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</si>
  <si>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</si>
  <si>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</si>
  <si>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</si>
  <si>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</si>
  <si>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</si>
  <si>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</si>
  <si>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</si>
  <si>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</si>
  <si>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</si>
  <si>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</si>
  <si>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</si>
  <si>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</si>
  <si>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</si>
  <si>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</si>
  <si>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</si>
  <si>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</si>
  <si>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</si>
  <si>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</si>
  <si>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</si>
  <si>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</si>
  <si>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</si>
  <si>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</si>
  <si>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</si>
  <si>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</si>
  <si>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</si>
  <si>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</si>
  <si>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</si>
  <si>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</si>
  <si>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</si>
  <si>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</si>
  <si>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</si>
  <si>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</si>
  <si>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</si>
  <si>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</si>
  <si>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</si>
  <si>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</si>
  <si>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</si>
  <si>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</si>
  <si>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</si>
  <si>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</si>
  <si>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</si>
  <si>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</si>
  <si>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</si>
  <si>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</si>
  <si>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</si>
  <si>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</si>
  <si>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</si>
  <si>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</si>
  <si>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</si>
  <si>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</si>
  <si>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</si>
  <si>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</si>
  <si>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</si>
  <si>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</si>
  <si>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</si>
  <si>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</si>
  <si>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</si>
  <si>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</si>
  <si>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</si>
  <si>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</si>
  <si>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</si>
  <si>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</si>
  <si>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</si>
  <si>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</si>
  <si>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</si>
  <si>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</si>
  <si>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</si>
  <si>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</si>
  <si>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</si>
  <si>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</si>
  <si>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</si>
  <si>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</si>
  <si>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</si>
  <si>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</si>
  <si>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</si>
  <si>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</si>
  <si>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</si>
  <si>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</si>
  <si>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</si>
  <si>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</si>
  <si>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</si>
  <si>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</si>
  <si>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</si>
  <si>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</si>
  <si>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</si>
  <si>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</si>
  <si>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</si>
  <si>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</si>
  <si>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</si>
  <si>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</si>
  <si>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</si>
  <si>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</si>
  <si>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</si>
  <si>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</si>
  <si>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</si>
  <si>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</si>
  <si>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</si>
  <si>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</si>
  <si>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</si>
  <si>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</si>
  <si>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</si>
  <si>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</si>
  <si>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</si>
  <si>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</si>
  <si>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</si>
  <si>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</si>
  <si>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</si>
  <si>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</si>
  <si>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</si>
  <si>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</si>
  <si>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</si>
  <si>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</si>
  <si>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</si>
  <si>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</si>
  <si>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</si>
  <si>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</si>
  <si>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</si>
  <si>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</si>
  <si>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</si>
  <si>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</si>
  <si>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</si>
  <si>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</si>
  <si>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</si>
  <si>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</si>
  <si>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</si>
  <si>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</si>
  <si>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</si>
  <si>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</si>
  <si>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</si>
  <si>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</si>
  <si>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</si>
  <si>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</si>
  <si>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</si>
  <si>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</si>
  <si>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</si>
  <si>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</si>
  <si>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</si>
  <si>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</si>
  <si>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</si>
  <si>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</si>
  <si>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</si>
  <si>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</si>
  <si>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</si>
  <si>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</si>
  <si>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</si>
  <si>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</si>
  <si>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</si>
  <si>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</si>
  <si>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</si>
  <si>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</si>
  <si>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</si>
  <si>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</si>
  <si>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</si>
  <si>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</si>
  <si>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</si>
  <si>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</si>
  <si>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</si>
  <si>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</si>
  <si>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</si>
  <si>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</si>
  <si>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</si>
  <si>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</si>
  <si>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</si>
  <si>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</si>
  <si>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</si>
  <si>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</si>
  <si>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</si>
  <si>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</si>
  <si>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</si>
  <si>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</si>
  <si>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</si>
  <si>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</si>
  <si>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</si>
  <si>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</si>
  <si>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</si>
  <si>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</si>
  <si>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</si>
  <si>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</si>
  <si>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</si>
  <si>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</si>
  <si>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</si>
  <si>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</si>
  <si>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</si>
  <si>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</si>
  <si>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</si>
  <si>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</si>
  <si>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</si>
  <si>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</si>
  <si>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</si>
  <si>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</si>
  <si>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</si>
  <si>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</si>
  <si>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</si>
  <si>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</si>
  <si>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</si>
  <si>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</si>
  <si>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</si>
  <si>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</si>
  <si>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</si>
  <si>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</si>
  <si>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</si>
  <si>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</si>
  <si>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</si>
  <si>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</si>
  <si>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</si>
  <si>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</si>
  <si>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</si>
  <si>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</si>
  <si>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</si>
  <si>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</si>
  <si>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</si>
  <si>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</si>
  <si>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</si>
  <si>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</si>
  <si>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</si>
  <si>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</si>
  <si>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</si>
  <si>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</si>
  <si>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</si>
  <si>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</si>
  <si>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</si>
  <si>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</si>
  <si>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</si>
  <si>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</si>
  <si>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</si>
  <si>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</si>
  <si>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</si>
  <si>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</si>
  <si>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</si>
  <si>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</si>
  <si>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</si>
  <si>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</si>
  <si>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</si>
  <si>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</si>
  <si>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</si>
  <si>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</si>
  <si>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</si>
  <si>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</si>
  <si>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</si>
  <si>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</si>
  <si>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</si>
  <si>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</si>
  <si>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</si>
  <si>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</si>
  <si>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</si>
  <si>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</si>
  <si>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</si>
  <si>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</si>
  <si>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</si>
  <si>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</si>
  <si>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</si>
  <si>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</si>
  <si>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</si>
  <si>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</si>
  <si>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</si>
  <si>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</si>
  <si>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</si>
  <si>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</si>
  <si>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</si>
  <si>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</si>
  <si>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</si>
  <si>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</si>
  <si>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</si>
  <si>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</si>
  <si>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</si>
  <si>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</si>
  <si>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</si>
  <si>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</si>
  <si>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</si>
  <si>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</si>
  <si>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</si>
  <si>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</si>
  <si>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</si>
  <si>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</si>
  <si>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</si>
  <si>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</si>
  <si>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</si>
  <si>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</si>
  <si>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</si>
  <si>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</si>
  <si>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</si>
  <si>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</si>
  <si>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</si>
  <si>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</si>
  <si>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</si>
  <si>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</si>
  <si>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</si>
  <si>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</si>
  <si>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</si>
  <si>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</si>
  <si>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</si>
  <si>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</si>
  <si>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</si>
  <si>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</si>
  <si>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</si>
  <si>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</si>
  <si>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</si>
  <si>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</si>
  <si>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</si>
  <si>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</si>
  <si>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</si>
  <si>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</si>
  <si>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</si>
  <si>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</si>
  <si>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</si>
  <si>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</si>
  <si>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</si>
  <si>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</si>
  <si>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</si>
  <si>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</si>
  <si>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</si>
  <si>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</si>
  <si>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</si>
  <si>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</si>
  <si>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</si>
  <si>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</si>
  <si>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</si>
  <si>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</si>
  <si>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</si>
  <si>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</si>
  <si>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</si>
  <si>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</si>
  <si>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</si>
  <si>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</si>
  <si>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</si>
  <si>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</si>
  <si>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</si>
  <si>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</si>
  <si>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</si>
  <si>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</si>
  <si>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</si>
  <si>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</si>
  <si>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</si>
  <si>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</si>
  <si>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</si>
  <si>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</si>
  <si>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</si>
  <si>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</si>
  <si>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</si>
  <si>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</si>
  <si>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</si>
  <si>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</si>
  <si>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</si>
  <si>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</si>
  <si>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</si>
  <si>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</si>
  <si>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</si>
  <si>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</si>
  <si>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</si>
  <si>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</si>
  <si>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</si>
  <si>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</si>
  <si>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</si>
  <si>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</si>
  <si>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</si>
  <si>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</si>
  <si>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</si>
  <si>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</si>
  <si>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</si>
  <si>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</si>
  <si>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</si>
  <si>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</si>
  <si>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</si>
  <si>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</si>
  <si>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</si>
  <si>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</si>
  <si>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</si>
  <si>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</si>
  <si>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</si>
  <si>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</si>
  <si>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</si>
  <si>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</si>
  <si>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</si>
  <si>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</si>
  <si>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</si>
  <si>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</si>
  <si>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</si>
  <si>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</si>
  <si>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</si>
  <si>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</si>
  <si>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</si>
  <si>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</si>
  <si>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</si>
  <si>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</si>
  <si>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</si>
  <si>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</si>
  <si>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</si>
  <si>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</si>
  <si>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</si>
  <si>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</si>
  <si>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</si>
  <si>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</si>
  <si>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</si>
  <si>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</si>
  <si>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</si>
  <si>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</si>
  <si>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</si>
  <si>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</si>
  <si>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</si>
  <si>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</si>
  <si>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</si>
  <si>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</si>
  <si>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</si>
  <si>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</si>
  <si>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</si>
  <si>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</si>
  <si>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</si>
  <si>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</si>
  <si>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</si>
  <si>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</si>
  <si>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</si>
  <si>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</si>
  <si>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</si>
  <si>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</si>
  <si>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</si>
  <si>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</si>
  <si>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</si>
  <si>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</si>
  <si>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</si>
  <si>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</si>
  <si>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</si>
  <si>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</si>
  <si>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</si>
  <si>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</si>
  <si>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</si>
  <si>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</si>
  <si>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</si>
  <si>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</si>
  <si>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</si>
  <si>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</si>
  <si>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</si>
  <si>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</si>
  <si>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</si>
  <si>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</si>
  <si>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</si>
  <si>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</si>
  <si>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</si>
  <si>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</si>
  <si>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</si>
  <si>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</si>
  <si>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</si>
  <si>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</si>
  <si>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</si>
  <si>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</si>
  <si>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</si>
  <si>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</si>
  <si>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</si>
  <si>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</si>
  <si>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</si>
  <si>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</si>
  <si>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</si>
  <si>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</si>
  <si>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</si>
  <si>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</si>
  <si>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</si>
  <si>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</si>
  <si>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</si>
  <si>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</si>
  <si>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</si>
  <si>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</si>
  <si>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</si>
  <si>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</si>
  <si>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</si>
  <si>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</si>
  <si>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</si>
  <si>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</si>
  <si>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</si>
  <si>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</si>
  <si>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</si>
  <si>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</si>
  <si>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</si>
  <si>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</si>
  <si>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</si>
  <si>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</si>
  <si>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</si>
  <si>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</si>
  <si>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</si>
  <si>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</si>
  <si>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</si>
  <si>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</si>
  <si>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</si>
  <si>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</si>
  <si>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</si>
  <si>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</si>
  <si>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</si>
  <si>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</si>
  <si>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</si>
  <si>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</si>
  <si>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</si>
  <si>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</si>
  <si>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</si>
  <si>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</si>
  <si>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</si>
  <si>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</si>
  <si>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</si>
  <si>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</si>
  <si>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</si>
  <si>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</si>
  <si>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</si>
  <si>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</si>
  <si>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</si>
  <si>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</si>
  <si>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</si>
  <si>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</si>
  <si>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</si>
  <si>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</si>
  <si>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</si>
  <si>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</si>
  <si>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</si>
  <si>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</si>
  <si>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</si>
  <si>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</si>
  <si>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</si>
  <si>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</si>
  <si>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</si>
  <si>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</si>
  <si>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</si>
  <si>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</si>
  <si>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</si>
  <si>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</si>
  <si>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</si>
  <si>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</si>
  <si>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</si>
  <si>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</si>
  <si>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</si>
  <si>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</si>
  <si>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</si>
  <si>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</si>
  <si>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</si>
  <si>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</si>
  <si>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</si>
  <si>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</si>
  <si>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</si>
  <si>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</si>
  <si>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</si>
  <si>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</si>
  <si>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</si>
  <si>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</si>
  <si>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</si>
  <si>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</si>
  <si>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</si>
  <si>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</si>
  <si>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</si>
  <si>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</si>
  <si>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</si>
  <si>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</si>
  <si>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</si>
  <si>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</si>
  <si>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</si>
  <si>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</si>
  <si>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</si>
  <si>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</si>
  <si>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</si>
  <si>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</si>
  <si>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</si>
  <si>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</si>
  <si>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</si>
  <si>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</si>
  <si>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</si>
  <si>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</si>
  <si>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</si>
  <si>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</si>
  <si>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</si>
  <si>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</si>
  <si>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</si>
  <si>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</si>
  <si>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</si>
  <si>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</si>
  <si>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</si>
  <si>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</si>
  <si>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</si>
  <si>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</si>
  <si>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</si>
  <si>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</si>
  <si>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</si>
  <si>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</si>
  <si>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</si>
  <si>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</si>
  <si>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</si>
  <si>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</si>
  <si>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</si>
  <si>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</si>
  <si>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</si>
  <si>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</si>
  <si>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</si>
  <si>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</si>
  <si>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</si>
  <si>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</si>
  <si>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</si>
  <si>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</si>
  <si>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</si>
  <si>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</si>
  <si>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</si>
  <si>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</si>
  <si>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</si>
  <si>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</si>
  <si>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</si>
  <si>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</si>
  <si>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</si>
  <si>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</si>
  <si>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</si>
  <si>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</si>
  <si>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</si>
  <si>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</si>
  <si>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</si>
  <si>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</si>
  <si>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</si>
  <si>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</si>
  <si>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</si>
  <si>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</si>
  <si>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</si>
  <si>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</si>
  <si>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</si>
  <si>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</si>
  <si>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</si>
  <si>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</si>
  <si>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</si>
  <si>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</si>
  <si>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</si>
  <si>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</si>
  <si>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</si>
  <si>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</si>
  <si>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</si>
  <si>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</si>
  <si>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</si>
  <si>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</si>
  <si>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</si>
  <si>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</si>
  <si>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</si>
  <si>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</si>
  <si>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</si>
  <si>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</si>
  <si>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</si>
  <si>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</si>
  <si>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</si>
  <si>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</si>
  <si>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</si>
  <si>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</si>
  <si>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</si>
  <si>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</si>
  <si>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</si>
  <si>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</si>
  <si>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</si>
  <si>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</si>
  <si>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</si>
  <si>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</si>
  <si>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</si>
  <si>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</si>
  <si>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</si>
  <si>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</si>
  <si>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</si>
  <si>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WV</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</si>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</sst>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12011779</v>
      </c>
      <c r="D7" s="32" t="str">
        <f>IF($B7="N/A","N/A",IF(C7&gt;15,"No",IF(C7&lt;-15,"No","Yes")))</f>
        <v>N/A</v>
      </c>
      <c r="E7" s="31">
        <v>12343809</v>
      </c>
      <c r="F7" s="32" t="str">
        <f>IF($B7="N/A","N/A",IF(E7&gt;15,"No",IF(E7&lt;-15,"No","Yes")))</f>
        <v>N/A</v>
      </c>
      <c r="G7" s="31">
        <v>12839517</v>
      </c>
      <c r="H7" s="32" t="str">
        <f>IF($B7="N/A","N/A",IF(G7&gt;15,"No",IF(G7&lt;-15,"No","Yes")))</f>
        <v>N/A</v>
      </c>
      <c r="I7" s="33">
        <v>2.7639999999999998</v>
      </c>
      <c r="J7" s="33">
        <v>4.016</v>
      </c>
      <c r="K7" s="32" t="str">
        <f t="shared" ref="K7:K54" si="0">IF(J7="Div by 0", "N/A", IF(J7="N/A","N/A", IF(J7&gt;30, "No", IF(J7&lt;-30, "No", "Yes"))))</f>
        <v>Yes</v>
      </c>
    </row>
    <row r="8" spans="1:11" x14ac:dyDescent="0.25">
      <c r="A8" s="75" t="s">
        <v>362</v>
      </c>
      <c r="B8" s="30" t="s">
        <v>213</v>
      </c>
      <c r="C8" s="121" t="s">
        <v>213</v>
      </c>
      <c r="D8" s="32" t="str">
        <f>IF($B8="N/A","N/A",IF(C8&gt;15,"No",IF(C8&lt;-15,"No","Yes")))</f>
        <v>N/A</v>
      </c>
      <c r="E8" s="34">
        <v>83.173694603000001</v>
      </c>
      <c r="F8" s="32" t="str">
        <f>IF($B8="N/A","N/A",IF(E8&gt;15,"No",IF(E8&lt;-15,"No","Yes")))</f>
        <v>N/A</v>
      </c>
      <c r="G8" s="34">
        <v>83.473833166999995</v>
      </c>
      <c r="H8" s="32" t="str">
        <f>IF($B8="N/A","N/A",IF(G8&gt;15,"No",IF(G8&lt;-15,"No","Yes")))</f>
        <v>N/A</v>
      </c>
      <c r="I8" s="33" t="s">
        <v>213</v>
      </c>
      <c r="J8" s="33">
        <v>0.3609</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16.675598177000001</v>
      </c>
      <c r="D11" s="9" t="str">
        <f>IF($B11="N/A","N/A",IF(C11&gt;15,"No",IF(C11&lt;-15,"No","Yes")))</f>
        <v>N/A</v>
      </c>
      <c r="E11" s="9">
        <v>16.826305396999999</v>
      </c>
      <c r="F11" s="9" t="str">
        <f>IF($B11="N/A","N/A",IF(E11&gt;15,"No",IF(E11&lt;-15,"No","Yes")))</f>
        <v>N/A</v>
      </c>
      <c r="G11" s="9">
        <v>16.526166833000001</v>
      </c>
      <c r="H11" s="9" t="str">
        <f>IF($B11="N/A","N/A",IF(G11&gt;15,"No",IF(G11&lt;-15,"No","Yes")))</f>
        <v>N/A</v>
      </c>
      <c r="I11" s="10">
        <v>0.90380000000000005</v>
      </c>
      <c r="J11" s="10">
        <v>-1.78</v>
      </c>
      <c r="K11" s="9" t="str">
        <f t="shared" si="0"/>
        <v>Yes</v>
      </c>
    </row>
    <row r="12" spans="1:11" x14ac:dyDescent="0.25">
      <c r="A12" s="75" t="s">
        <v>860</v>
      </c>
      <c r="B12" s="86" t="s">
        <v>214</v>
      </c>
      <c r="C12" s="84">
        <v>98.207397272999998</v>
      </c>
      <c r="D12" s="9" t="str">
        <f>IF(OR($B12="N/A",$C12="N/A"),"N/A",IF(C12&gt;100,"No",IF(C12&lt;95,"No","Yes")))</f>
        <v>Yes</v>
      </c>
      <c r="E12" s="84">
        <v>97.438423377000007</v>
      </c>
      <c r="F12" s="9" t="str">
        <f>IF(OR($B12="N/A",$E12="N/A"),"N/A",IF(E12&gt;100,"No",IF(E12&lt;95,"No","Yes")))</f>
        <v>Yes</v>
      </c>
      <c r="G12" s="84">
        <v>96.174856453999993</v>
      </c>
      <c r="H12" s="9" t="str">
        <f>IF($B12="N/A","N/A",IF(G12&gt;100,"No",IF(G12&lt;95,"No","Yes")))</f>
        <v>Yes</v>
      </c>
      <c r="I12" s="87">
        <v>-0.78300000000000003</v>
      </c>
      <c r="J12" s="87">
        <v>-1.3</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98.910532520999993</v>
      </c>
      <c r="D15" s="9" t="str">
        <f>IF(OR($B15="N/A",$C15="N/A"),"N/A",IF(C15&gt;100,"No",IF(C15&lt;95,"No","Yes")))</f>
        <v>Yes</v>
      </c>
      <c r="E15" s="84">
        <v>98.219669572000001</v>
      </c>
      <c r="F15" s="9" t="str">
        <f>IF(OR($B15="N/A",$E15="N/A"),"N/A",IF(E15&gt;100,"No",IF(E15&lt;95,"No","Yes")))</f>
        <v>Yes</v>
      </c>
      <c r="G15" s="84">
        <v>97.047754089999998</v>
      </c>
      <c r="H15" s="9" t="str">
        <f>IF($B15="N/A","N/A",IF(G15&gt;100,"No",IF(G15&lt;95,"No","Yes")))</f>
        <v>Yes</v>
      </c>
      <c r="I15" s="87">
        <v>-0.69799999999999995</v>
      </c>
      <c r="J15" s="87">
        <v>-1.19</v>
      </c>
      <c r="K15" s="9" t="str">
        <f t="shared" si="0"/>
        <v>Yes</v>
      </c>
    </row>
    <row r="16" spans="1:11" x14ac:dyDescent="0.25">
      <c r="A16" s="75" t="s">
        <v>331</v>
      </c>
      <c r="B16" s="35" t="s">
        <v>213</v>
      </c>
      <c r="C16" s="73">
        <v>10008743</v>
      </c>
      <c r="D16" s="9" t="str">
        <f>IF($B16="N/A","N/A",IF(C16&gt;15,"No",IF(C16&lt;-15,"No","Yes")))</f>
        <v>N/A</v>
      </c>
      <c r="E16" s="36">
        <v>10266802</v>
      </c>
      <c r="F16" s="9" t="str">
        <f>IF($B16="N/A","N/A",IF(E16&gt;15,"No",IF(E16&lt;-15,"No","Yes")))</f>
        <v>N/A</v>
      </c>
      <c r="G16" s="36">
        <v>10717637</v>
      </c>
      <c r="H16" s="9" t="str">
        <f>IF($B16="N/A","N/A",IF(G16&gt;15,"No",IF(G16&lt;-15,"No","Yes")))</f>
        <v>N/A</v>
      </c>
      <c r="I16" s="10">
        <v>2.5779999999999998</v>
      </c>
      <c r="J16" s="10">
        <v>4.391</v>
      </c>
      <c r="K16" s="9" t="str">
        <f t="shared" si="0"/>
        <v>Yes</v>
      </c>
    </row>
    <row r="17" spans="1:11" x14ac:dyDescent="0.25">
      <c r="A17" s="75" t="s">
        <v>442</v>
      </c>
      <c r="B17" s="35" t="s">
        <v>215</v>
      </c>
      <c r="C17" s="84">
        <v>9.7498057447999997</v>
      </c>
      <c r="D17" s="9" t="str">
        <f>IF($B17="N/A","N/A",IF(C17&gt;20,"No",IF(C17&lt;5,"No","Yes")))</f>
        <v>Yes</v>
      </c>
      <c r="E17" s="9">
        <v>10.070497123000001</v>
      </c>
      <c r="F17" s="9" t="str">
        <f>IF($B17="N/A","N/A",IF(E17&gt;20,"No",IF(E17&lt;5,"No","Yes")))</f>
        <v>Yes</v>
      </c>
      <c r="G17" s="9">
        <v>10.183214826</v>
      </c>
      <c r="H17" s="9" t="str">
        <f>IF($B17="N/A","N/A",IF(G17&gt;20,"No",IF(G17&lt;5,"No","Yes")))</f>
        <v>Yes</v>
      </c>
      <c r="I17" s="10">
        <v>3.2890000000000001</v>
      </c>
      <c r="J17" s="10">
        <v>1.119</v>
      </c>
      <c r="K17" s="9" t="str">
        <f t="shared" si="0"/>
        <v>Yes</v>
      </c>
    </row>
    <row r="18" spans="1:11" x14ac:dyDescent="0.25">
      <c r="A18" s="75" t="s">
        <v>443</v>
      </c>
      <c r="B18" s="30" t="s">
        <v>213</v>
      </c>
      <c r="C18" s="84" t="s">
        <v>213</v>
      </c>
      <c r="D18" s="9" t="str">
        <f>IF($B18="N/A","N/A",IF(C18&gt;15,"No",IF(C18&lt;-15,"No","Yes")))</f>
        <v>N/A</v>
      </c>
      <c r="E18" s="9">
        <v>89.929502877000004</v>
      </c>
      <c r="F18" s="9" t="str">
        <f>IF($B18="N/A","N/A",IF(E18&gt;15,"No",IF(E18&lt;-15,"No","Yes")))</f>
        <v>N/A</v>
      </c>
      <c r="G18" s="9">
        <v>89.816785174000003</v>
      </c>
      <c r="H18" s="9" t="str">
        <f>IF($B18="N/A","N/A",IF(G18&gt;15,"No",IF(G18&lt;-15,"No","Yes")))</f>
        <v>N/A</v>
      </c>
      <c r="I18" s="10" t="s">
        <v>213</v>
      </c>
      <c r="J18" s="10">
        <v>-0.125</v>
      </c>
      <c r="K18" s="9" t="str">
        <f t="shared" si="0"/>
        <v>Yes</v>
      </c>
    </row>
    <row r="19" spans="1:11" x14ac:dyDescent="0.25">
      <c r="A19" s="75" t="s">
        <v>444</v>
      </c>
      <c r="B19" s="35" t="s">
        <v>216</v>
      </c>
      <c r="C19" s="84">
        <v>5.2443748431000001</v>
      </c>
      <c r="D19" s="9" t="str">
        <f>IF($B19="N/A","N/A",IF(C19&gt;1,"Yes","No"))</f>
        <v>Yes</v>
      </c>
      <c r="E19" s="9">
        <v>4.1024654026</v>
      </c>
      <c r="F19" s="9" t="str">
        <f>IF($B19="N/A","N/A",IF(E19&gt;1,"Yes","No"))</f>
        <v>Yes</v>
      </c>
      <c r="G19" s="9">
        <v>1.0487293047999999</v>
      </c>
      <c r="H19" s="9" t="str">
        <f>IF($B19="N/A","N/A",IF(G19&gt;1,"Yes","No"))</f>
        <v>Yes</v>
      </c>
      <c r="I19" s="10">
        <v>-21.8</v>
      </c>
      <c r="J19" s="10">
        <v>-74.400000000000006</v>
      </c>
      <c r="K19" s="9" t="str">
        <f t="shared" si="0"/>
        <v>No</v>
      </c>
    </row>
    <row r="20" spans="1:11" x14ac:dyDescent="0.25">
      <c r="A20" s="75" t="s">
        <v>862</v>
      </c>
      <c r="B20" s="35" t="s">
        <v>213</v>
      </c>
      <c r="C20" s="77">
        <v>60.883620755000003</v>
      </c>
      <c r="D20" s="9" t="str">
        <f>IF($B20="N/A","N/A",IF(C20&gt;15,"No",IF(C20&lt;-15,"No","Yes")))</f>
        <v>N/A</v>
      </c>
      <c r="E20" s="37">
        <v>61.395472847999997</v>
      </c>
      <c r="F20" s="9" t="str">
        <f>IF($B20="N/A","N/A",IF(E20&gt;15,"No",IF(E20&lt;-15,"No","Yes")))</f>
        <v>N/A</v>
      </c>
      <c r="G20" s="37">
        <v>171.07816796</v>
      </c>
      <c r="H20" s="9" t="str">
        <f>IF($B20="N/A","N/A",IF(G20&gt;15,"No",IF(G20&lt;-15,"No","Yes")))</f>
        <v>N/A</v>
      </c>
      <c r="I20" s="10">
        <v>0.8407</v>
      </c>
      <c r="J20" s="10">
        <v>178.6</v>
      </c>
      <c r="K20" s="9" t="str">
        <f t="shared" si="0"/>
        <v>No</v>
      </c>
    </row>
    <row r="21" spans="1:11" x14ac:dyDescent="0.25">
      <c r="A21" s="75" t="s">
        <v>34</v>
      </c>
      <c r="B21" s="35" t="s">
        <v>213</v>
      </c>
      <c r="C21" s="88">
        <v>15.254568037</v>
      </c>
      <c r="D21" s="9" t="str">
        <f>IF($B21="N/A","N/A",IF(C21&gt;15,"No",IF(C21&lt;-15,"No","Yes")))</f>
        <v>N/A</v>
      </c>
      <c r="E21" s="89">
        <v>15.923342625</v>
      </c>
      <c r="F21" s="9" t="str">
        <f>IF($B21="N/A","N/A",IF(E21&gt;15,"No",IF(E21&lt;-15,"No","Yes")))</f>
        <v>N/A</v>
      </c>
      <c r="G21" s="89">
        <v>15.825011174</v>
      </c>
      <c r="H21" s="9" t="str">
        <f>IF($B21="N/A","N/A",IF(G21&gt;15,"No",IF(G21&lt;-15,"No","Yes")))</f>
        <v>N/A</v>
      </c>
      <c r="I21" s="10">
        <v>4.3840000000000003</v>
      </c>
      <c r="J21" s="10">
        <v>-0.61799999999999999</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1.4210301405000001</v>
      </c>
      <c r="D23" s="9" t="str">
        <f>IF($B23="N/A","N/A",IF(C23&gt;15,"No",IF(C23&lt;-15,"No","Yes")))</f>
        <v>N/A</v>
      </c>
      <c r="E23" s="89">
        <v>0.90296277270000003</v>
      </c>
      <c r="F23" s="9" t="str">
        <f>IF($B23="N/A","N/A",IF(E23&gt;15,"No",IF(E23&lt;-15,"No","Yes")))</f>
        <v>N/A</v>
      </c>
      <c r="G23" s="89">
        <v>0.70115565869999996</v>
      </c>
      <c r="H23" s="9" t="str">
        <f>IF($B23="N/A","N/A",IF(G23&gt;15,"No",IF(G23&lt;-15,"No","Yes")))</f>
        <v>N/A</v>
      </c>
      <c r="I23" s="10">
        <v>-36.5</v>
      </c>
      <c r="J23" s="10">
        <v>-22.3</v>
      </c>
      <c r="K23" s="9" t="str">
        <f t="shared" si="0"/>
        <v>Yes</v>
      </c>
    </row>
    <row r="24" spans="1:11" x14ac:dyDescent="0.25">
      <c r="A24" s="75" t="s">
        <v>863</v>
      </c>
      <c r="B24" s="35" t="s">
        <v>243</v>
      </c>
      <c r="C24" s="77">
        <v>145.58198374</v>
      </c>
      <c r="D24" s="9" t="str">
        <f>IF($B24="N/A","N/A",IF(C24&gt;300,"No",IF(C24&lt;75,"No","Yes")))</f>
        <v>Yes</v>
      </c>
      <c r="E24" s="37">
        <v>152.06546269</v>
      </c>
      <c r="F24" s="9" t="str">
        <f>IF($B24="N/A","N/A",IF(E24&gt;300,"No",IF(E24&lt;75,"No","Yes")))</f>
        <v>Yes</v>
      </c>
      <c r="G24" s="37">
        <v>150.7666423</v>
      </c>
      <c r="H24" s="9" t="str">
        <f>IF($B24="N/A","N/A",IF(G24&gt;300,"No",IF(G24&lt;75,"No","Yes")))</f>
        <v>Yes</v>
      </c>
      <c r="I24" s="10">
        <v>4.4530000000000003</v>
      </c>
      <c r="J24" s="10">
        <v>-0.85399999999999998</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v>3</v>
      </c>
      <c r="D26" s="9" t="str">
        <f>IF($B26="N/A","N/A",IF(C26&gt;5,"No",IF(C26&lt;3,"No","Yes")))</f>
        <v>Yes</v>
      </c>
      <c r="E26" s="37">
        <v>3</v>
      </c>
      <c r="F26" s="9" t="str">
        <f>IF($B26="N/A","N/A",IF(E26&gt;5,"No",IF(E26&lt;3,"No","Yes")))</f>
        <v>Yes</v>
      </c>
      <c r="G26" s="37">
        <v>3</v>
      </c>
      <c r="H26" s="9" t="str">
        <f>IF($B26="N/A","N/A",IF(G26&gt;5,"No",IF(G26&lt;3,"No","Yes")))</f>
        <v>Yes</v>
      </c>
      <c r="I26" s="10">
        <v>0</v>
      </c>
      <c r="J26" s="10">
        <v>0</v>
      </c>
      <c r="K26" s="9" t="str">
        <f t="shared" si="0"/>
        <v>Yes</v>
      </c>
    </row>
    <row r="27" spans="1:11" x14ac:dyDescent="0.25">
      <c r="A27" s="75" t="s">
        <v>131</v>
      </c>
      <c r="B27" s="35" t="s">
        <v>213</v>
      </c>
      <c r="C27" s="73">
        <v>11780</v>
      </c>
      <c r="D27" s="35" t="s">
        <v>213</v>
      </c>
      <c r="E27" s="36">
        <v>3121</v>
      </c>
      <c r="F27" s="35" t="s">
        <v>213</v>
      </c>
      <c r="G27" s="36">
        <v>14974</v>
      </c>
      <c r="H27" s="9" t="str">
        <f>IF($B27="N/A","N/A",IF(G27&gt;15,"No",IF(G27&lt;-15,"No","Yes")))</f>
        <v>N/A</v>
      </c>
      <c r="I27" s="10">
        <v>-73.5</v>
      </c>
      <c r="J27" s="10">
        <v>379.8</v>
      </c>
      <c r="K27" s="9" t="str">
        <f t="shared" si="0"/>
        <v>No</v>
      </c>
    </row>
    <row r="28" spans="1:11" x14ac:dyDescent="0.25">
      <c r="A28" s="75" t="s">
        <v>346</v>
      </c>
      <c r="B28" s="35" t="s">
        <v>213</v>
      </c>
      <c r="C28" s="74" t="s">
        <v>213</v>
      </c>
      <c r="D28" s="35" t="s">
        <v>213</v>
      </c>
      <c r="E28" s="8">
        <v>2.52839298E-2</v>
      </c>
      <c r="F28" s="35" t="s">
        <v>213</v>
      </c>
      <c r="G28" s="8">
        <v>0.1166243247</v>
      </c>
      <c r="H28" s="9" t="str">
        <f>IF($B28="N/A","N/A",IF(G28&gt;15,"No",IF(G28&lt;-15,"No","Yes")))</f>
        <v>N/A</v>
      </c>
      <c r="I28" s="10" t="s">
        <v>213</v>
      </c>
      <c r="J28" s="10">
        <v>361.3</v>
      </c>
      <c r="K28" s="9" t="str">
        <f t="shared" si="0"/>
        <v>No</v>
      </c>
    </row>
    <row r="29" spans="1:11" ht="25" x14ac:dyDescent="0.25">
      <c r="A29" s="75" t="s">
        <v>841</v>
      </c>
      <c r="B29" s="35" t="s">
        <v>213</v>
      </c>
      <c r="C29" s="37">
        <v>203.19252971</v>
      </c>
      <c r="D29" s="35" t="s">
        <v>213</v>
      </c>
      <c r="E29" s="37">
        <v>206.26049343</v>
      </c>
      <c r="F29" s="35" t="s">
        <v>213</v>
      </c>
      <c r="G29" s="37">
        <v>89.351275544000003</v>
      </c>
      <c r="H29" s="35" t="s">
        <v>213</v>
      </c>
      <c r="I29" s="10">
        <v>1.51</v>
      </c>
      <c r="J29" s="10">
        <v>-56.7</v>
      </c>
      <c r="K29" s="9" t="str">
        <f t="shared" si="0"/>
        <v>No</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1832345</v>
      </c>
      <c r="D31" s="9" t="str">
        <f t="shared" ref="D31:F50" si="4">IF($B31="N/A","N/A",IF(C31&lt;0,"No","Yes"))</f>
        <v>N/A</v>
      </c>
      <c r="E31" s="73">
        <v>1965547</v>
      </c>
      <c r="F31" s="9" t="str">
        <f t="shared" si="4"/>
        <v>N/A</v>
      </c>
      <c r="G31" s="73">
        <v>2031855</v>
      </c>
      <c r="H31" s="9" t="str">
        <f t="shared" ref="H31:H50" si="5">IF($B31="N/A","N/A",IF(G31&lt;0,"No","Yes"))</f>
        <v>N/A</v>
      </c>
      <c r="I31" s="10">
        <v>7.2690000000000001</v>
      </c>
      <c r="J31" s="10">
        <v>3.3740000000000001</v>
      </c>
      <c r="K31" s="9" t="str">
        <f t="shared" si="0"/>
        <v>Yes</v>
      </c>
    </row>
    <row r="32" spans="1:11" x14ac:dyDescent="0.25">
      <c r="A32" s="2" t="s">
        <v>659</v>
      </c>
      <c r="B32" s="90" t="s">
        <v>213</v>
      </c>
      <c r="C32" s="74">
        <v>99.602367458000003</v>
      </c>
      <c r="D32" s="9" t="str">
        <f t="shared" si="4"/>
        <v>N/A</v>
      </c>
      <c r="E32" s="74">
        <v>99.766629848999997</v>
      </c>
      <c r="F32" s="9" t="str">
        <f t="shared" si="4"/>
        <v>N/A</v>
      </c>
      <c r="G32" s="74">
        <v>99.324016724000003</v>
      </c>
      <c r="H32" s="9" t="str">
        <f t="shared" si="5"/>
        <v>N/A</v>
      </c>
      <c r="I32" s="10">
        <v>0.16489999999999999</v>
      </c>
      <c r="J32" s="10">
        <v>-0.44400000000000001</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0.39763254190000002</v>
      </c>
      <c r="D35" s="9" t="str">
        <f t="shared" si="4"/>
        <v>N/A</v>
      </c>
      <c r="E35" s="74">
        <v>0.1022107332</v>
      </c>
      <c r="F35" s="9" t="str">
        <f t="shared" si="4"/>
        <v>N/A</v>
      </c>
      <c r="G35" s="74">
        <v>0.59590866470000003</v>
      </c>
      <c r="H35" s="9" t="str">
        <f t="shared" si="5"/>
        <v>N/A</v>
      </c>
      <c r="I35" s="10">
        <v>-74.3</v>
      </c>
      <c r="J35" s="10">
        <v>483</v>
      </c>
      <c r="K35" s="9" t="str">
        <f t="shared" si="0"/>
        <v>No</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170691</v>
      </c>
      <c r="D46" s="9" t="str">
        <f t="shared" si="4"/>
        <v>N/A</v>
      </c>
      <c r="E46" s="73">
        <v>111460</v>
      </c>
      <c r="F46" s="9" t="str">
        <f t="shared" si="4"/>
        <v>N/A</v>
      </c>
      <c r="G46" s="73">
        <v>90025</v>
      </c>
      <c r="H46" s="9" t="str">
        <f t="shared" si="5"/>
        <v>N/A</v>
      </c>
      <c r="I46" s="10">
        <v>-34.700000000000003</v>
      </c>
      <c r="J46" s="10">
        <v>-19.2</v>
      </c>
      <c r="K46" s="9" t="str">
        <f t="shared" si="0"/>
        <v>Yes</v>
      </c>
    </row>
    <row r="47" spans="1:11" x14ac:dyDescent="0.25">
      <c r="A47" s="2" t="s">
        <v>672</v>
      </c>
      <c r="B47" s="90" t="s">
        <v>213</v>
      </c>
      <c r="C47" s="74">
        <v>98.889220872999999</v>
      </c>
      <c r="D47" s="9" t="str">
        <f t="shared" si="4"/>
        <v>N/A</v>
      </c>
      <c r="E47" s="74">
        <v>99.100125606000006</v>
      </c>
      <c r="F47" s="9" t="str">
        <f t="shared" si="4"/>
        <v>N/A</v>
      </c>
      <c r="G47" s="74">
        <v>99.146903637999998</v>
      </c>
      <c r="H47" s="9" t="str">
        <f t="shared" si="5"/>
        <v>N/A</v>
      </c>
      <c r="I47" s="10">
        <v>0.21329999999999999</v>
      </c>
      <c r="J47" s="10">
        <v>4.7199999999999999E-2</v>
      </c>
      <c r="K47" s="9" t="str">
        <f t="shared" si="0"/>
        <v>Yes</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1.1107791272</v>
      </c>
      <c r="D50" s="9" t="str">
        <f t="shared" si="4"/>
        <v>N/A</v>
      </c>
      <c r="E50" s="74">
        <v>0.89987439440000005</v>
      </c>
      <c r="F50" s="9" t="str">
        <f t="shared" si="4"/>
        <v>N/A</v>
      </c>
      <c r="G50" s="74">
        <v>0.85309636209999995</v>
      </c>
      <c r="H50" s="9" t="str">
        <f t="shared" si="5"/>
        <v>N/A</v>
      </c>
      <c r="I50" s="10">
        <v>-19</v>
      </c>
      <c r="J50" s="10">
        <v>-5.2</v>
      </c>
      <c r="K50" s="9" t="str">
        <f t="shared" si="0"/>
        <v>Yes</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9032910</v>
      </c>
      <c r="D6" s="9" t="str">
        <f>IF($B6="N/A","N/A",IF(C6&gt;15,"No",IF(C6&lt;-15,"No","Yes")))</f>
        <v>N/A</v>
      </c>
      <c r="E6" s="36">
        <v>9232884</v>
      </c>
      <c r="F6" s="9" t="str">
        <f>IF($B6="N/A","N/A",IF(E6&gt;15,"No",IF(E6&lt;-15,"No","Yes")))</f>
        <v>N/A</v>
      </c>
      <c r="G6" s="36">
        <v>9626237</v>
      </c>
      <c r="H6" s="9" t="str">
        <f>IF($B6="N/A","N/A",IF(G6&gt;15,"No",IF(G6&lt;-15,"No","Yes")))</f>
        <v>N/A</v>
      </c>
      <c r="I6" s="10">
        <v>2.214</v>
      </c>
      <c r="J6" s="10">
        <v>4.26</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11.520440257000001</v>
      </c>
      <c r="D9" s="9" t="str">
        <f t="shared" ref="D9:D15" si="1">IF($B9="N/A","N/A",IF(C9&gt;15,"No",IF(C9&lt;-15,"No","Yes")))</f>
        <v>N/A</v>
      </c>
      <c r="E9" s="8">
        <v>11.534597423999999</v>
      </c>
      <c r="F9" s="9" t="str">
        <f t="shared" ref="F9:F15" si="2">IF($B9="N/A","N/A",IF(E9&gt;15,"No",IF(E9&lt;-15,"No","Yes")))</f>
        <v>N/A</v>
      </c>
      <c r="G9" s="8">
        <v>11.96228599</v>
      </c>
      <c r="H9" s="9" t="str">
        <f t="shared" ref="H9:H15" si="3">IF($B9="N/A","N/A",IF(G9&gt;15,"No",IF(G9&lt;-15,"No","Yes")))</f>
        <v>N/A</v>
      </c>
      <c r="I9" s="10">
        <v>0.1229</v>
      </c>
      <c r="J9" s="10">
        <v>3.7080000000000002</v>
      </c>
      <c r="K9" s="9" t="str">
        <f t="shared" si="0"/>
        <v>Yes</v>
      </c>
    </row>
    <row r="10" spans="1:11" x14ac:dyDescent="0.25">
      <c r="A10" s="75" t="s">
        <v>36</v>
      </c>
      <c r="B10" s="35" t="s">
        <v>213</v>
      </c>
      <c r="C10" s="74">
        <v>3.3046381E-3</v>
      </c>
      <c r="D10" s="9" t="str">
        <f t="shared" si="1"/>
        <v>N/A</v>
      </c>
      <c r="E10" s="8">
        <v>4.3221313000000004E-3</v>
      </c>
      <c r="F10" s="9" t="str">
        <f t="shared" si="2"/>
        <v>N/A</v>
      </c>
      <c r="G10" s="8">
        <v>1.7993054999999999E-3</v>
      </c>
      <c r="H10" s="9" t="str">
        <f t="shared" si="3"/>
        <v>N/A</v>
      </c>
      <c r="I10" s="10">
        <v>30.79</v>
      </c>
      <c r="J10" s="10">
        <v>-58.4</v>
      </c>
      <c r="K10" s="9" t="str">
        <f t="shared" si="0"/>
        <v>No</v>
      </c>
    </row>
    <row r="11" spans="1:11" x14ac:dyDescent="0.25">
      <c r="A11" s="75" t="s">
        <v>37</v>
      </c>
      <c r="B11" s="35" t="s">
        <v>213</v>
      </c>
      <c r="C11" s="74">
        <v>0.80107084019999997</v>
      </c>
      <c r="D11" s="9" t="str">
        <f t="shared" si="1"/>
        <v>N/A</v>
      </c>
      <c r="E11" s="8">
        <v>0.67352216009999999</v>
      </c>
      <c r="F11" s="9" t="str">
        <f t="shared" si="2"/>
        <v>N/A</v>
      </c>
      <c r="G11" s="8">
        <v>0.55979060390000002</v>
      </c>
      <c r="H11" s="9" t="str">
        <f t="shared" si="3"/>
        <v>N/A</v>
      </c>
      <c r="I11" s="10">
        <v>-15.9</v>
      </c>
      <c r="J11" s="10">
        <v>-16.899999999999999</v>
      </c>
      <c r="K11" s="9" t="str">
        <f t="shared" si="0"/>
        <v>Yes</v>
      </c>
    </row>
    <row r="12" spans="1:11" x14ac:dyDescent="0.25">
      <c r="A12" s="75" t="s">
        <v>38</v>
      </c>
      <c r="B12" s="35" t="s">
        <v>213</v>
      </c>
      <c r="C12" s="74">
        <v>12.504719833999999</v>
      </c>
      <c r="D12" s="9" t="str">
        <f t="shared" si="1"/>
        <v>N/A</v>
      </c>
      <c r="E12" s="8">
        <v>12.541208249</v>
      </c>
      <c r="F12" s="9" t="str">
        <f t="shared" si="2"/>
        <v>N/A</v>
      </c>
      <c r="G12" s="8">
        <v>13.0059951</v>
      </c>
      <c r="H12" s="9" t="str">
        <f t="shared" si="3"/>
        <v>N/A</v>
      </c>
      <c r="I12" s="10">
        <v>0.2918</v>
      </c>
      <c r="J12" s="10">
        <v>3.706</v>
      </c>
      <c r="K12" s="9" t="str">
        <f t="shared" si="0"/>
        <v>Yes</v>
      </c>
    </row>
    <row r="13" spans="1:11" x14ac:dyDescent="0.25">
      <c r="A13" s="75" t="s">
        <v>866</v>
      </c>
      <c r="B13" s="35" t="s">
        <v>213</v>
      </c>
      <c r="C13" s="74">
        <v>44.946532189999999</v>
      </c>
      <c r="D13" s="9" t="str">
        <f t="shared" si="1"/>
        <v>N/A</v>
      </c>
      <c r="E13" s="8">
        <v>42.932224531999999</v>
      </c>
      <c r="F13" s="9" t="str">
        <f t="shared" si="2"/>
        <v>N/A</v>
      </c>
      <c r="G13" s="8">
        <v>41.760679066000002</v>
      </c>
      <c r="H13" s="9" t="str">
        <f t="shared" si="3"/>
        <v>N/A</v>
      </c>
      <c r="I13" s="10">
        <v>-4.4800000000000004</v>
      </c>
      <c r="J13" s="10">
        <v>-2.73</v>
      </c>
      <c r="K13" s="9" t="str">
        <f t="shared" si="0"/>
        <v>Yes</v>
      </c>
    </row>
    <row r="14" spans="1:11" x14ac:dyDescent="0.25">
      <c r="A14" s="75" t="s">
        <v>867</v>
      </c>
      <c r="B14" s="35" t="s">
        <v>213</v>
      </c>
      <c r="C14" s="74">
        <v>46.066044230000003</v>
      </c>
      <c r="D14" s="9" t="str">
        <f t="shared" si="1"/>
        <v>N/A</v>
      </c>
      <c r="E14" s="8">
        <v>44.378777775000003</v>
      </c>
      <c r="F14" s="9" t="str">
        <f t="shared" si="2"/>
        <v>N/A</v>
      </c>
      <c r="G14" s="8">
        <v>43.491958253999996</v>
      </c>
      <c r="H14" s="9" t="str">
        <f t="shared" si="3"/>
        <v>N/A</v>
      </c>
      <c r="I14" s="10">
        <v>-3.66</v>
      </c>
      <c r="J14" s="10">
        <v>-2</v>
      </c>
      <c r="K14" s="9" t="str">
        <f t="shared" si="0"/>
        <v>Yes</v>
      </c>
    </row>
    <row r="15" spans="1:11" x14ac:dyDescent="0.25">
      <c r="A15" s="75" t="s">
        <v>161</v>
      </c>
      <c r="B15" s="35" t="s">
        <v>213</v>
      </c>
      <c r="C15" s="74">
        <v>60.469605033000001</v>
      </c>
      <c r="D15" s="9" t="str">
        <f t="shared" si="1"/>
        <v>N/A</v>
      </c>
      <c r="E15" s="8">
        <v>60.385606490999997</v>
      </c>
      <c r="F15" s="9" t="str">
        <f t="shared" si="2"/>
        <v>N/A</v>
      </c>
      <c r="G15" s="8">
        <v>68.178198812000005</v>
      </c>
      <c r="H15" s="9" t="str">
        <f t="shared" si="3"/>
        <v>N/A</v>
      </c>
      <c r="I15" s="10">
        <v>-0.13900000000000001</v>
      </c>
      <c r="J15" s="10">
        <v>12.9</v>
      </c>
      <c r="K15" s="9" t="str">
        <f t="shared" si="0"/>
        <v>Yes</v>
      </c>
    </row>
    <row r="16" spans="1:11" x14ac:dyDescent="0.25">
      <c r="A16" s="75" t="s">
        <v>162</v>
      </c>
      <c r="B16" s="35" t="s">
        <v>246</v>
      </c>
      <c r="C16" s="74">
        <v>95.405456270000002</v>
      </c>
      <c r="D16" s="9" t="str">
        <f>IF($B16="N/A","N/A",IF(C16&gt;95,"Yes","No"))</f>
        <v>Yes</v>
      </c>
      <c r="E16" s="8">
        <v>96.434700144000004</v>
      </c>
      <c r="F16" s="9" t="str">
        <f>IF($B16="N/A","N/A",IF(E16&gt;95,"Yes","No"))</f>
        <v>Yes</v>
      </c>
      <c r="G16" s="8">
        <v>96.327973225999997</v>
      </c>
      <c r="H16" s="9" t="str">
        <f>IF($B16="N/A","N/A",IF(G16&gt;95,"Yes","No"))</f>
        <v>Yes</v>
      </c>
      <c r="I16" s="10">
        <v>1.079</v>
      </c>
      <c r="J16" s="10">
        <v>-0.111</v>
      </c>
      <c r="K16" s="9" t="str">
        <f t="shared" ref="K16:K26" si="4">IF(J16="Div by 0", "N/A", IF(J16="N/A","N/A", IF(J16&gt;30, "No", IF(J16&lt;-30, "No", "Yes"))))</f>
        <v>Yes</v>
      </c>
    </row>
    <row r="17" spans="1:11" x14ac:dyDescent="0.25">
      <c r="A17" s="75" t="s">
        <v>868</v>
      </c>
      <c r="B17" s="51" t="s">
        <v>247</v>
      </c>
      <c r="C17" s="74">
        <v>28.822638552000001</v>
      </c>
      <c r="D17" s="9" t="str">
        <f>IF($B17="N/A","N/A",IF(C17&gt;90,"No",IF(C17&lt;50,"No","Yes")))</f>
        <v>No</v>
      </c>
      <c r="E17" s="8">
        <v>28.798119850999999</v>
      </c>
      <c r="F17" s="9" t="str">
        <f>IF($B17="N/A","N/A",IF(E17&gt;90,"No",IF(E17&lt;50,"No","Yes")))</f>
        <v>No</v>
      </c>
      <c r="G17" s="8">
        <v>28.893097063999999</v>
      </c>
      <c r="H17" s="9" t="str">
        <f>IF($B17="N/A","N/A",IF(G17&gt;90,"No",IF(G17&lt;50,"No","Yes")))</f>
        <v>No</v>
      </c>
      <c r="I17" s="10">
        <v>-8.5000000000000006E-2</v>
      </c>
      <c r="J17" s="10">
        <v>0.32979999999999998</v>
      </c>
      <c r="K17" s="9" t="str">
        <f t="shared" si="4"/>
        <v>Yes</v>
      </c>
    </row>
    <row r="18" spans="1:11" x14ac:dyDescent="0.25">
      <c r="A18" s="75" t="s">
        <v>869</v>
      </c>
      <c r="B18" s="51" t="s">
        <v>224</v>
      </c>
      <c r="C18" s="74">
        <v>13.15443196</v>
      </c>
      <c r="D18" s="9" t="str">
        <f t="shared" ref="D18:D23" si="5">IF($B18="N/A","N/A",IF(C18&gt;5,"No",IF(C18&lt;=0,"No","Yes")))</f>
        <v>No</v>
      </c>
      <c r="E18" s="8">
        <v>13.278505394</v>
      </c>
      <c r="F18" s="9" t="str">
        <f t="shared" ref="F18:F23" si="6">IF($B18="N/A","N/A",IF(E18&gt;5,"No",IF(E18&lt;=0,"No","Yes")))</f>
        <v>No</v>
      </c>
      <c r="G18" s="8">
        <v>14.003862569000001</v>
      </c>
      <c r="H18" s="9" t="str">
        <f t="shared" ref="H18:H23" si="7">IF($B18="N/A","N/A",IF(G18&gt;5,"No",IF(G18&lt;=0,"No","Yes")))</f>
        <v>No</v>
      </c>
      <c r="I18" s="10">
        <v>0.94320000000000004</v>
      </c>
      <c r="J18" s="10">
        <v>5.4630000000000001</v>
      </c>
      <c r="K18" s="9" t="str">
        <f t="shared" si="4"/>
        <v>Yes</v>
      </c>
    </row>
    <row r="19" spans="1:11" x14ac:dyDescent="0.25">
      <c r="A19" s="75" t="s">
        <v>870</v>
      </c>
      <c r="B19" s="51" t="s">
        <v>224</v>
      </c>
      <c r="C19" s="74">
        <v>4.5802294055999999</v>
      </c>
      <c r="D19" s="9" t="str">
        <f t="shared" si="5"/>
        <v>Yes</v>
      </c>
      <c r="E19" s="8">
        <v>4.5817969769999998</v>
      </c>
      <c r="F19" s="9" t="str">
        <f t="shared" si="6"/>
        <v>Yes</v>
      </c>
      <c r="G19" s="8">
        <v>4.4740016269999998</v>
      </c>
      <c r="H19" s="9" t="str">
        <f t="shared" si="7"/>
        <v>Yes</v>
      </c>
      <c r="I19" s="10">
        <v>3.4200000000000001E-2</v>
      </c>
      <c r="J19" s="10">
        <v>-2.35</v>
      </c>
      <c r="K19" s="9" t="str">
        <f t="shared" si="4"/>
        <v>Yes</v>
      </c>
    </row>
    <row r="20" spans="1:11" x14ac:dyDescent="0.25">
      <c r="A20" s="75" t="s">
        <v>871</v>
      </c>
      <c r="B20" s="51" t="s">
        <v>224</v>
      </c>
      <c r="C20" s="74">
        <v>5.8530418200000003E-2</v>
      </c>
      <c r="D20" s="9" t="str">
        <f t="shared" si="5"/>
        <v>Yes</v>
      </c>
      <c r="E20" s="8">
        <v>5.4360046099999997E-2</v>
      </c>
      <c r="F20" s="9" t="str">
        <f t="shared" si="6"/>
        <v>Yes</v>
      </c>
      <c r="G20" s="8">
        <v>6.4583907499999996E-2</v>
      </c>
      <c r="H20" s="9" t="str">
        <f t="shared" si="7"/>
        <v>Yes</v>
      </c>
      <c r="I20" s="10">
        <v>-7.13</v>
      </c>
      <c r="J20" s="10">
        <v>18.809999999999999</v>
      </c>
      <c r="K20" s="9" t="str">
        <f t="shared" si="4"/>
        <v>Yes</v>
      </c>
    </row>
    <row r="21" spans="1:11" x14ac:dyDescent="0.25">
      <c r="A21" s="75" t="s">
        <v>872</v>
      </c>
      <c r="B21" s="35" t="s">
        <v>213</v>
      </c>
      <c r="C21" s="74">
        <v>0.14483704589999999</v>
      </c>
      <c r="D21" s="9" t="str">
        <f t="shared" si="5"/>
        <v>N/A</v>
      </c>
      <c r="E21" s="8">
        <v>0.18955074059999999</v>
      </c>
      <c r="F21" s="9" t="str">
        <f t="shared" si="6"/>
        <v>N/A</v>
      </c>
      <c r="G21" s="8">
        <v>0.19302454320000001</v>
      </c>
      <c r="H21" s="9" t="str">
        <f t="shared" si="7"/>
        <v>N/A</v>
      </c>
      <c r="I21" s="10">
        <v>30.87</v>
      </c>
      <c r="J21" s="10">
        <v>1.833</v>
      </c>
      <c r="K21" s="9" t="str">
        <f t="shared" si="4"/>
        <v>Yes</v>
      </c>
    </row>
    <row r="22" spans="1:11" x14ac:dyDescent="0.25">
      <c r="A22" s="75" t="s">
        <v>1741</v>
      </c>
      <c r="B22" s="35" t="s">
        <v>213</v>
      </c>
      <c r="C22" s="74">
        <v>0.67982521689999997</v>
      </c>
      <c r="D22" s="9" t="str">
        <f t="shared" si="5"/>
        <v>N/A</v>
      </c>
      <c r="E22" s="8">
        <v>0.66722380569999995</v>
      </c>
      <c r="F22" s="9" t="str">
        <f t="shared" si="6"/>
        <v>N/A</v>
      </c>
      <c r="G22" s="8">
        <v>0.5271634181</v>
      </c>
      <c r="H22" s="9" t="str">
        <f t="shared" si="7"/>
        <v>N/A</v>
      </c>
      <c r="I22" s="10">
        <v>-1.85</v>
      </c>
      <c r="J22" s="10">
        <v>-21</v>
      </c>
      <c r="K22" s="9" t="str">
        <f t="shared" si="4"/>
        <v>Yes</v>
      </c>
    </row>
    <row r="23" spans="1:11" x14ac:dyDescent="0.25">
      <c r="A23" s="75" t="s">
        <v>873</v>
      </c>
      <c r="B23" s="35" t="s">
        <v>213</v>
      </c>
      <c r="C23" s="74">
        <v>3.3676854999999999E-2</v>
      </c>
      <c r="D23" s="9" t="str">
        <f t="shared" si="5"/>
        <v>N/A</v>
      </c>
      <c r="E23" s="8">
        <v>3.7388101100000001E-2</v>
      </c>
      <c r="F23" s="9" t="str">
        <f t="shared" si="6"/>
        <v>N/A</v>
      </c>
      <c r="G23" s="8">
        <v>2.9554643200000001E-2</v>
      </c>
      <c r="H23" s="9" t="str">
        <f t="shared" si="7"/>
        <v>N/A</v>
      </c>
      <c r="I23" s="10">
        <v>11.02</v>
      </c>
      <c r="J23" s="10">
        <v>-21</v>
      </c>
      <c r="K23" s="9" t="str">
        <f t="shared" si="4"/>
        <v>Yes</v>
      </c>
    </row>
    <row r="24" spans="1:11" x14ac:dyDescent="0.25">
      <c r="A24" s="75" t="s">
        <v>874</v>
      </c>
      <c r="B24" s="35" t="s">
        <v>232</v>
      </c>
      <c r="C24" s="74">
        <v>5.5847451153999996</v>
      </c>
      <c r="D24" s="9" t="str">
        <f>IF($B24="N/A","N/A",IF(C24&gt;10,"No",IF(C24&lt;1,"No","Yes")))</f>
        <v>Yes</v>
      </c>
      <c r="E24" s="8">
        <v>5.5414104629000001</v>
      </c>
      <c r="F24" s="9" t="str">
        <f>IF($B24="N/A","N/A",IF(E24&gt;10,"No",IF(E24&lt;1,"No","Yes")))</f>
        <v>Yes</v>
      </c>
      <c r="G24" s="8">
        <v>5.2343194958000003</v>
      </c>
      <c r="H24" s="9" t="str">
        <f>IF($B24="N/A","N/A",IF(G24&gt;10,"No",IF(G24&lt;1,"No","Yes")))</f>
        <v>Yes</v>
      </c>
      <c r="I24" s="10">
        <v>-0.77600000000000002</v>
      </c>
      <c r="J24" s="10">
        <v>-5.54</v>
      </c>
      <c r="K24" s="9" t="str">
        <f t="shared" si="4"/>
        <v>Yes</v>
      </c>
    </row>
    <row r="25" spans="1:11" x14ac:dyDescent="0.25">
      <c r="A25" s="75" t="s">
        <v>875</v>
      </c>
      <c r="B25" s="78" t="s">
        <v>239</v>
      </c>
      <c r="C25" s="74">
        <v>23.272754848999998</v>
      </c>
      <c r="D25" s="9" t="str">
        <f>IF($B25="N/A","N/A",IF(C25&gt;10,"No",IF(C25&lt;=0,"No","Yes")))</f>
        <v>No</v>
      </c>
      <c r="E25" s="8">
        <v>23.489951784999999</v>
      </c>
      <c r="F25" s="9" t="str">
        <f>IF($B25="N/A","N/A",IF(E25&gt;10,"No",IF(E25&lt;=0,"No","Yes")))</f>
        <v>No</v>
      </c>
      <c r="G25" s="8">
        <v>22.886679395000002</v>
      </c>
      <c r="H25" s="9" t="str">
        <f>IF($B25="N/A","N/A",IF(G25&gt;10,"No",IF(G25&lt;=0,"No","Yes")))</f>
        <v>No</v>
      </c>
      <c r="I25" s="10">
        <v>0.93330000000000002</v>
      </c>
      <c r="J25" s="10">
        <v>-2.57</v>
      </c>
      <c r="K25" s="9" t="str">
        <f t="shared" si="4"/>
        <v>Yes</v>
      </c>
    </row>
    <row r="26" spans="1:11" x14ac:dyDescent="0.25">
      <c r="A26" s="75" t="s">
        <v>876</v>
      </c>
      <c r="B26" s="51" t="s">
        <v>248</v>
      </c>
      <c r="C26" s="74">
        <v>1.2477263695</v>
      </c>
      <c r="D26" s="9" t="str">
        <f>IF($B26="N/A","N/A",IF(C26&gt;=5,"No",IF(C26&lt;0,"No","Yes")))</f>
        <v>Yes</v>
      </c>
      <c r="E26" s="8">
        <v>1.0791102758</v>
      </c>
      <c r="F26" s="9" t="str">
        <f>IF($B26="N/A","N/A",IF(E26&gt;=5,"No",IF(E26&lt;0,"No","Yes")))</f>
        <v>Yes</v>
      </c>
      <c r="G26" s="8">
        <v>1.051490837</v>
      </c>
      <c r="H26" s="9" t="str">
        <f>IF($B26="N/A","N/A",IF(G26&gt;=5,"No",IF(G26&lt;0,"No","Yes")))</f>
        <v>Yes</v>
      </c>
      <c r="I26" s="10">
        <v>-13.5</v>
      </c>
      <c r="J26" s="10">
        <v>-2.56</v>
      </c>
      <c r="K26" s="9" t="str">
        <f t="shared" si="4"/>
        <v>Yes</v>
      </c>
    </row>
    <row r="27" spans="1:11" x14ac:dyDescent="0.25">
      <c r="A27" s="75" t="s">
        <v>14</v>
      </c>
      <c r="B27" s="51" t="s">
        <v>249</v>
      </c>
      <c r="C27" s="74">
        <v>0.16621443150000001</v>
      </c>
      <c r="D27" s="9" t="str">
        <f>IF($B27="N/A","N/A",IF(C27&gt;15,"No",IF(C27&lt;=0,"No","Yes")))</f>
        <v>Yes</v>
      </c>
      <c r="E27" s="8">
        <v>0.17122493899999999</v>
      </c>
      <c r="F27" s="9" t="str">
        <f>IF($B27="N/A","N/A",IF(E27&gt;15,"No",IF(E27&lt;=0,"No","Yes")))</f>
        <v>Yes</v>
      </c>
      <c r="G27" s="8">
        <v>0.1924012467</v>
      </c>
      <c r="H27" s="9" t="str">
        <f>IF($B27="N/A","N/A",IF(G27&gt;15,"No",IF(G27&lt;=0,"No","Yes")))</f>
        <v>Yes</v>
      </c>
      <c r="I27" s="10">
        <v>3.0139999999999998</v>
      </c>
      <c r="J27" s="10">
        <v>12.37</v>
      </c>
      <c r="K27" s="9" t="str">
        <f>IF(J27="Div by 0", "N/A", IF(J27="N/A","N/A", IF(J27&gt;30, "No", IF(J27&lt;-30, "No", "Yes"))))</f>
        <v>Yes</v>
      </c>
    </row>
    <row r="28" spans="1:11" x14ac:dyDescent="0.25">
      <c r="A28" s="75" t="s">
        <v>877</v>
      </c>
      <c r="B28" s="35" t="s">
        <v>213</v>
      </c>
      <c r="C28" s="77">
        <v>65.310976421999996</v>
      </c>
      <c r="D28" s="9" t="str">
        <f>IF($B28="N/A","N/A",IF(C28&gt;15,"No",IF(C28&lt;-15,"No","Yes")))</f>
        <v>N/A</v>
      </c>
      <c r="E28" s="37">
        <v>78.838066924000003</v>
      </c>
      <c r="F28" s="9" t="str">
        <f>IF($B28="N/A","N/A",IF(E28&gt;15,"No",IF(E28&lt;-15,"No","Yes")))</f>
        <v>N/A</v>
      </c>
      <c r="G28" s="37">
        <v>67.219804546000006</v>
      </c>
      <c r="H28" s="9" t="str">
        <f>IF($B28="N/A","N/A",IF(G28&gt;15,"No",IF(G28&lt;-15,"No","Yes")))</f>
        <v>N/A</v>
      </c>
      <c r="I28" s="10">
        <v>20.71</v>
      </c>
      <c r="J28" s="10">
        <v>-14.7</v>
      </c>
      <c r="K28" s="9" t="str">
        <f>IF(J28="Div by 0", "N/A", IF(J28="N/A","N/A", IF(J28&gt;30, "No", IF(J28&lt;-30, "No", "Yes"))))</f>
        <v>Yes</v>
      </c>
    </row>
    <row r="29" spans="1:11" x14ac:dyDescent="0.25">
      <c r="A29" s="75" t="s">
        <v>378</v>
      </c>
      <c r="B29" s="35" t="s">
        <v>250</v>
      </c>
      <c r="C29" s="74">
        <v>14.954782013999999</v>
      </c>
      <c r="D29" s="9" t="str">
        <f>IF($B29="N/A","N/A",IF(C29&gt;35,"No",IF(C29&lt;10,"No","Yes")))</f>
        <v>Yes</v>
      </c>
      <c r="E29" s="8">
        <v>14.891100116</v>
      </c>
      <c r="F29" s="9" t="str">
        <f>IF($B29="N/A","N/A",IF(E29&gt;35,"No",IF(E29&lt;10,"No","Yes")))</f>
        <v>Yes</v>
      </c>
      <c r="G29" s="8">
        <v>14.074752159000001</v>
      </c>
      <c r="H29" s="9" t="str">
        <f>IF($B29="N/A","N/A",IF(G29&gt;35,"No",IF(G29&lt;10,"No","Yes")))</f>
        <v>Yes</v>
      </c>
      <c r="I29" s="10">
        <v>-0.42599999999999999</v>
      </c>
      <c r="J29" s="10">
        <v>-5.48</v>
      </c>
      <c r="K29" s="9" t="str">
        <f t="shared" ref="K29:K54" si="8">IF(J29="Div by 0", "N/A", IF(J29="N/A","N/A", IF(J29&gt;30, "No", IF(J29&lt;-30, "No", "Yes"))))</f>
        <v>Yes</v>
      </c>
    </row>
    <row r="30" spans="1:11" x14ac:dyDescent="0.25">
      <c r="A30" s="75" t="s">
        <v>379</v>
      </c>
      <c r="B30" s="35" t="s">
        <v>251</v>
      </c>
      <c r="C30" s="74">
        <v>10.01319619</v>
      </c>
      <c r="D30" s="9" t="str">
        <f>IF($B30="N/A","N/A",IF(C30&gt;20,"No",IF(C30&lt;2,"No","Yes")))</f>
        <v>Yes</v>
      </c>
      <c r="E30" s="8">
        <v>10.045831832999999</v>
      </c>
      <c r="F30" s="9" t="str">
        <f>IF($B30="N/A","N/A",IF(E30&gt;20,"No",IF(E30&lt;2,"No","Yes")))</f>
        <v>Yes</v>
      </c>
      <c r="G30" s="8">
        <v>9.6176938091000004</v>
      </c>
      <c r="H30" s="9" t="str">
        <f>IF($B30="N/A","N/A",IF(G30&gt;20,"No",IF(G30&lt;2,"No","Yes")))</f>
        <v>Yes</v>
      </c>
      <c r="I30" s="10">
        <v>0.32590000000000002</v>
      </c>
      <c r="J30" s="10">
        <v>-4.26</v>
      </c>
      <c r="K30" s="9" t="str">
        <f t="shared" si="8"/>
        <v>Yes</v>
      </c>
    </row>
    <row r="31" spans="1:11" x14ac:dyDescent="0.25">
      <c r="A31" s="75" t="s">
        <v>380</v>
      </c>
      <c r="B31" s="35" t="s">
        <v>252</v>
      </c>
      <c r="C31" s="74">
        <v>0.93864546419999995</v>
      </c>
      <c r="D31" s="9" t="str">
        <f>IF($B31="N/A","N/A",IF(C31&gt;8,"No",IF(C31&lt;0.5,"No","Yes")))</f>
        <v>Yes</v>
      </c>
      <c r="E31" s="8">
        <v>0.88555212000000005</v>
      </c>
      <c r="F31" s="9" t="str">
        <f>IF($B31="N/A","N/A",IF(E31&gt;8,"No",IF(E31&lt;0.5,"No","Yes")))</f>
        <v>Yes</v>
      </c>
      <c r="G31" s="8">
        <v>0.86106336260000005</v>
      </c>
      <c r="H31" s="9" t="str">
        <f>IF($B31="N/A","N/A",IF(G31&gt;8,"No",IF(G31&lt;0.5,"No","Yes")))</f>
        <v>Yes</v>
      </c>
      <c r="I31" s="10">
        <v>-5.66</v>
      </c>
      <c r="J31" s="10">
        <v>-2.77</v>
      </c>
      <c r="K31" s="9" t="str">
        <f t="shared" si="8"/>
        <v>Yes</v>
      </c>
    </row>
    <row r="32" spans="1:11" x14ac:dyDescent="0.25">
      <c r="A32" s="75" t="s">
        <v>381</v>
      </c>
      <c r="B32" s="35" t="s">
        <v>253</v>
      </c>
      <c r="C32" s="74">
        <v>7.3700612538000003</v>
      </c>
      <c r="D32" s="9" t="str">
        <f>IF($B32="N/A","N/A",IF(C32&gt;25,"No",IF(C32&lt;3,"No","Yes")))</f>
        <v>Yes</v>
      </c>
      <c r="E32" s="8">
        <v>7.5177160246000003</v>
      </c>
      <c r="F32" s="9" t="str">
        <f>IF($B32="N/A","N/A",IF(E32&gt;25,"No",IF(E32&lt;3,"No","Yes")))</f>
        <v>Yes</v>
      </c>
      <c r="G32" s="8">
        <v>7.5055392880999996</v>
      </c>
      <c r="H32" s="9" t="str">
        <f>IF($B32="N/A","N/A",IF(G32&gt;25,"No",IF(G32&lt;3,"No","Yes")))</f>
        <v>Yes</v>
      </c>
      <c r="I32" s="10">
        <v>2.0030000000000001</v>
      </c>
      <c r="J32" s="10">
        <v>-0.16200000000000001</v>
      </c>
      <c r="K32" s="9" t="str">
        <f t="shared" si="8"/>
        <v>Yes</v>
      </c>
    </row>
    <row r="33" spans="1:11" x14ac:dyDescent="0.25">
      <c r="A33" s="75" t="s">
        <v>382</v>
      </c>
      <c r="B33" s="35" t="s">
        <v>254</v>
      </c>
      <c r="C33" s="74">
        <v>2.9473226235999999</v>
      </c>
      <c r="D33" s="9" t="str">
        <f>IF($B33="N/A","N/A",IF(C33&gt;25,"No",IF(C33&lt;2,"No","Yes")))</f>
        <v>Yes</v>
      </c>
      <c r="E33" s="8">
        <v>2.8052339875999999</v>
      </c>
      <c r="F33" s="9" t="str">
        <f>IF($B33="N/A","N/A",IF(E33&gt;25,"No",IF(E33&lt;2,"No","Yes")))</f>
        <v>Yes</v>
      </c>
      <c r="G33" s="8">
        <v>2.7446654387999998</v>
      </c>
      <c r="H33" s="9" t="str">
        <f>IF($B33="N/A","N/A",IF(G33&gt;25,"No",IF(G33&lt;2,"No","Yes")))</f>
        <v>Yes</v>
      </c>
      <c r="I33" s="10">
        <v>-4.82</v>
      </c>
      <c r="J33" s="10">
        <v>-2.16</v>
      </c>
      <c r="K33" s="9" t="str">
        <f t="shared" si="8"/>
        <v>Yes</v>
      </c>
    </row>
    <row r="34" spans="1:11" x14ac:dyDescent="0.25">
      <c r="A34" s="75" t="s">
        <v>383</v>
      </c>
      <c r="B34" s="35" t="s">
        <v>255</v>
      </c>
      <c r="C34" s="74">
        <v>0.537589769</v>
      </c>
      <c r="D34" s="9" t="str">
        <f>IF($B34="N/A","N/A",IF(C34&gt;25,"No",IF(C34&lt;=0,"No","Yes")))</f>
        <v>Yes</v>
      </c>
      <c r="E34" s="8">
        <v>0.54031871300000001</v>
      </c>
      <c r="F34" s="9" t="str">
        <f>IF($B34="N/A","N/A",IF(E34&gt;25,"No",IF(E34&lt;=0,"No","Yes")))</f>
        <v>Yes</v>
      </c>
      <c r="G34" s="8">
        <v>0.54373271720000005</v>
      </c>
      <c r="H34" s="9" t="str">
        <f>IF($B34="N/A","N/A",IF(G34&gt;25,"No",IF(G34&lt;=0,"No","Yes")))</f>
        <v>Yes</v>
      </c>
      <c r="I34" s="10">
        <v>0.50760000000000005</v>
      </c>
      <c r="J34" s="10">
        <v>0.63190000000000002</v>
      </c>
      <c r="K34" s="9" t="str">
        <f t="shared" si="8"/>
        <v>Yes</v>
      </c>
    </row>
    <row r="35" spans="1:11" x14ac:dyDescent="0.25">
      <c r="A35" s="75" t="s">
        <v>384</v>
      </c>
      <c r="B35" s="35" t="s">
        <v>256</v>
      </c>
      <c r="C35" s="74">
        <v>25.636013201000001</v>
      </c>
      <c r="D35" s="9" t="str">
        <f>IF($B35="N/A","N/A",IF(C35&gt;20,"No",IF(C35&lt;4,"No","Yes")))</f>
        <v>No</v>
      </c>
      <c r="E35" s="8">
        <v>25.667267128999999</v>
      </c>
      <c r="F35" s="9" t="str">
        <f>IF($B35="N/A","N/A",IF(E35&gt;20,"No",IF(E35&lt;4,"No","Yes")))</f>
        <v>No</v>
      </c>
      <c r="G35" s="8">
        <v>25.474689642000001</v>
      </c>
      <c r="H35" s="9" t="str">
        <f>IF($B35="N/A","N/A",IF(G35&gt;20,"No",IF(G35&lt;4,"No","Yes")))</f>
        <v>No</v>
      </c>
      <c r="I35" s="10">
        <v>0.12189999999999999</v>
      </c>
      <c r="J35" s="10">
        <v>-0.75</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8.2829564338000008</v>
      </c>
      <c r="D37" s="9" t="str">
        <f>IF($B37="N/A","N/A",IF(C37&gt;=25,"No",IF(C37&lt;0,"No","Yes")))</f>
        <v>Yes</v>
      </c>
      <c r="E37" s="8">
        <v>9.1403509455999998</v>
      </c>
      <c r="F37" s="9" t="str">
        <f>IF($B37="N/A","N/A",IF(E37&gt;=25,"No",IF(E37&lt;0,"No","Yes")))</f>
        <v>Yes</v>
      </c>
      <c r="G37" s="8">
        <v>10.937565738</v>
      </c>
      <c r="H37" s="9" t="str">
        <f>IF($B37="N/A","N/A",IF(G37&gt;=25,"No",IF(G37&lt;0,"No","Yes")))</f>
        <v>Yes</v>
      </c>
      <c r="I37" s="10">
        <v>10.35</v>
      </c>
      <c r="J37" s="10">
        <v>19.66</v>
      </c>
      <c r="K37" s="9" t="str">
        <f t="shared" si="8"/>
        <v>Yes</v>
      </c>
    </row>
    <row r="38" spans="1:11" x14ac:dyDescent="0.25">
      <c r="A38" s="75" t="s">
        <v>387</v>
      </c>
      <c r="B38" s="35" t="s">
        <v>221</v>
      </c>
      <c r="C38" s="74">
        <v>2.7371577930000002</v>
      </c>
      <c r="D38" s="9" t="str">
        <f>IF($B38="N/A","N/A",IF(C38&gt;3,"Yes","No"))</f>
        <v>No</v>
      </c>
      <c r="E38" s="8">
        <v>2.820418842</v>
      </c>
      <c r="F38" s="9" t="str">
        <f>IF($B38="N/A","N/A",IF(E38&gt;3,"Yes","No"))</f>
        <v>No</v>
      </c>
      <c r="G38" s="8">
        <v>2.8542513549000001</v>
      </c>
      <c r="H38" s="9" t="str">
        <f>IF($B38="N/A","N/A",IF(G38&gt;3,"Yes","No"))</f>
        <v>No</v>
      </c>
      <c r="I38" s="10">
        <v>3.0419999999999998</v>
      </c>
      <c r="J38" s="10">
        <v>1.2</v>
      </c>
      <c r="K38" s="9" t="str">
        <f t="shared" si="8"/>
        <v>Yes</v>
      </c>
    </row>
    <row r="39" spans="1:11" x14ac:dyDescent="0.25">
      <c r="A39" s="75" t="s">
        <v>388</v>
      </c>
      <c r="B39" s="35" t="s">
        <v>220</v>
      </c>
      <c r="C39" s="74">
        <v>4.0414329379999998</v>
      </c>
      <c r="D39" s="9" t="str">
        <f>IF($B39="N/A","N/A",IF(C39&gt;1,"Yes","No"))</f>
        <v>Yes</v>
      </c>
      <c r="E39" s="8">
        <v>4.0246254583000001</v>
      </c>
      <c r="F39" s="9" t="str">
        <f>IF($B39="N/A","N/A",IF(E39&gt;1,"Yes","No"))</f>
        <v>Yes</v>
      </c>
      <c r="G39" s="8">
        <v>4.0088042710999998</v>
      </c>
      <c r="H39" s="9" t="str">
        <f>IF($B39="N/A","N/A",IF(G39&gt;1,"Yes","No"))</f>
        <v>Yes</v>
      </c>
      <c r="I39" s="10">
        <v>-0.41599999999999998</v>
      </c>
      <c r="J39" s="10">
        <v>-0.39300000000000002</v>
      </c>
      <c r="K39" s="9" t="str">
        <f t="shared" si="8"/>
        <v>Yes</v>
      </c>
    </row>
    <row r="40" spans="1:11" x14ac:dyDescent="0.25">
      <c r="A40" s="75" t="s">
        <v>389</v>
      </c>
      <c r="B40" s="35" t="s">
        <v>213</v>
      </c>
      <c r="C40" s="74">
        <v>0</v>
      </c>
      <c r="D40" s="9" t="str">
        <f>IF($B40="N/A","N/A",IF(C40&gt;15,"No",IF(C40&lt;-15,"No","Yes")))</f>
        <v>N/A</v>
      </c>
      <c r="E40" s="8">
        <v>0</v>
      </c>
      <c r="F40" s="9" t="str">
        <f>IF($B40="N/A","N/A",IF(E40&gt;15,"No",IF(E40&lt;-15,"No","Yes")))</f>
        <v>N/A</v>
      </c>
      <c r="G40" s="8">
        <v>0</v>
      </c>
      <c r="H40" s="9" t="str">
        <f>IF($B40="N/A","N/A",IF(G40&gt;15,"No",IF(G40&lt;-15,"No","Yes")))</f>
        <v>N/A</v>
      </c>
      <c r="I40" s="10" t="s">
        <v>1746</v>
      </c>
      <c r="J40" s="10" t="s">
        <v>1746</v>
      </c>
      <c r="K40" s="9" t="str">
        <f t="shared" si="8"/>
        <v>N/A</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1.1236910363999999</v>
      </c>
      <c r="D42" s="9" t="str">
        <f>IF($B42="N/A","N/A",IF(C42&gt;0,"Yes","No"))</f>
        <v>Yes</v>
      </c>
      <c r="E42" s="8">
        <v>1.2047589896999999</v>
      </c>
      <c r="F42" s="9" t="str">
        <f>IF($B42="N/A","N/A",IF(E42&gt;0,"Yes","No"))</f>
        <v>Yes</v>
      </c>
      <c r="G42" s="8">
        <v>1.1899457701</v>
      </c>
      <c r="H42" s="9" t="str">
        <f>IF($B42="N/A","N/A",IF(G42&gt;0,"Yes","No"))</f>
        <v>Yes</v>
      </c>
      <c r="I42" s="10">
        <v>7.2140000000000004</v>
      </c>
      <c r="J42" s="10">
        <v>-1.23</v>
      </c>
      <c r="K42" s="9" t="str">
        <f t="shared" si="8"/>
        <v>Yes</v>
      </c>
    </row>
    <row r="43" spans="1:11" x14ac:dyDescent="0.25">
      <c r="A43" s="75" t="s">
        <v>392</v>
      </c>
      <c r="B43" s="35" t="s">
        <v>259</v>
      </c>
      <c r="C43" s="74">
        <v>0.31559043539999998</v>
      </c>
      <c r="D43" s="9" t="str">
        <f>IF($B43="N/A","N/A",IF(C43&gt;0,"Yes","No"))</f>
        <v>Yes</v>
      </c>
      <c r="E43" s="8">
        <v>0.31324990110000001</v>
      </c>
      <c r="F43" s="9" t="str">
        <f>IF($B43="N/A","N/A",IF(E43&gt;0,"Yes","No"))</f>
        <v>Yes</v>
      </c>
      <c r="G43" s="8">
        <v>0.26842264529999998</v>
      </c>
      <c r="H43" s="9" t="str">
        <f>IF($B43="N/A","N/A",IF(G43&gt;0,"Yes","No"))</f>
        <v>Yes</v>
      </c>
      <c r="I43" s="10">
        <v>-0.74199999999999999</v>
      </c>
      <c r="J43" s="10">
        <v>-14.3</v>
      </c>
      <c r="K43" s="9" t="str">
        <f t="shared" si="8"/>
        <v>Yes</v>
      </c>
    </row>
    <row r="44" spans="1:11" x14ac:dyDescent="0.25">
      <c r="A44" s="75" t="s">
        <v>393</v>
      </c>
      <c r="B44" s="35" t="s">
        <v>259</v>
      </c>
      <c r="C44" s="74">
        <v>8.2388842577000005</v>
      </c>
      <c r="D44" s="9" t="str">
        <f>IF($B44="N/A","N/A",IF(C44&gt;0,"Yes","No"))</f>
        <v>Yes</v>
      </c>
      <c r="E44" s="8">
        <v>7.6400396668999999</v>
      </c>
      <c r="F44" s="9" t="str">
        <f>IF($B44="N/A","N/A",IF(E44&gt;0,"Yes","No"))</f>
        <v>Yes</v>
      </c>
      <c r="G44" s="8">
        <v>7.5914295481999998</v>
      </c>
      <c r="H44" s="9" t="str">
        <f>IF($B44="N/A","N/A",IF(G44&gt;0,"Yes","No"))</f>
        <v>Yes</v>
      </c>
      <c r="I44" s="10">
        <v>-7.27</v>
      </c>
      <c r="J44" s="10">
        <v>-0.63600000000000001</v>
      </c>
      <c r="K44" s="9" t="str">
        <f t="shared" si="8"/>
        <v>Yes</v>
      </c>
    </row>
    <row r="45" spans="1:11" x14ac:dyDescent="0.25">
      <c r="A45" s="75" t="s">
        <v>394</v>
      </c>
      <c r="B45" s="35" t="s">
        <v>220</v>
      </c>
      <c r="C45" s="74">
        <v>1.7550822492</v>
      </c>
      <c r="D45" s="9" t="str">
        <f>IF($B45="N/A","N/A",IF(C45&gt;1,"Yes","No"))</f>
        <v>Yes</v>
      </c>
      <c r="E45" s="8">
        <v>1.7474063359000001</v>
      </c>
      <c r="F45" s="9" t="str">
        <f>IF($B45="N/A","N/A",IF(E45&gt;1,"Yes","No"))</f>
        <v>Yes</v>
      </c>
      <c r="G45" s="8">
        <v>1.7037706426999999</v>
      </c>
      <c r="H45" s="9" t="str">
        <f>IF($B45="N/A","N/A",IF(G45&gt;1,"Yes","No"))</f>
        <v>Yes</v>
      </c>
      <c r="I45" s="10">
        <v>-0.437</v>
      </c>
      <c r="J45" s="10">
        <v>-2.5</v>
      </c>
      <c r="K45" s="9" t="str">
        <f t="shared" si="8"/>
        <v>Yes</v>
      </c>
    </row>
    <row r="46" spans="1:11" x14ac:dyDescent="0.25">
      <c r="A46" s="75" t="s">
        <v>395</v>
      </c>
      <c r="B46" s="35" t="s">
        <v>259</v>
      </c>
      <c r="C46" s="74">
        <v>8.6528040200000003E-2</v>
      </c>
      <c r="D46" s="9" t="str">
        <f>IF($B46="N/A","N/A",IF(C46&gt;0,"Yes","No"))</f>
        <v>Yes</v>
      </c>
      <c r="E46" s="8">
        <v>0.1272300183</v>
      </c>
      <c r="F46" s="9" t="str">
        <f>IF($B46="N/A","N/A",IF(E46&gt;0,"Yes","No"))</f>
        <v>Yes</v>
      </c>
      <c r="G46" s="8">
        <v>0.13059100870000001</v>
      </c>
      <c r="H46" s="9" t="str">
        <f>IF($B46="N/A","N/A",IF(G46&gt;0,"Yes","No"))</f>
        <v>Yes</v>
      </c>
      <c r="I46" s="10">
        <v>47.04</v>
      </c>
      <c r="J46" s="10">
        <v>2.6419999999999999</v>
      </c>
      <c r="K46" s="9" t="str">
        <f t="shared" si="8"/>
        <v>Yes</v>
      </c>
    </row>
    <row r="47" spans="1:11" x14ac:dyDescent="0.25">
      <c r="A47" s="75" t="s">
        <v>396</v>
      </c>
      <c r="B47" s="35" t="s">
        <v>213</v>
      </c>
      <c r="C47" s="74">
        <v>4.8367580299999997E-2</v>
      </c>
      <c r="D47" s="9" t="str">
        <f>IF($B47="N/A","N/A",IF(C47&gt;15,"No",IF(C47&lt;-15,"No","Yes")))</f>
        <v>N/A</v>
      </c>
      <c r="E47" s="8">
        <v>3.2687511299999999E-2</v>
      </c>
      <c r="F47" s="9" t="str">
        <f>IF($B47="N/A","N/A",IF(E47&gt;15,"No",IF(E47&lt;-15,"No","Yes")))</f>
        <v>N/A</v>
      </c>
      <c r="G47" s="8">
        <v>2.5866805499999999E-2</v>
      </c>
      <c r="H47" s="9" t="str">
        <f>IF($B47="N/A","N/A",IF(G47&gt;15,"No",IF(G47&lt;-15,"No","Yes")))</f>
        <v>N/A</v>
      </c>
      <c r="I47" s="10">
        <v>-32.4</v>
      </c>
      <c r="J47" s="10">
        <v>-20.9</v>
      </c>
      <c r="K47" s="9" t="str">
        <f t="shared" si="8"/>
        <v>Yes</v>
      </c>
    </row>
    <row r="48" spans="1:11" x14ac:dyDescent="0.25">
      <c r="A48" s="75" t="s">
        <v>397</v>
      </c>
      <c r="B48" s="35" t="s">
        <v>213</v>
      </c>
      <c r="C48" s="74">
        <v>0.47102207369999999</v>
      </c>
      <c r="D48" s="9" t="str">
        <f>IF($B48="N/A","N/A",IF(C48&gt;15,"No",IF(C48&lt;-15,"No","Yes")))</f>
        <v>N/A</v>
      </c>
      <c r="E48" s="8">
        <v>0.4959122198</v>
      </c>
      <c r="F48" s="9" t="str">
        <f>IF($B48="N/A","N/A",IF(E48&gt;15,"No",IF(E48&lt;-15,"No","Yes")))</f>
        <v>N/A</v>
      </c>
      <c r="G48" s="8">
        <v>0.50477668480000004</v>
      </c>
      <c r="H48" s="9" t="str">
        <f>IF($B48="N/A","N/A",IF(G48&gt;15,"No",IF(G48&lt;-15,"No","Yes")))</f>
        <v>N/A</v>
      </c>
      <c r="I48" s="10">
        <v>5.2839999999999998</v>
      </c>
      <c r="J48" s="10">
        <v>1.788</v>
      </c>
      <c r="K48" s="9" t="str">
        <f t="shared" si="8"/>
        <v>Yes</v>
      </c>
    </row>
    <row r="49" spans="1:11" x14ac:dyDescent="0.25">
      <c r="A49" s="75" t="s">
        <v>398</v>
      </c>
      <c r="B49" s="35" t="s">
        <v>213</v>
      </c>
      <c r="C49" s="74">
        <v>0.10853645169999999</v>
      </c>
      <c r="D49" s="9" t="str">
        <f>IF($B49="N/A","N/A",IF(C49&gt;15,"No",IF(C49&lt;-15,"No","Yes")))</f>
        <v>N/A</v>
      </c>
      <c r="E49" s="8">
        <v>0.12431651909999999</v>
      </c>
      <c r="F49" s="9" t="str">
        <f>IF($B49="N/A","N/A",IF(E49&gt;15,"No",IF(E49&lt;-15,"No","Yes")))</f>
        <v>N/A</v>
      </c>
      <c r="G49" s="8">
        <v>0.1021998523</v>
      </c>
      <c r="H49" s="9" t="str">
        <f>IF($B49="N/A","N/A",IF(G49&gt;15,"No",IF(G49&lt;-15,"No","Yes")))</f>
        <v>N/A</v>
      </c>
      <c r="I49" s="10">
        <v>14.54</v>
      </c>
      <c r="J49" s="10">
        <v>-17.8</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2.4243239443000002</v>
      </c>
      <c r="D51" s="9" t="str">
        <f>IF($B51="N/A","N/A",IF(C51&gt;15,"No",IF(C51&lt;-15,"No","Yes")))</f>
        <v>N/A</v>
      </c>
      <c r="E51" s="8">
        <v>2.3829282377999998</v>
      </c>
      <c r="F51" s="9" t="str">
        <f>IF($B51="N/A","N/A",IF(E51&gt;15,"No",IF(E51&lt;-15,"No","Yes")))</f>
        <v>N/A</v>
      </c>
      <c r="G51" s="8">
        <v>2.2174812442</v>
      </c>
      <c r="H51" s="9" t="str">
        <f>IF($B51="N/A","N/A",IF(G51&gt;15,"No",IF(G51&lt;-15,"No","Yes")))</f>
        <v>N/A</v>
      </c>
      <c r="I51" s="10">
        <v>-1.71</v>
      </c>
      <c r="J51" s="10">
        <v>-6.94</v>
      </c>
      <c r="K51" s="9" t="str">
        <f t="shared" si="8"/>
        <v>Yes</v>
      </c>
    </row>
    <row r="52" spans="1:11" x14ac:dyDescent="0.25">
      <c r="A52" s="75" t="s">
        <v>401</v>
      </c>
      <c r="B52" s="35" t="s">
        <v>220</v>
      </c>
      <c r="C52" s="74">
        <v>7.9688162507999998</v>
      </c>
      <c r="D52" s="9" t="str">
        <f>IF($B52="N/A","N/A",IF(C52&gt;1,"Yes","No"))</f>
        <v>Yes</v>
      </c>
      <c r="E52" s="8">
        <v>7.5928929682000001</v>
      </c>
      <c r="F52" s="9" t="str">
        <f>IF($B52="N/A","N/A",IF(E52&gt;1,"Yes","No"))</f>
        <v>Yes</v>
      </c>
      <c r="G52" s="8">
        <v>7.6427580165000002</v>
      </c>
      <c r="H52" s="9" t="str">
        <f>IF($B52="N/A","N/A",IF(G52&gt;1,"Yes","No"))</f>
        <v>Yes</v>
      </c>
      <c r="I52" s="10">
        <v>-4.72</v>
      </c>
      <c r="J52" s="10">
        <v>0.65669999999999995</v>
      </c>
      <c r="K52" s="9" t="str">
        <f t="shared" si="8"/>
        <v>Yes</v>
      </c>
    </row>
    <row r="53" spans="1:11" x14ac:dyDescent="0.25">
      <c r="A53" s="75" t="s">
        <v>402</v>
      </c>
      <c r="B53" s="35" t="s">
        <v>259</v>
      </c>
      <c r="C53" s="74">
        <v>0</v>
      </c>
      <c r="D53" s="9" t="str">
        <f>IF($B53="N/A","N/A",IF(C53&gt;0,"Yes","No"))</f>
        <v>No</v>
      </c>
      <c r="E53" s="8">
        <v>0</v>
      </c>
      <c r="F53" s="9" t="str">
        <f>IF($B53="N/A","N/A",IF(E53&gt;0,"Yes","No"))</f>
        <v>No</v>
      </c>
      <c r="G53" s="8">
        <v>0</v>
      </c>
      <c r="H53" s="9" t="str">
        <f>IF($B53="N/A","N/A",IF(G53&gt;0,"Yes","No"))</f>
        <v>No</v>
      </c>
      <c r="I53" s="10" t="s">
        <v>1746</v>
      </c>
      <c r="J53" s="10" t="s">
        <v>1746</v>
      </c>
      <c r="K53" s="9" t="str">
        <f t="shared" si="8"/>
        <v>N/A</v>
      </c>
    </row>
    <row r="54" spans="1:11" x14ac:dyDescent="0.25">
      <c r="A54" s="75" t="s">
        <v>403</v>
      </c>
      <c r="B54" s="35" t="s">
        <v>260</v>
      </c>
      <c r="C54" s="74">
        <v>0</v>
      </c>
      <c r="D54" s="9" t="str">
        <f>IF($B54="N/A","N/A",IF(C54&gt;=1,"No",IF(C54&lt;0,"No","Yes")))</f>
        <v>Yes</v>
      </c>
      <c r="E54" s="8">
        <v>1.6246279999999999E-4</v>
      </c>
      <c r="F54" s="9" t="str">
        <f>IF($B54="N/A","N/A",IF(E54&gt;=1,"No",IF(E54&lt;0,"No","Yes")))</f>
        <v>Yes</v>
      </c>
      <c r="G54" s="8">
        <v>0</v>
      </c>
      <c r="H54" s="9" t="str">
        <f>IF($B54="N/A","N/A",IF(G54&gt;=1,"No",IF(G54&lt;0,"No","Yes")))</f>
        <v>Yes</v>
      </c>
      <c r="I54" s="10" t="s">
        <v>1746</v>
      </c>
      <c r="J54" s="10">
        <v>-100</v>
      </c>
      <c r="K54" s="9" t="str">
        <f t="shared" si="8"/>
        <v>No</v>
      </c>
    </row>
    <row r="55" spans="1:11" x14ac:dyDescent="0.25">
      <c r="A55" s="75" t="s">
        <v>878</v>
      </c>
      <c r="B55" s="35" t="s">
        <v>213</v>
      </c>
      <c r="C55" s="77">
        <v>99.949209170000003</v>
      </c>
      <c r="D55" s="9" t="str">
        <f>IF($B55="N/A","N/A",IF(C55&gt;15,"No",IF(C55&lt;-15,"No","Yes")))</f>
        <v>N/A</v>
      </c>
      <c r="E55" s="37">
        <v>102.03198036000001</v>
      </c>
      <c r="F55" s="9" t="str">
        <f>IF($B55="N/A","N/A",IF(E55&gt;15,"No",IF(E55&lt;-15,"No","Yes")))</f>
        <v>N/A</v>
      </c>
      <c r="G55" s="37">
        <v>109.57836785000001</v>
      </c>
      <c r="H55" s="9" t="str">
        <f>IF($B55="N/A","N/A",IF(G55&gt;15,"No",IF(G55&lt;-15,"No","Yes")))</f>
        <v>N/A</v>
      </c>
      <c r="I55" s="10">
        <v>2.0840000000000001</v>
      </c>
      <c r="J55" s="10">
        <v>7.3959999999999999</v>
      </c>
      <c r="K55" s="9" t="str">
        <f t="shared" ref="K55:K74" si="9">IF(J55="Div by 0", "N/A", IF(J55="N/A","N/A", IF(J55&gt;30, "No", IF(J55&lt;-30, "No", "Yes"))))</f>
        <v>Yes</v>
      </c>
    </row>
    <row r="56" spans="1:11" x14ac:dyDescent="0.25">
      <c r="A56" s="75" t="s">
        <v>879</v>
      </c>
      <c r="B56" s="35" t="s">
        <v>261</v>
      </c>
      <c r="C56" s="77">
        <v>69.578693298999994</v>
      </c>
      <c r="D56" s="9" t="str">
        <f>IF($B56="N/A","N/A",IF(C56&gt;90,"No",IF(C56&lt;20,"No","Yes")))</f>
        <v>Yes</v>
      </c>
      <c r="E56" s="37">
        <v>71.621991914999995</v>
      </c>
      <c r="F56" s="9" t="str">
        <f>IF($B56="N/A","N/A",IF(E56&gt;90,"No",IF(E56&lt;20,"No","Yes")))</f>
        <v>Yes</v>
      </c>
      <c r="G56" s="37">
        <v>72.960744543999994</v>
      </c>
      <c r="H56" s="9" t="str">
        <f>IF($B56="N/A","N/A",IF(G56&gt;90,"No",IF(G56&lt;20,"No","Yes")))</f>
        <v>Yes</v>
      </c>
      <c r="I56" s="10">
        <v>2.9369999999999998</v>
      </c>
      <c r="J56" s="10">
        <v>1.869</v>
      </c>
      <c r="K56" s="9" t="str">
        <f t="shared" si="9"/>
        <v>Yes</v>
      </c>
    </row>
    <row r="57" spans="1:11" x14ac:dyDescent="0.25">
      <c r="A57" s="75" t="s">
        <v>880</v>
      </c>
      <c r="B57" s="35" t="s">
        <v>262</v>
      </c>
      <c r="C57" s="77">
        <v>54.308464614999998</v>
      </c>
      <c r="D57" s="9" t="str">
        <f>IF($B57="N/A","N/A",IF(C57&gt;60,"No",IF(C57&lt;10,"No","Yes")))</f>
        <v>Yes</v>
      </c>
      <c r="E57" s="37">
        <v>60.489378127000002</v>
      </c>
      <c r="F57" s="9" t="str">
        <f>IF($B57="N/A","N/A",IF(E57&gt;60,"No",IF(E57&lt;10,"No","Yes")))</f>
        <v>No</v>
      </c>
      <c r="G57" s="37">
        <v>60.952862429</v>
      </c>
      <c r="H57" s="9" t="str">
        <f>IF($B57="N/A","N/A",IF(G57&gt;60,"No",IF(G57&lt;10,"No","Yes")))</f>
        <v>No</v>
      </c>
      <c r="I57" s="10">
        <v>11.38</v>
      </c>
      <c r="J57" s="10">
        <v>0.76619999999999999</v>
      </c>
      <c r="K57" s="9" t="str">
        <f t="shared" si="9"/>
        <v>Yes</v>
      </c>
    </row>
    <row r="58" spans="1:11" ht="25" x14ac:dyDescent="0.25">
      <c r="A58" s="75" t="s">
        <v>881</v>
      </c>
      <c r="B58" s="35" t="s">
        <v>263</v>
      </c>
      <c r="C58" s="77">
        <v>61.606531662000002</v>
      </c>
      <c r="D58" s="9" t="str">
        <f>IF($B58="N/A","N/A",IF(C58&gt;100,"No",IF(C58&lt;10,"No","Yes")))</f>
        <v>Yes</v>
      </c>
      <c r="E58" s="37">
        <v>62.166568822000002</v>
      </c>
      <c r="F58" s="9" t="str">
        <f>IF($B58="N/A","N/A",IF(E58&gt;100,"No",IF(E58&lt;10,"No","Yes")))</f>
        <v>Yes</v>
      </c>
      <c r="G58" s="37">
        <v>63.467317344000001</v>
      </c>
      <c r="H58" s="9" t="str">
        <f>IF($B58="N/A","N/A",IF(G58&gt;100,"No",IF(G58&lt;10,"No","Yes")))</f>
        <v>Yes</v>
      </c>
      <c r="I58" s="10">
        <v>0.90910000000000002</v>
      </c>
      <c r="J58" s="10">
        <v>2.0920000000000001</v>
      </c>
      <c r="K58" s="9" t="str">
        <f t="shared" si="9"/>
        <v>Yes</v>
      </c>
    </row>
    <row r="59" spans="1:11" x14ac:dyDescent="0.25">
      <c r="A59" s="75" t="s">
        <v>882</v>
      </c>
      <c r="B59" s="35" t="s">
        <v>264</v>
      </c>
      <c r="C59" s="77">
        <v>98.714250950999997</v>
      </c>
      <c r="D59" s="9" t="str">
        <f>IF($B59="N/A","N/A",IF(C59&gt;100,"No",IF(C59&lt;20,"No","Yes")))</f>
        <v>Yes</v>
      </c>
      <c r="E59" s="37">
        <v>98.188558741999998</v>
      </c>
      <c r="F59" s="9" t="str">
        <f>IF($B59="N/A","N/A",IF(E59&gt;100,"No",IF(E59&lt;20,"No","Yes")))</f>
        <v>Yes</v>
      </c>
      <c r="G59" s="37">
        <v>101.50859584</v>
      </c>
      <c r="H59" s="9" t="str">
        <f>IF($B59="N/A","N/A",IF(G59&gt;100,"No",IF(G59&lt;20,"No","Yes")))</f>
        <v>No</v>
      </c>
      <c r="I59" s="10">
        <v>-0.53300000000000003</v>
      </c>
      <c r="J59" s="10">
        <v>3.3809999999999998</v>
      </c>
      <c r="K59" s="9" t="str">
        <f t="shared" si="9"/>
        <v>Yes</v>
      </c>
    </row>
    <row r="60" spans="1:11" x14ac:dyDescent="0.25">
      <c r="A60" s="75" t="s">
        <v>883</v>
      </c>
      <c r="B60" s="35" t="s">
        <v>264</v>
      </c>
      <c r="C60" s="77">
        <v>105.31178797</v>
      </c>
      <c r="D60" s="9" t="str">
        <f>IF($B60="N/A","N/A",IF(C60&gt;100,"No",IF(C60&lt;20,"No","Yes")))</f>
        <v>No</v>
      </c>
      <c r="E60" s="37">
        <v>113.45197371</v>
      </c>
      <c r="F60" s="9" t="str">
        <f>IF($B60="N/A","N/A",IF(E60&gt;100,"No",IF(E60&lt;20,"No","Yes")))</f>
        <v>No</v>
      </c>
      <c r="G60" s="37">
        <v>116.66825002</v>
      </c>
      <c r="H60" s="9" t="str">
        <f>IF($B60="N/A","N/A",IF(G60&gt;100,"No",IF(G60&lt;20,"No","Yes")))</f>
        <v>No</v>
      </c>
      <c r="I60" s="10">
        <v>7.73</v>
      </c>
      <c r="J60" s="10">
        <v>2.835</v>
      </c>
      <c r="K60" s="9" t="str">
        <f t="shared" si="9"/>
        <v>Yes</v>
      </c>
    </row>
    <row r="61" spans="1:11" x14ac:dyDescent="0.25">
      <c r="A61" s="75" t="s">
        <v>884</v>
      </c>
      <c r="B61" s="35" t="s">
        <v>213</v>
      </c>
      <c r="C61" s="77">
        <v>85.532042833999995</v>
      </c>
      <c r="D61" s="9" t="str">
        <f>IF($B61="N/A","N/A",IF(C61&gt;15,"No",IF(C61&lt;-15,"No","Yes")))</f>
        <v>N/A</v>
      </c>
      <c r="E61" s="37">
        <v>88.432677851999998</v>
      </c>
      <c r="F61" s="9" t="str">
        <f>IF($B61="N/A","N/A",IF(E61&gt;15,"No",IF(E61&lt;-15,"No","Yes")))</f>
        <v>N/A</v>
      </c>
      <c r="G61" s="37">
        <v>89.46019373</v>
      </c>
      <c r="H61" s="9" t="str">
        <f>IF($B61="N/A","N/A",IF(G61&gt;15,"No",IF(G61&lt;-15,"No","Yes")))</f>
        <v>N/A</v>
      </c>
      <c r="I61" s="10">
        <v>3.391</v>
      </c>
      <c r="J61" s="10">
        <v>1.1619999999999999</v>
      </c>
      <c r="K61" s="9" t="str">
        <f t="shared" si="9"/>
        <v>Yes</v>
      </c>
    </row>
    <row r="62" spans="1:11" x14ac:dyDescent="0.25">
      <c r="A62" s="75" t="s">
        <v>885</v>
      </c>
      <c r="B62" s="35" t="s">
        <v>265</v>
      </c>
      <c r="C62" s="77">
        <v>31.124351054000002</v>
      </c>
      <c r="D62" s="9" t="str">
        <f>IF($B62="N/A","N/A",IF(C62&gt;60,"No",IF(C62&lt;10,"No","Yes")))</f>
        <v>Yes</v>
      </c>
      <c r="E62" s="37">
        <v>30.189677399000001</v>
      </c>
      <c r="F62" s="9" t="str">
        <f>IF($B62="N/A","N/A",IF(E62&gt;60,"No",IF(E62&lt;10,"No","Yes")))</f>
        <v>Yes</v>
      </c>
      <c r="G62" s="37">
        <v>30.797518119999999</v>
      </c>
      <c r="H62" s="9" t="str">
        <f>IF($B62="N/A","N/A",IF(G62&gt;60,"No",IF(G62&lt;10,"No","Yes")))</f>
        <v>Yes</v>
      </c>
      <c r="I62" s="10">
        <v>-3</v>
      </c>
      <c r="J62" s="10">
        <v>2.0129999999999999</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201.05691988000001</v>
      </c>
      <c r="D64" s="9" t="str">
        <f t="shared" ref="D64:D74" si="10">IF($B64="N/A","N/A",IF(C64&gt;15,"No",IF(C64&lt;-15,"No","Yes")))</f>
        <v>N/A</v>
      </c>
      <c r="E64" s="37">
        <v>188.95518759000001</v>
      </c>
      <c r="F64" s="9" t="str">
        <f>IF($B64="N/A","N/A",IF(E64&gt;15,"No",IF(E64&lt;-15,"No","Yes")))</f>
        <v>N/A</v>
      </c>
      <c r="G64" s="37">
        <v>210.6070392</v>
      </c>
      <c r="H64" s="9" t="str">
        <f>IF($B64="N/A","N/A",IF(G64&gt;15,"No",IF(G64&lt;-15,"No","Yes")))</f>
        <v>N/A</v>
      </c>
      <c r="I64" s="10">
        <v>-6.02</v>
      </c>
      <c r="J64" s="10">
        <v>11.46</v>
      </c>
      <c r="K64" s="9" t="str">
        <f t="shared" si="9"/>
        <v>Yes</v>
      </c>
    </row>
    <row r="65" spans="1:11" ht="15.75" customHeight="1" x14ac:dyDescent="0.25">
      <c r="A65" s="75" t="s">
        <v>888</v>
      </c>
      <c r="B65" s="35" t="s">
        <v>213</v>
      </c>
      <c r="C65" s="77">
        <v>95.207721086000006</v>
      </c>
      <c r="D65" s="9" t="str">
        <f t="shared" si="10"/>
        <v>N/A</v>
      </c>
      <c r="E65" s="37">
        <v>101.10403753999999</v>
      </c>
      <c r="F65" s="9" t="str">
        <f t="shared" ref="F65:F73" si="11">IF($B65="N/A","N/A",IF(E65&gt;15,"No",IF(E65&lt;-15,"No","Yes")))</f>
        <v>N/A</v>
      </c>
      <c r="G65" s="37">
        <v>106.31864520000001</v>
      </c>
      <c r="H65" s="9" t="str">
        <f t="shared" ref="H65:H86" si="12">IF($B65="N/A","N/A",IF(G65&gt;15,"No",IF(G65&lt;-15,"No","Yes")))</f>
        <v>N/A</v>
      </c>
      <c r="I65" s="10">
        <v>6.1929999999999996</v>
      </c>
      <c r="J65" s="10">
        <v>5.1580000000000004</v>
      </c>
      <c r="K65" s="9" t="str">
        <f t="shared" si="9"/>
        <v>Yes</v>
      </c>
    </row>
    <row r="66" spans="1:11" x14ac:dyDescent="0.25">
      <c r="A66" s="75" t="s">
        <v>889</v>
      </c>
      <c r="B66" s="35" t="s">
        <v>213</v>
      </c>
      <c r="C66" s="77">
        <v>62.029181584</v>
      </c>
      <c r="D66" s="9" t="str">
        <f t="shared" si="10"/>
        <v>N/A</v>
      </c>
      <c r="E66" s="37">
        <v>63.394196276000002</v>
      </c>
      <c r="F66" s="9" t="str">
        <f t="shared" si="11"/>
        <v>N/A</v>
      </c>
      <c r="G66" s="37">
        <v>62.648701596999999</v>
      </c>
      <c r="H66" s="9" t="str">
        <f t="shared" si="12"/>
        <v>N/A</v>
      </c>
      <c r="I66" s="10">
        <v>2.2010000000000001</v>
      </c>
      <c r="J66" s="10">
        <v>-1.18</v>
      </c>
      <c r="K66" s="9" t="str">
        <f t="shared" si="9"/>
        <v>Yes</v>
      </c>
    </row>
    <row r="67" spans="1:11" x14ac:dyDescent="0.25">
      <c r="A67" s="75" t="s">
        <v>890</v>
      </c>
      <c r="B67" s="35" t="s">
        <v>213</v>
      </c>
      <c r="C67" s="77">
        <v>370.69323757000001</v>
      </c>
      <c r="D67" s="9" t="str">
        <f t="shared" si="10"/>
        <v>N/A</v>
      </c>
      <c r="E67" s="37">
        <v>354.29509861999998</v>
      </c>
      <c r="F67" s="9" t="str">
        <f t="shared" si="11"/>
        <v>N/A</v>
      </c>
      <c r="G67" s="37">
        <v>377.46824448000001</v>
      </c>
      <c r="H67" s="9" t="str">
        <f t="shared" si="12"/>
        <v>N/A</v>
      </c>
      <c r="I67" s="10">
        <v>-4.42</v>
      </c>
      <c r="J67" s="10">
        <v>6.5410000000000004</v>
      </c>
      <c r="K67" s="9" t="str">
        <f t="shared" si="9"/>
        <v>Yes</v>
      </c>
    </row>
    <row r="68" spans="1:11" ht="25" x14ac:dyDescent="0.25">
      <c r="A68" s="75" t="s">
        <v>891</v>
      </c>
      <c r="B68" s="35" t="s">
        <v>213</v>
      </c>
      <c r="C68" s="77">
        <v>75.788052057000002</v>
      </c>
      <c r="D68" s="9" t="str">
        <f t="shared" si="10"/>
        <v>N/A</v>
      </c>
      <c r="E68" s="37">
        <v>76.308450315000002</v>
      </c>
      <c r="F68" s="9" t="str">
        <f t="shared" si="11"/>
        <v>N/A</v>
      </c>
      <c r="G68" s="37">
        <v>80.860637022000006</v>
      </c>
      <c r="H68" s="9" t="str">
        <f t="shared" si="12"/>
        <v>N/A</v>
      </c>
      <c r="I68" s="10">
        <v>0.68659999999999999</v>
      </c>
      <c r="J68" s="10">
        <v>5.9660000000000002</v>
      </c>
      <c r="K68" s="9" t="str">
        <f t="shared" si="9"/>
        <v>Yes</v>
      </c>
    </row>
    <row r="69" spans="1:11" x14ac:dyDescent="0.25">
      <c r="A69" s="75" t="s">
        <v>892</v>
      </c>
      <c r="B69" s="35" t="s">
        <v>213</v>
      </c>
      <c r="C69" s="77">
        <v>158.46373273</v>
      </c>
      <c r="D69" s="9" t="str">
        <f t="shared" si="10"/>
        <v>N/A</v>
      </c>
      <c r="E69" s="37">
        <v>164.20521097</v>
      </c>
      <c r="F69" s="9" t="str">
        <f t="shared" si="11"/>
        <v>N/A</v>
      </c>
      <c r="G69" s="37">
        <v>186.59272491999999</v>
      </c>
      <c r="H69" s="9" t="str">
        <f t="shared" si="12"/>
        <v>N/A</v>
      </c>
      <c r="I69" s="10">
        <v>3.6230000000000002</v>
      </c>
      <c r="J69" s="10">
        <v>13.63</v>
      </c>
      <c r="K69" s="9" t="str">
        <f t="shared" si="9"/>
        <v>Yes</v>
      </c>
    </row>
    <row r="70" spans="1:11" ht="25" x14ac:dyDescent="0.25">
      <c r="A70" s="75" t="s">
        <v>893</v>
      </c>
      <c r="B70" s="35" t="s">
        <v>213</v>
      </c>
      <c r="C70" s="77">
        <v>26.838849464999999</v>
      </c>
      <c r="D70" s="9" t="str">
        <f t="shared" si="10"/>
        <v>N/A</v>
      </c>
      <c r="E70" s="37">
        <v>26.825990479000001</v>
      </c>
      <c r="F70" s="9" t="str">
        <f t="shared" si="11"/>
        <v>N/A</v>
      </c>
      <c r="G70" s="37">
        <v>28.808339786000001</v>
      </c>
      <c r="H70" s="9" t="str">
        <f t="shared" si="12"/>
        <v>N/A</v>
      </c>
      <c r="I70" s="10">
        <v>-4.8000000000000001E-2</v>
      </c>
      <c r="J70" s="10">
        <v>7.39</v>
      </c>
      <c r="K70" s="9" t="str">
        <f t="shared" si="9"/>
        <v>Yes</v>
      </c>
    </row>
    <row r="71" spans="1:11" x14ac:dyDescent="0.25">
      <c r="A71" s="75" t="s">
        <v>894</v>
      </c>
      <c r="B71" s="35" t="s">
        <v>213</v>
      </c>
      <c r="C71" s="77">
        <v>2146.6125895999999</v>
      </c>
      <c r="D71" s="9" t="str">
        <f t="shared" si="10"/>
        <v>N/A</v>
      </c>
      <c r="E71" s="37">
        <v>1809.6638290999999</v>
      </c>
      <c r="F71" s="9" t="str">
        <f t="shared" si="11"/>
        <v>N/A</v>
      </c>
      <c r="G71" s="37">
        <v>1897.5724286</v>
      </c>
      <c r="H71" s="9" t="str">
        <f t="shared" si="12"/>
        <v>N/A</v>
      </c>
      <c r="I71" s="10">
        <v>-15.7</v>
      </c>
      <c r="J71" s="10">
        <v>4.8579999999999997</v>
      </c>
      <c r="K71" s="9" t="str">
        <f t="shared" si="9"/>
        <v>Yes</v>
      </c>
    </row>
    <row r="72" spans="1:11" ht="25" x14ac:dyDescent="0.25">
      <c r="A72" s="75" t="s">
        <v>895</v>
      </c>
      <c r="B72" s="35" t="s">
        <v>213</v>
      </c>
      <c r="C72" s="77">
        <v>567.34358660999999</v>
      </c>
      <c r="D72" s="9" t="str">
        <f t="shared" si="10"/>
        <v>N/A</v>
      </c>
      <c r="E72" s="37">
        <v>597.80185716000005</v>
      </c>
      <c r="F72" s="9" t="str">
        <f t="shared" si="11"/>
        <v>N/A</v>
      </c>
      <c r="G72" s="37">
        <v>633.55845122999995</v>
      </c>
      <c r="H72" s="9" t="str">
        <f t="shared" si="12"/>
        <v>N/A</v>
      </c>
      <c r="I72" s="10">
        <v>5.3689999999999998</v>
      </c>
      <c r="J72" s="10">
        <v>5.9809999999999999</v>
      </c>
      <c r="K72" s="9" t="str">
        <f t="shared" si="9"/>
        <v>Yes</v>
      </c>
    </row>
    <row r="73" spans="1:11" x14ac:dyDescent="0.25">
      <c r="A73" s="75" t="s">
        <v>896</v>
      </c>
      <c r="B73" s="35" t="s">
        <v>213</v>
      </c>
      <c r="C73" s="77">
        <v>107.41493104</v>
      </c>
      <c r="D73" s="9" t="str">
        <f t="shared" si="10"/>
        <v>N/A</v>
      </c>
      <c r="E73" s="37">
        <v>108.31936415</v>
      </c>
      <c r="F73" s="9" t="str">
        <f t="shared" si="11"/>
        <v>N/A</v>
      </c>
      <c r="G73" s="37">
        <v>108.255878</v>
      </c>
      <c r="H73" s="9" t="str">
        <f t="shared" si="12"/>
        <v>N/A</v>
      </c>
      <c r="I73" s="10">
        <v>0.84199999999999997</v>
      </c>
      <c r="J73" s="10">
        <v>-5.8999999999999997E-2</v>
      </c>
      <c r="K73" s="9" t="str">
        <f t="shared" si="9"/>
        <v>Yes</v>
      </c>
    </row>
    <row r="74" spans="1:11" x14ac:dyDescent="0.25">
      <c r="A74" s="75" t="s">
        <v>897</v>
      </c>
      <c r="B74" s="35" t="s">
        <v>213</v>
      </c>
      <c r="C74" s="77" t="s">
        <v>1746</v>
      </c>
      <c r="D74" s="9" t="str">
        <f t="shared" si="10"/>
        <v>N/A</v>
      </c>
      <c r="E74" s="37" t="s">
        <v>1746</v>
      </c>
      <c r="F74" s="9" t="str">
        <f>IF($B74="N/A","N/A",IF(E74&gt;15,"No",IF(E74&lt;-15,"No","Yes")))</f>
        <v>N/A</v>
      </c>
      <c r="G74" s="37" t="s">
        <v>1746</v>
      </c>
      <c r="H74" s="9" t="str">
        <f t="shared" si="12"/>
        <v>N/A</v>
      </c>
      <c r="I74" s="10" t="s">
        <v>1746</v>
      </c>
      <c r="J74" s="10" t="s">
        <v>1746</v>
      </c>
      <c r="K74" s="9" t="str">
        <f t="shared" si="9"/>
        <v>N/A</v>
      </c>
    </row>
    <row r="75" spans="1:11" x14ac:dyDescent="0.25">
      <c r="A75" s="75" t="s">
        <v>898</v>
      </c>
      <c r="B75" s="35" t="s">
        <v>213</v>
      </c>
      <c r="C75" s="74">
        <v>1.93403898E-2</v>
      </c>
      <c r="D75" s="9" t="str">
        <f t="shared" ref="D75:D80" si="13">IF($B75="N/A","N/A",IF(C75&gt;15,"No",IF(C75&lt;-15,"No","Yes")))</f>
        <v>N/A</v>
      </c>
      <c r="E75" s="8">
        <v>2.2744789200000001E-2</v>
      </c>
      <c r="F75" s="9" t="str">
        <f>IF($B75="N/A","N/A",IF(E75&gt;15,"No",IF(E75&lt;-15,"No","Yes")))</f>
        <v>N/A</v>
      </c>
      <c r="G75" s="8">
        <v>1.81379287E-2</v>
      </c>
      <c r="H75" s="9" t="str">
        <f t="shared" si="12"/>
        <v>N/A</v>
      </c>
      <c r="I75" s="10">
        <v>17.600000000000001</v>
      </c>
      <c r="J75" s="10">
        <v>-20.3</v>
      </c>
      <c r="K75" s="9" t="str">
        <f t="shared" ref="K75:K80" si="14">IF(J75="Div by 0", "N/A", IF(J75="N/A","N/A", IF(J75&gt;30, "No", IF(J75&lt;-30, "No", "Yes"))))</f>
        <v>Yes</v>
      </c>
    </row>
    <row r="76" spans="1:11" x14ac:dyDescent="0.25">
      <c r="A76" s="75" t="s">
        <v>899</v>
      </c>
      <c r="B76" s="35" t="s">
        <v>213</v>
      </c>
      <c r="C76" s="74">
        <v>0.79047615879999999</v>
      </c>
      <c r="D76" s="9" t="str">
        <f t="shared" si="13"/>
        <v>N/A</v>
      </c>
      <c r="E76" s="8">
        <v>0.77306289130000005</v>
      </c>
      <c r="F76" s="9" t="str">
        <f t="shared" ref="F76:F86" si="15">IF($B76="N/A","N/A",IF(E76&gt;15,"No",IF(E76&lt;-15,"No","Yes")))</f>
        <v>N/A</v>
      </c>
      <c r="G76" s="8">
        <v>0.76834800560000005</v>
      </c>
      <c r="H76" s="9" t="str">
        <f t="shared" si="12"/>
        <v>N/A</v>
      </c>
      <c r="I76" s="10">
        <v>-2.2000000000000002</v>
      </c>
      <c r="J76" s="10">
        <v>-0.61</v>
      </c>
      <c r="K76" s="9" t="str">
        <f t="shared" si="14"/>
        <v>Yes</v>
      </c>
    </row>
    <row r="77" spans="1:11" x14ac:dyDescent="0.25">
      <c r="A77" s="75" t="s">
        <v>900</v>
      </c>
      <c r="B77" s="35" t="s">
        <v>213</v>
      </c>
      <c r="C77" s="74">
        <v>1.6326742988</v>
      </c>
      <c r="D77" s="9" t="str">
        <f t="shared" si="13"/>
        <v>N/A</v>
      </c>
      <c r="E77" s="8">
        <v>1.4795377046</v>
      </c>
      <c r="F77" s="9" t="str">
        <f t="shared" si="15"/>
        <v>N/A</v>
      </c>
      <c r="G77" s="8">
        <v>1.4788540942999999</v>
      </c>
      <c r="H77" s="9" t="str">
        <f t="shared" si="12"/>
        <v>N/A</v>
      </c>
      <c r="I77" s="10">
        <v>-9.3800000000000008</v>
      </c>
      <c r="J77" s="10">
        <v>-4.5999999999999999E-2</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13.915980564</v>
      </c>
      <c r="D79" s="9" t="str">
        <f t="shared" si="13"/>
        <v>N/A</v>
      </c>
      <c r="E79" s="8">
        <v>14.326509463000001</v>
      </c>
      <c r="F79" s="9" t="str">
        <f t="shared" si="15"/>
        <v>N/A</v>
      </c>
      <c r="G79" s="8">
        <v>16.037086974000001</v>
      </c>
      <c r="H79" s="9" t="str">
        <f t="shared" si="12"/>
        <v>N/A</v>
      </c>
      <c r="I79" s="10">
        <v>2.95</v>
      </c>
      <c r="J79" s="10">
        <v>11.94</v>
      </c>
      <c r="K79" s="9" t="str">
        <f t="shared" si="14"/>
        <v>Yes</v>
      </c>
    </row>
    <row r="80" spans="1:11" ht="25" x14ac:dyDescent="0.25">
      <c r="A80" s="75" t="s">
        <v>903</v>
      </c>
      <c r="B80" s="35" t="s">
        <v>213</v>
      </c>
      <c r="C80" s="79" t="s">
        <v>213</v>
      </c>
      <c r="D80" s="9" t="str">
        <f t="shared" si="13"/>
        <v>N/A</v>
      </c>
      <c r="E80" s="79">
        <v>14.325632164</v>
      </c>
      <c r="F80" s="9" t="str">
        <f t="shared" si="15"/>
        <v>N/A</v>
      </c>
      <c r="G80" s="79">
        <v>16.024402890000001</v>
      </c>
      <c r="H80" s="9" t="str">
        <f t="shared" si="12"/>
        <v>N/A</v>
      </c>
      <c r="I80" s="10" t="s">
        <v>213</v>
      </c>
      <c r="J80" s="80">
        <v>11.86</v>
      </c>
      <c r="K80" s="9" t="str">
        <f t="shared" si="14"/>
        <v>Yes</v>
      </c>
    </row>
    <row r="81" spans="1:11" x14ac:dyDescent="0.25">
      <c r="A81" s="75" t="s">
        <v>904</v>
      </c>
      <c r="B81" s="35" t="s">
        <v>213</v>
      </c>
      <c r="C81" s="81">
        <v>37.308528907000003</v>
      </c>
      <c r="D81" s="9" t="str">
        <f t="shared" ref="D81:D86" si="16">IF($B81="N/A","N/A",IF(C81&gt;15,"No",IF(C81&lt;-15,"No","Yes")))</f>
        <v>N/A</v>
      </c>
      <c r="E81" s="82">
        <v>36.189047619</v>
      </c>
      <c r="F81" s="9" t="str">
        <f t="shared" si="15"/>
        <v>N/A</v>
      </c>
      <c r="G81" s="82">
        <v>37.213058418999999</v>
      </c>
      <c r="H81" s="9" t="str">
        <f>IF($B81="N/A","N/A",IF(G81&gt;15,"No",IF(G81&lt;-15,"No","Yes")))</f>
        <v>N/A</v>
      </c>
      <c r="I81" s="10">
        <v>-3</v>
      </c>
      <c r="J81" s="10">
        <v>2.83</v>
      </c>
      <c r="K81" s="9" t="str">
        <f t="shared" ref="K81:K86" si="17">IF(J81="Div by 0", "N/A", IF(J81="N/A","N/A", IF(J81&gt;30, "No", IF(J81&lt;-30, "No", "Yes"))))</f>
        <v>Yes</v>
      </c>
    </row>
    <row r="82" spans="1:11" x14ac:dyDescent="0.25">
      <c r="A82" s="75" t="s">
        <v>905</v>
      </c>
      <c r="B82" s="35" t="s">
        <v>213</v>
      </c>
      <c r="C82" s="81">
        <v>89.388064927000002</v>
      </c>
      <c r="D82" s="9" t="str">
        <f t="shared" si="16"/>
        <v>N/A</v>
      </c>
      <c r="E82" s="82">
        <v>92.834089890000001</v>
      </c>
      <c r="F82" s="9" t="str">
        <f t="shared" si="15"/>
        <v>N/A</v>
      </c>
      <c r="G82" s="82">
        <v>95.072360505000006</v>
      </c>
      <c r="H82" s="9" t="str">
        <f t="shared" si="12"/>
        <v>N/A</v>
      </c>
      <c r="I82" s="10">
        <v>3.855</v>
      </c>
      <c r="J82" s="10">
        <v>2.411</v>
      </c>
      <c r="K82" s="9" t="str">
        <f t="shared" si="17"/>
        <v>Yes</v>
      </c>
    </row>
    <row r="83" spans="1:11" x14ac:dyDescent="0.25">
      <c r="A83" s="75" t="s">
        <v>906</v>
      </c>
      <c r="B83" s="35" t="s">
        <v>213</v>
      </c>
      <c r="C83" s="81">
        <v>102.45532892999999</v>
      </c>
      <c r="D83" s="9" t="str">
        <f t="shared" si="16"/>
        <v>N/A</v>
      </c>
      <c r="E83" s="82">
        <v>107.20221955</v>
      </c>
      <c r="F83" s="9" t="str">
        <f t="shared" si="15"/>
        <v>N/A</v>
      </c>
      <c r="G83" s="82">
        <v>112.05411006</v>
      </c>
      <c r="H83" s="9" t="str">
        <f t="shared" si="12"/>
        <v>N/A</v>
      </c>
      <c r="I83" s="10">
        <v>4.633</v>
      </c>
      <c r="J83" s="10">
        <v>4.5259999999999998</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262.27763643999998</v>
      </c>
      <c r="D85" s="9" t="str">
        <f t="shared" si="16"/>
        <v>N/A</v>
      </c>
      <c r="E85" s="82">
        <v>258.16869628000001</v>
      </c>
      <c r="F85" s="9" t="str">
        <f t="shared" si="15"/>
        <v>N/A</v>
      </c>
      <c r="G85" s="82">
        <v>252.70432345</v>
      </c>
      <c r="H85" s="9" t="str">
        <f t="shared" si="12"/>
        <v>N/A</v>
      </c>
      <c r="I85" s="10">
        <v>-1.57</v>
      </c>
      <c r="J85" s="10">
        <v>-2.12</v>
      </c>
      <c r="K85" s="9" t="str">
        <f t="shared" si="17"/>
        <v>Yes</v>
      </c>
    </row>
    <row r="86" spans="1:11" ht="25" x14ac:dyDescent="0.25">
      <c r="A86" s="75" t="s">
        <v>909</v>
      </c>
      <c r="B86" s="35" t="s">
        <v>213</v>
      </c>
      <c r="C86" s="83" t="s">
        <v>213</v>
      </c>
      <c r="D86" s="9" t="str">
        <f t="shared" si="16"/>
        <v>N/A</v>
      </c>
      <c r="E86" s="83">
        <v>258.18278193999998</v>
      </c>
      <c r="F86" s="9" t="str">
        <f t="shared" si="15"/>
        <v>N/A</v>
      </c>
      <c r="G86" s="83">
        <v>252.65638713000001</v>
      </c>
      <c r="H86" s="9" t="str">
        <f t="shared" si="12"/>
        <v>N/A</v>
      </c>
      <c r="I86" s="10" t="s">
        <v>213</v>
      </c>
      <c r="J86" s="10">
        <v>-2.14</v>
      </c>
      <c r="K86" s="9" t="str">
        <f t="shared" si="17"/>
        <v>Yes</v>
      </c>
    </row>
    <row r="87" spans="1:11" x14ac:dyDescent="0.25">
      <c r="A87" s="75" t="s">
        <v>32</v>
      </c>
      <c r="B87" s="35" t="s">
        <v>266</v>
      </c>
      <c r="C87" s="74">
        <v>89.985475334</v>
      </c>
      <c r="D87" s="9" t="str">
        <f>IF($B87="N/A","N/A",IF(C87&gt;60,"Yes","No"))</f>
        <v>Yes</v>
      </c>
      <c r="E87" s="8">
        <v>89.955662824000001</v>
      </c>
      <c r="F87" s="9" t="str">
        <f>IF($B87="N/A","N/A",IF(E87&gt;60,"Yes","No"))</f>
        <v>Yes</v>
      </c>
      <c r="G87" s="8">
        <v>90.380727172999997</v>
      </c>
      <c r="H87" s="9" t="str">
        <f>IF($B87="N/A","N/A",IF(G87&gt;60,"Yes","No"))</f>
        <v>Yes</v>
      </c>
      <c r="I87" s="10">
        <v>-3.3000000000000002E-2</v>
      </c>
      <c r="J87" s="10">
        <v>0.47249999999999998</v>
      </c>
      <c r="K87" s="9" t="str">
        <f t="shared" ref="K87:K105" si="18">IF(J87="Div by 0", "N/A", IF(J87="N/A","N/A", IF(J87&gt;30, "No", IF(J87&lt;-30, "No", "Yes"))))</f>
        <v>Yes</v>
      </c>
    </row>
    <row r="88" spans="1:11" x14ac:dyDescent="0.25">
      <c r="A88" s="75" t="s">
        <v>39</v>
      </c>
      <c r="B88" s="35" t="s">
        <v>267</v>
      </c>
      <c r="C88" s="74">
        <v>99.997065023000005</v>
      </c>
      <c r="D88" s="9" t="str">
        <f>IF($B88="N/A","N/A",IF(C88&gt;100,"No",IF(C88&lt;85,"No","Yes")))</f>
        <v>Yes</v>
      </c>
      <c r="E88" s="8">
        <v>99.999484533</v>
      </c>
      <c r="F88" s="9" t="str">
        <f>IF($B88="N/A","N/A",IF(E88&gt;100,"No",IF(E88&lt;85,"No","Yes")))</f>
        <v>Yes</v>
      </c>
      <c r="G88" s="8">
        <v>99.997651157000007</v>
      </c>
      <c r="H88" s="9" t="str">
        <f>IF($B88="N/A","N/A",IF(G88&gt;100,"No",IF(G88&lt;85,"No","Yes")))</f>
        <v>Yes</v>
      </c>
      <c r="I88" s="10">
        <v>2.3999999999999998E-3</v>
      </c>
      <c r="J88" s="10">
        <v>-2E-3</v>
      </c>
      <c r="K88" s="9" t="str">
        <f t="shared" si="18"/>
        <v>Yes</v>
      </c>
    </row>
    <row r="89" spans="1:11" x14ac:dyDescent="0.25">
      <c r="A89" s="75" t="s">
        <v>910</v>
      </c>
      <c r="B89" s="35" t="s">
        <v>213</v>
      </c>
      <c r="C89" s="74">
        <v>45.104300317000003</v>
      </c>
      <c r="D89" s="9" t="str">
        <f>IF($B89="N/A","N/A",IF(C89&gt;15,"No",IF(C89&lt;-15,"No","Yes")))</f>
        <v>N/A</v>
      </c>
      <c r="E89" s="8">
        <v>46.316863206999997</v>
      </c>
      <c r="F89" s="9" t="str">
        <f>IF($B89="N/A","N/A",IF(E89&gt;15,"No",IF(E89&lt;-15,"No","Yes")))</f>
        <v>N/A</v>
      </c>
      <c r="G89" s="8">
        <v>46.063274178999997</v>
      </c>
      <c r="H89" s="9" t="str">
        <f>IF($B89="N/A","N/A",IF(G89&gt;15,"No",IF(G89&lt;-15,"No","Yes")))</f>
        <v>N/A</v>
      </c>
      <c r="I89" s="10">
        <v>2.6880000000000002</v>
      </c>
      <c r="J89" s="10">
        <v>-0.54800000000000004</v>
      </c>
      <c r="K89" s="9" t="str">
        <f t="shared" si="18"/>
        <v>Yes</v>
      </c>
    </row>
    <row r="90" spans="1:11" x14ac:dyDescent="0.25">
      <c r="A90" s="75" t="s">
        <v>851</v>
      </c>
      <c r="B90" s="35" t="s">
        <v>268</v>
      </c>
      <c r="C90" s="74">
        <v>6.9305207098999997</v>
      </c>
      <c r="D90" s="9" t="str">
        <f>IF($B90="N/A","N/A",IF(C90&gt;25,"No",IF(C90&lt;5,"No","Yes")))</f>
        <v>Yes</v>
      </c>
      <c r="E90" s="8">
        <v>6.7660810869999999</v>
      </c>
      <c r="F90" s="9" t="str">
        <f>IF($B90="N/A","N/A",IF(E90&gt;25,"No",IF(E90&lt;5,"No","Yes")))</f>
        <v>Yes</v>
      </c>
      <c r="G90" s="8">
        <v>6.6784532834999997</v>
      </c>
      <c r="H90" s="9" t="str">
        <f>IF($B90="N/A","N/A",IF(G90&gt;25,"No",IF(G90&lt;5,"No","Yes")))</f>
        <v>Yes</v>
      </c>
      <c r="I90" s="10">
        <v>-2.37</v>
      </c>
      <c r="J90" s="10">
        <v>-1.3</v>
      </c>
      <c r="K90" s="9" t="str">
        <f t="shared" si="18"/>
        <v>Yes</v>
      </c>
    </row>
    <row r="91" spans="1:11" x14ac:dyDescent="0.25">
      <c r="A91" s="75" t="s">
        <v>852</v>
      </c>
      <c r="B91" s="35" t="s">
        <v>269</v>
      </c>
      <c r="C91" s="74">
        <v>47.403635221999998</v>
      </c>
      <c r="D91" s="9" t="str">
        <f>IF($B91="N/A","N/A",IF(C91&gt;70,"No",IF(C91&lt;40,"No","Yes")))</f>
        <v>Yes</v>
      </c>
      <c r="E91" s="8">
        <v>47.744459034999998</v>
      </c>
      <c r="F91" s="9" t="str">
        <f>IF($B91="N/A","N/A",IF(E91&gt;70,"No",IF(E91&lt;40,"No","Yes")))</f>
        <v>Yes</v>
      </c>
      <c r="G91" s="8">
        <v>48.137590783</v>
      </c>
      <c r="H91" s="9" t="str">
        <f>IF($B91="N/A","N/A",IF(G91&gt;70,"No",IF(G91&lt;40,"No","Yes")))</f>
        <v>Yes</v>
      </c>
      <c r="I91" s="10">
        <v>0.71899999999999997</v>
      </c>
      <c r="J91" s="10">
        <v>0.82340000000000002</v>
      </c>
      <c r="K91" s="9" t="str">
        <f t="shared" si="18"/>
        <v>Yes</v>
      </c>
    </row>
    <row r="92" spans="1:11" x14ac:dyDescent="0.25">
      <c r="A92" s="75" t="s">
        <v>853</v>
      </c>
      <c r="B92" s="35" t="s">
        <v>270</v>
      </c>
      <c r="C92" s="74">
        <v>45.665757949000003</v>
      </c>
      <c r="D92" s="9" t="str">
        <f>IF($B92="N/A","N/A",IF(C92&gt;55,"No",IF(C92&lt;20,"No","Yes")))</f>
        <v>Yes</v>
      </c>
      <c r="E92" s="8">
        <v>45.489423758000001</v>
      </c>
      <c r="F92" s="9" t="str">
        <f>IF($B92="N/A","N/A",IF(E92&gt;55,"No",IF(E92&lt;20,"No","Yes")))</f>
        <v>Yes</v>
      </c>
      <c r="G92" s="8">
        <v>45.183806513</v>
      </c>
      <c r="H92" s="9" t="str">
        <f>IF($B92="N/A","N/A",IF(G92&gt;55,"No",IF(G92&lt;20,"No","Yes")))</f>
        <v>Yes</v>
      </c>
      <c r="I92" s="10">
        <v>-0.38600000000000001</v>
      </c>
      <c r="J92" s="10">
        <v>-0.67200000000000004</v>
      </c>
      <c r="K92" s="9" t="str">
        <f t="shared" si="18"/>
        <v>Yes</v>
      </c>
    </row>
    <row r="93" spans="1:11" x14ac:dyDescent="0.25">
      <c r="A93" s="75" t="s">
        <v>163</v>
      </c>
      <c r="B93" s="35" t="s">
        <v>246</v>
      </c>
      <c r="C93" s="74">
        <v>98.953714805000004</v>
      </c>
      <c r="D93" s="9" t="str">
        <f>IF($B93="N/A","N/A",IF(C93&gt;95,"Yes","No"))</f>
        <v>Yes</v>
      </c>
      <c r="E93" s="8">
        <v>98.898090780999993</v>
      </c>
      <c r="F93" s="9" t="str">
        <f>IF($B93="N/A","N/A",IF(E93&gt;95,"Yes","No"))</f>
        <v>Yes</v>
      </c>
      <c r="G93" s="8">
        <v>98.91112176</v>
      </c>
      <c r="H93" s="9" t="str">
        <f>IF($B93="N/A","N/A",IF(G93&gt;95,"Yes","No"))</f>
        <v>Yes</v>
      </c>
      <c r="I93" s="10">
        <v>-5.6000000000000001E-2</v>
      </c>
      <c r="J93" s="10">
        <v>1.32E-2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97.745812669000003</v>
      </c>
      <c r="D97" s="9" t="str">
        <f>IF($B97="N/A","N/A",IF(C97&gt;15,"No",IF(C97&lt;-15,"No","Yes")))</f>
        <v>N/A</v>
      </c>
      <c r="E97" s="8">
        <v>97.683087272999998</v>
      </c>
      <c r="F97" s="9" t="str">
        <f>IF($B97="N/A","N/A",IF(E97&gt;15,"No",IF(E97&lt;-15,"No","Yes")))</f>
        <v>N/A</v>
      </c>
      <c r="G97" s="8">
        <v>97.822753007000003</v>
      </c>
      <c r="H97" s="9" t="str">
        <f>IF($B97="N/A","N/A",IF(G97&gt;15,"No",IF(G97&lt;-15,"No","Yes")))</f>
        <v>N/A</v>
      </c>
      <c r="I97" s="10">
        <v>-6.4000000000000001E-2</v>
      </c>
      <c r="J97" s="10">
        <v>0.14299999999999999</v>
      </c>
      <c r="K97" s="9" t="str">
        <f t="shared" si="18"/>
        <v>Yes</v>
      </c>
    </row>
    <row r="98" spans="1:11" x14ac:dyDescent="0.25">
      <c r="A98" s="75" t="s">
        <v>43</v>
      </c>
      <c r="B98" s="35" t="s">
        <v>223</v>
      </c>
      <c r="C98" s="74">
        <v>99.714207369999997</v>
      </c>
      <c r="D98" s="9" t="str">
        <f>IF($B98="N/A","N/A",IF(C98&gt;100,"No",IF(C98&lt;98,"No","Yes")))</f>
        <v>Yes</v>
      </c>
      <c r="E98" s="8">
        <v>99.666022491999996</v>
      </c>
      <c r="F98" s="9" t="str">
        <f>IF($B98="N/A","N/A",IF(E98&gt;100,"No",IF(E98&lt;98,"No","Yes")))</f>
        <v>Yes</v>
      </c>
      <c r="G98" s="8">
        <v>99.674672748999996</v>
      </c>
      <c r="H98" s="9" t="str">
        <f>IF($B98="N/A","N/A",IF(G98&gt;100,"No",IF(G98&lt;98,"No","Yes")))</f>
        <v>Yes</v>
      </c>
      <c r="I98" s="10">
        <v>-4.8000000000000001E-2</v>
      </c>
      <c r="J98" s="10">
        <v>8.6999999999999994E-3</v>
      </c>
      <c r="K98" s="9" t="str">
        <f t="shared" si="18"/>
        <v>Yes</v>
      </c>
    </row>
    <row r="99" spans="1:11" x14ac:dyDescent="0.25">
      <c r="A99" s="75" t="s">
        <v>44</v>
      </c>
      <c r="B99" s="35" t="s">
        <v>213</v>
      </c>
      <c r="C99" s="74">
        <v>53.868354515</v>
      </c>
      <c r="D99" s="9" t="str">
        <f>IF($B99="N/A","N/A",IF(C99&gt;15,"No",IF(C99&lt;-15,"No","Yes")))</f>
        <v>N/A</v>
      </c>
      <c r="E99" s="8">
        <v>53.613741363999999</v>
      </c>
      <c r="F99" s="9" t="str">
        <f>IF($B99="N/A","N/A",IF(E99&gt;15,"No",IF(E99&lt;-15,"No","Yes")))</f>
        <v>N/A</v>
      </c>
      <c r="G99" s="8">
        <v>52.156900143000001</v>
      </c>
      <c r="H99" s="9" t="str">
        <f>IF($B99="N/A","N/A",IF(G99&gt;15,"No",IF(G99&lt;-15,"No","Yes")))</f>
        <v>N/A</v>
      </c>
      <c r="I99" s="10">
        <v>-0.47299999999999998</v>
      </c>
      <c r="J99" s="10">
        <v>-2.72</v>
      </c>
      <c r="K99" s="9" t="str">
        <f t="shared" si="18"/>
        <v>Yes</v>
      </c>
    </row>
    <row r="100" spans="1:11" x14ac:dyDescent="0.25">
      <c r="A100" s="75" t="s">
        <v>45</v>
      </c>
      <c r="B100" s="35" t="s">
        <v>213</v>
      </c>
      <c r="C100" s="74">
        <v>46.120222859000002</v>
      </c>
      <c r="D100" s="9" t="str">
        <f>IF($B100="N/A","N/A",IF(C100&gt;15,"No",IF(C100&lt;-15,"No","Yes")))</f>
        <v>N/A</v>
      </c>
      <c r="E100" s="8">
        <v>46.382316086000003</v>
      </c>
      <c r="F100" s="9" t="str">
        <f>IF($B100="N/A","N/A",IF(E100&gt;15,"No",IF(E100&lt;-15,"No","Yes")))</f>
        <v>N/A</v>
      </c>
      <c r="G100" s="8">
        <v>47.839308406000001</v>
      </c>
      <c r="H100" s="9" t="str">
        <f>IF($B100="N/A","N/A",IF(G100&gt;15,"No",IF(G100&lt;-15,"No","Yes")))</f>
        <v>N/A</v>
      </c>
      <c r="I100" s="10">
        <v>0.56830000000000003</v>
      </c>
      <c r="J100" s="10">
        <v>3.141</v>
      </c>
      <c r="K100" s="9" t="str">
        <f t="shared" si="18"/>
        <v>Yes</v>
      </c>
    </row>
    <row r="101" spans="1:11" x14ac:dyDescent="0.25">
      <c r="A101" s="75" t="s">
        <v>355</v>
      </c>
      <c r="B101" s="35" t="s">
        <v>213</v>
      </c>
      <c r="C101" s="74" t="s">
        <v>213</v>
      </c>
      <c r="D101" s="9" t="str">
        <f>IF($B101="N/A","N/A",IF(C101&gt;15,"No",IF(C101&lt;-15,"No","Yes")))</f>
        <v>N/A</v>
      </c>
      <c r="E101" s="8">
        <v>99.996057449999995</v>
      </c>
      <c r="F101" s="9" t="str">
        <f>IF($B101="N/A","N/A",IF(E101&gt;15,"No",IF(E101&lt;-15,"No","Yes")))</f>
        <v>N/A</v>
      </c>
      <c r="G101" s="8">
        <v>99.996208547999998</v>
      </c>
      <c r="H101" s="9" t="str">
        <f>IF($B101="N/A","N/A",IF(G101&gt;15,"No",IF(G101&lt;-15,"No","Yes")))</f>
        <v>N/A</v>
      </c>
      <c r="I101" s="10" t="s">
        <v>213</v>
      </c>
      <c r="J101" s="10">
        <v>2.0000000000000001E-4</v>
      </c>
      <c r="K101" s="9" t="str">
        <f t="shared" si="18"/>
        <v>Yes</v>
      </c>
    </row>
    <row r="102" spans="1:11" x14ac:dyDescent="0.25">
      <c r="A102" s="75" t="s">
        <v>46</v>
      </c>
      <c r="B102" s="35" t="s">
        <v>213</v>
      </c>
      <c r="C102" s="74">
        <v>1.1422626E-2</v>
      </c>
      <c r="D102" s="9" t="str">
        <f>IF($B102="N/A","N/A",IF(C102&gt;15,"No",IF(C102&lt;-15,"No","Yes")))</f>
        <v>N/A</v>
      </c>
      <c r="E102" s="8">
        <v>3.9425500000000004E-3</v>
      </c>
      <c r="F102" s="9" t="str">
        <f>IF($B102="N/A","N/A",IF(E102&gt;15,"No",IF(E102&lt;-15,"No","Yes")))</f>
        <v>N/A</v>
      </c>
      <c r="G102" s="8">
        <v>3.7914517000000002E-3</v>
      </c>
      <c r="H102" s="9" t="str">
        <f>IF($B102="N/A","N/A",IF(G102&gt;15,"No",IF(G102&lt;-15,"No","Yes")))</f>
        <v>N/A</v>
      </c>
      <c r="I102" s="10">
        <v>-65.5</v>
      </c>
      <c r="J102" s="10">
        <v>-3.83</v>
      </c>
      <c r="K102" s="9" t="str">
        <f t="shared" si="18"/>
        <v>Yes</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99.996458382</v>
      </c>
      <c r="D105" s="9" t="str">
        <f>IF($B105="N/A","N/A",IF(C105&gt;100,"No",IF(C105&lt;98,"No","Yes")))</f>
        <v>Yes</v>
      </c>
      <c r="E105" s="8">
        <v>99.998087474000002</v>
      </c>
      <c r="F105" s="9" t="str">
        <f>IF($B105="N/A","N/A",IF(E105&gt;100,"No",IF(E105&lt;98,"No","Yes")))</f>
        <v>Yes</v>
      </c>
      <c r="G105" s="8">
        <v>99.996860580000003</v>
      </c>
      <c r="H105" s="9" t="str">
        <f>IF($B105="N/A","N/A",IF(G105&gt;100,"No",IF(G105&lt;98,"No","Yes")))</f>
        <v>Yes</v>
      </c>
      <c r="I105" s="10">
        <v>1.6000000000000001E-3</v>
      </c>
      <c r="J105" s="10">
        <v>-1E-3</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77.412982084000006</v>
      </c>
      <c r="D107" s="9" t="str">
        <f t="shared" ref="D107:D130" si="19">IF($B107="N/A","N/A",IF(C107&gt;15,"No",IF(C107&lt;-15,"No","Yes")))</f>
        <v>N/A</v>
      </c>
      <c r="E107" s="9">
        <v>76.890113642000003</v>
      </c>
      <c r="F107" s="9" t="str">
        <f t="shared" ref="F107:F130" si="20">IF($B107="N/A","N/A",IF(E107&gt;15,"No",IF(E107&lt;-15,"No","Yes")))</f>
        <v>N/A</v>
      </c>
      <c r="G107" s="8">
        <v>75.224929533999997</v>
      </c>
      <c r="H107" s="9" t="str">
        <f t="shared" ref="H107:H130" si="21">IF($B107="N/A","N/A",IF(G107&gt;15,"No",IF(G107&lt;-15,"No","Yes")))</f>
        <v>N/A</v>
      </c>
      <c r="I107" s="10">
        <v>-0.67500000000000004</v>
      </c>
      <c r="J107" s="10">
        <v>-2.17</v>
      </c>
      <c r="K107" s="9" t="str">
        <f t="shared" ref="K107:K130" si="22">IF(J107="Div by 0", "N/A", IF(J107="N/A","N/A", IF(J107&gt;30, "No", IF(J107&lt;-30, "No", "Yes"))))</f>
        <v>Yes</v>
      </c>
    </row>
    <row r="108" spans="1:11" x14ac:dyDescent="0.25">
      <c r="A108" s="75" t="s">
        <v>914</v>
      </c>
      <c r="B108" s="35" t="s">
        <v>213</v>
      </c>
      <c r="C108" s="84">
        <v>8.6751556254000004</v>
      </c>
      <c r="D108" s="35" t="s">
        <v>213</v>
      </c>
      <c r="E108" s="9">
        <v>8.7860954389000003</v>
      </c>
      <c r="F108" s="35" t="s">
        <v>213</v>
      </c>
      <c r="G108" s="8">
        <v>8.7479042952999997</v>
      </c>
      <c r="H108" s="35" t="s">
        <v>213</v>
      </c>
      <c r="I108" s="10">
        <v>1.2789999999999999</v>
      </c>
      <c r="J108" s="10">
        <v>-0.435</v>
      </c>
      <c r="K108" s="9" t="str">
        <f t="shared" si="22"/>
        <v>Yes</v>
      </c>
    </row>
    <row r="109" spans="1:11" x14ac:dyDescent="0.25">
      <c r="A109" s="75" t="s">
        <v>915</v>
      </c>
      <c r="B109" s="35" t="s">
        <v>213</v>
      </c>
      <c r="C109" s="84">
        <v>1.1233589176000001</v>
      </c>
      <c r="D109" s="9" t="str">
        <f t="shared" si="19"/>
        <v>N/A</v>
      </c>
      <c r="E109" s="9">
        <v>1.2047048355000001</v>
      </c>
      <c r="F109" s="9" t="str">
        <f t="shared" si="20"/>
        <v>N/A</v>
      </c>
      <c r="G109" s="8">
        <v>1.1894575211</v>
      </c>
      <c r="H109" s="9" t="str">
        <f t="shared" si="21"/>
        <v>N/A</v>
      </c>
      <c r="I109" s="10">
        <v>7.2409999999999997</v>
      </c>
      <c r="J109" s="10">
        <v>-1.27</v>
      </c>
      <c r="K109" s="9" t="str">
        <f t="shared" si="22"/>
        <v>Yes</v>
      </c>
    </row>
    <row r="110" spans="1:11" x14ac:dyDescent="0.25">
      <c r="A110" s="75" t="s">
        <v>916</v>
      </c>
      <c r="B110" s="35" t="s">
        <v>213</v>
      </c>
      <c r="C110" s="84">
        <v>0.10845895730000001</v>
      </c>
      <c r="D110" s="9" t="str">
        <f t="shared" si="19"/>
        <v>N/A</v>
      </c>
      <c r="E110" s="9">
        <v>0.12431651909999999</v>
      </c>
      <c r="F110" s="9" t="str">
        <f t="shared" si="20"/>
        <v>N/A</v>
      </c>
      <c r="G110" s="8">
        <v>0.10206480480000001</v>
      </c>
      <c r="H110" s="9" t="str">
        <f t="shared" si="21"/>
        <v>N/A</v>
      </c>
      <c r="I110" s="10">
        <v>14.62</v>
      </c>
      <c r="J110" s="10">
        <v>-17.899999999999999</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0.537589769</v>
      </c>
      <c r="D112" s="9" t="str">
        <f t="shared" si="19"/>
        <v>N/A</v>
      </c>
      <c r="E112" s="9">
        <v>0.54031871300000001</v>
      </c>
      <c r="F112" s="9" t="str">
        <f t="shared" si="20"/>
        <v>N/A</v>
      </c>
      <c r="G112" s="8">
        <v>0.5435872813</v>
      </c>
      <c r="H112" s="9" t="str">
        <f t="shared" si="21"/>
        <v>N/A</v>
      </c>
      <c r="I112" s="10">
        <v>0.50760000000000005</v>
      </c>
      <c r="J112" s="10">
        <v>0.60489999999999999</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0.63897459400000001</v>
      </c>
      <c r="D114" s="9" t="str">
        <f t="shared" si="19"/>
        <v>N/A</v>
      </c>
      <c r="E114" s="9">
        <v>0.50046117769999998</v>
      </c>
      <c r="F114" s="9" t="str">
        <f t="shared" si="20"/>
        <v>N/A</v>
      </c>
      <c r="G114" s="8">
        <v>0.47907609169999998</v>
      </c>
      <c r="H114" s="9" t="str">
        <f t="shared" si="21"/>
        <v>N/A</v>
      </c>
      <c r="I114" s="10">
        <v>-21.7</v>
      </c>
      <c r="J114" s="10">
        <v>-4.2699999999999996</v>
      </c>
      <c r="K114" s="9" t="str">
        <f t="shared" si="22"/>
        <v>Yes</v>
      </c>
    </row>
    <row r="115" spans="1:11" x14ac:dyDescent="0.25">
      <c r="A115" s="75" t="s">
        <v>921</v>
      </c>
      <c r="B115" s="35" t="s">
        <v>213</v>
      </c>
      <c r="C115" s="84">
        <v>6.9169293199999995E-2</v>
      </c>
      <c r="D115" s="9" t="str">
        <f t="shared" si="19"/>
        <v>N/A</v>
      </c>
      <c r="E115" s="9">
        <v>7.6584954400000002E-2</v>
      </c>
      <c r="F115" s="9" t="str">
        <f t="shared" si="20"/>
        <v>N/A</v>
      </c>
      <c r="G115" s="8">
        <v>6.7793884600000007E-2</v>
      </c>
      <c r="H115" s="9" t="str">
        <f t="shared" si="21"/>
        <v>N/A</v>
      </c>
      <c r="I115" s="10">
        <v>10.72</v>
      </c>
      <c r="J115" s="10">
        <v>-11.5</v>
      </c>
      <c r="K115" s="9" t="str">
        <f t="shared" si="22"/>
        <v>Yes</v>
      </c>
    </row>
    <row r="116" spans="1:11" x14ac:dyDescent="0.25">
      <c r="A116" s="75" t="s">
        <v>922</v>
      </c>
      <c r="B116" s="35" t="s">
        <v>213</v>
      </c>
      <c r="C116" s="84">
        <v>3.7708778234000002</v>
      </c>
      <c r="D116" s="9" t="str">
        <f t="shared" si="19"/>
        <v>N/A</v>
      </c>
      <c r="E116" s="9">
        <v>3.7549589056000001</v>
      </c>
      <c r="F116" s="9" t="str">
        <f t="shared" si="20"/>
        <v>N/A</v>
      </c>
      <c r="G116" s="8">
        <v>3.7105257225999999</v>
      </c>
      <c r="H116" s="9" t="str">
        <f t="shared" si="21"/>
        <v>N/A</v>
      </c>
      <c r="I116" s="10">
        <v>-0.42199999999999999</v>
      </c>
      <c r="J116" s="10">
        <v>-1.18</v>
      </c>
      <c r="K116" s="9" t="str">
        <f t="shared" si="22"/>
        <v>Yes</v>
      </c>
    </row>
    <row r="117" spans="1:11" x14ac:dyDescent="0.25">
      <c r="A117" s="75" t="s">
        <v>923</v>
      </c>
      <c r="B117" s="35" t="s">
        <v>213</v>
      </c>
      <c r="C117" s="84">
        <v>8.5609177999999994E-2</v>
      </c>
      <c r="D117" s="9" t="str">
        <f t="shared" si="19"/>
        <v>N/A</v>
      </c>
      <c r="E117" s="9">
        <v>0.1231684488</v>
      </c>
      <c r="F117" s="9" t="str">
        <f t="shared" si="20"/>
        <v>N/A</v>
      </c>
      <c r="G117" s="8">
        <v>0.1282744233</v>
      </c>
      <c r="H117" s="9" t="str">
        <f t="shared" si="21"/>
        <v>N/A</v>
      </c>
      <c r="I117" s="10">
        <v>43.87</v>
      </c>
      <c r="J117" s="10">
        <v>4.1459999999999999</v>
      </c>
      <c r="K117" s="9" t="str">
        <f t="shared" si="22"/>
        <v>Yes</v>
      </c>
    </row>
    <row r="118" spans="1:11" x14ac:dyDescent="0.25">
      <c r="A118" s="75" t="s">
        <v>924</v>
      </c>
      <c r="B118" s="35" t="s">
        <v>213</v>
      </c>
      <c r="C118" s="84">
        <v>2.3411170928999998</v>
      </c>
      <c r="D118" s="9" t="str">
        <f t="shared" si="19"/>
        <v>N/A</v>
      </c>
      <c r="E118" s="9">
        <v>2.4615818849000002</v>
      </c>
      <c r="F118" s="9" t="str">
        <f t="shared" si="20"/>
        <v>N/A</v>
      </c>
      <c r="G118" s="8">
        <v>2.5271245658999999</v>
      </c>
      <c r="H118" s="9" t="str">
        <f t="shared" si="21"/>
        <v>N/A</v>
      </c>
      <c r="I118" s="10">
        <v>5.1459999999999999</v>
      </c>
      <c r="J118" s="10">
        <v>2.6629999999999998</v>
      </c>
      <c r="K118" s="9" t="str">
        <f t="shared" si="22"/>
        <v>Yes</v>
      </c>
    </row>
    <row r="119" spans="1:11" x14ac:dyDescent="0.25">
      <c r="A119" s="75" t="s">
        <v>925</v>
      </c>
      <c r="B119" s="35" t="s">
        <v>213</v>
      </c>
      <c r="C119" s="84">
        <v>13.91186229</v>
      </c>
      <c r="D119" s="9" t="str">
        <f t="shared" si="19"/>
        <v>N/A</v>
      </c>
      <c r="E119" s="9">
        <v>14.32379092</v>
      </c>
      <c r="F119" s="9" t="str">
        <f t="shared" si="20"/>
        <v>N/A</v>
      </c>
      <c r="G119" s="8">
        <v>16.027166171000001</v>
      </c>
      <c r="H119" s="9" t="str">
        <f t="shared" si="21"/>
        <v>N/A</v>
      </c>
      <c r="I119" s="10">
        <v>2.9609999999999999</v>
      </c>
      <c r="J119" s="10">
        <v>11.89</v>
      </c>
      <c r="K119" s="9" t="str">
        <f t="shared" si="22"/>
        <v>Yes</v>
      </c>
    </row>
    <row r="120" spans="1:11" x14ac:dyDescent="0.25">
      <c r="A120" s="75" t="s">
        <v>926</v>
      </c>
      <c r="B120" s="35" t="s">
        <v>213</v>
      </c>
      <c r="C120" s="84">
        <v>4.3323137284</v>
      </c>
      <c r="D120" s="9" t="str">
        <f t="shared" si="19"/>
        <v>N/A</v>
      </c>
      <c r="E120" s="9">
        <v>5.165135834</v>
      </c>
      <c r="F120" s="9" t="str">
        <f t="shared" si="20"/>
        <v>N/A</v>
      </c>
      <c r="G120" s="8">
        <v>7.0104340876000002</v>
      </c>
      <c r="H120" s="9" t="str">
        <f t="shared" si="21"/>
        <v>N/A</v>
      </c>
      <c r="I120" s="10">
        <v>19.22</v>
      </c>
      <c r="J120" s="10">
        <v>35.729999999999997</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v>
      </c>
      <c r="D123" s="9" t="str">
        <f t="shared" si="19"/>
        <v>N/A</v>
      </c>
      <c r="E123" s="9">
        <v>0</v>
      </c>
      <c r="F123" s="9" t="str">
        <f t="shared" si="20"/>
        <v>N/A</v>
      </c>
      <c r="G123" s="8">
        <v>0</v>
      </c>
      <c r="H123" s="9" t="str">
        <f t="shared" si="21"/>
        <v>N/A</v>
      </c>
      <c r="I123" s="10" t="s">
        <v>1746</v>
      </c>
      <c r="J123" s="10" t="s">
        <v>1746</v>
      </c>
      <c r="K123" s="9" t="str">
        <f t="shared" si="22"/>
        <v>N/A</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2.4240250372999999</v>
      </c>
      <c r="D125" s="9" t="str">
        <f t="shared" si="19"/>
        <v>N/A</v>
      </c>
      <c r="E125" s="9">
        <v>2.3826358048</v>
      </c>
      <c r="F125" s="9" t="str">
        <f t="shared" si="20"/>
        <v>N/A</v>
      </c>
      <c r="G125" s="8">
        <v>2.2155905781</v>
      </c>
      <c r="H125" s="9" t="str">
        <f t="shared" si="21"/>
        <v>N/A</v>
      </c>
      <c r="I125" s="10">
        <v>-1.71</v>
      </c>
      <c r="J125" s="10">
        <v>-7.01</v>
      </c>
      <c r="K125" s="9" t="str">
        <f t="shared" si="22"/>
        <v>Yes</v>
      </c>
    </row>
    <row r="126" spans="1:11" x14ac:dyDescent="0.25">
      <c r="A126" s="75" t="s">
        <v>932</v>
      </c>
      <c r="B126" s="35" t="s">
        <v>213</v>
      </c>
      <c r="C126" s="84">
        <v>7.1466448797000002</v>
      </c>
      <c r="D126" s="9" t="str">
        <f t="shared" si="19"/>
        <v>N/A</v>
      </c>
      <c r="E126" s="9">
        <v>6.7695749236999996</v>
      </c>
      <c r="F126" s="9" t="str">
        <f t="shared" si="20"/>
        <v>N/A</v>
      </c>
      <c r="G126" s="8">
        <v>6.7964356165000002</v>
      </c>
      <c r="H126" s="9" t="str">
        <f t="shared" si="21"/>
        <v>N/A</v>
      </c>
      <c r="I126" s="10">
        <v>-5.28</v>
      </c>
      <c r="J126" s="10">
        <v>0.39679999999999999</v>
      </c>
      <c r="K126" s="9" t="str">
        <f t="shared" si="22"/>
        <v>Yes</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8.8786448999999996E-3</v>
      </c>
      <c r="D130" s="9" t="str">
        <f t="shared" si="19"/>
        <v>N/A</v>
      </c>
      <c r="E130" s="9">
        <v>6.4443568999999999E-3</v>
      </c>
      <c r="F130" s="9" t="str">
        <f t="shared" si="20"/>
        <v>N/A</v>
      </c>
      <c r="G130" s="8">
        <v>4.7058886999999999E-3</v>
      </c>
      <c r="H130" s="9" t="str">
        <f t="shared" si="21"/>
        <v>N/A</v>
      </c>
      <c r="I130" s="10">
        <v>-27.4</v>
      </c>
      <c r="J130" s="10">
        <v>-27</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975833</v>
      </c>
      <c r="D6" s="9" t="str">
        <f>IF($B6="N/A","N/A",IF(C6&gt;15,"No",IF(C6&lt;-15,"No","Yes")))</f>
        <v>N/A</v>
      </c>
      <c r="E6" s="36">
        <v>1033918</v>
      </c>
      <c r="F6" s="9" t="str">
        <f>IF($B6="N/A","N/A",IF(E6&gt;15,"No",IF(E6&lt;-15,"No","Yes")))</f>
        <v>N/A</v>
      </c>
      <c r="G6" s="36">
        <v>1091400</v>
      </c>
      <c r="H6" s="9" t="str">
        <f>IF($B6="N/A","N/A",IF(G6&gt;15,"No",IF(G6&lt;-15,"No","Yes")))</f>
        <v>N/A</v>
      </c>
      <c r="I6" s="10">
        <v>5.952</v>
      </c>
      <c r="J6" s="10">
        <v>5.56</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21.868028647999999</v>
      </c>
      <c r="D9" s="9" t="str">
        <f t="shared" ref="D9:D17" si="1">IF($B9="N/A","N/A",IF(C9&gt;15,"No",IF(C9&lt;-15,"No","Yes")))</f>
        <v>N/A</v>
      </c>
      <c r="E9" s="37">
        <v>22.195235018999998</v>
      </c>
      <c r="F9" s="9" t="str">
        <f>IF($B9="N/A","N/A",IF(E9&gt;15,"No",IF(E9&lt;-15,"No","Yes")))</f>
        <v>N/A</v>
      </c>
      <c r="G9" s="37">
        <v>22.162011178</v>
      </c>
      <c r="H9" s="9" t="str">
        <f>IF($B9="N/A","N/A",IF(G9&gt;15,"No",IF(G9&lt;-15,"No","Yes")))</f>
        <v>N/A</v>
      </c>
      <c r="I9" s="10">
        <v>1.496</v>
      </c>
      <c r="J9" s="10">
        <v>-0.15</v>
      </c>
      <c r="K9" s="9" t="str">
        <f t="shared" si="0"/>
        <v>Yes</v>
      </c>
    </row>
    <row r="10" spans="1:11" x14ac:dyDescent="0.25">
      <c r="A10" s="75" t="s">
        <v>16</v>
      </c>
      <c r="B10" s="35" t="s">
        <v>213</v>
      </c>
      <c r="C10" s="74">
        <v>2.1251587106000001</v>
      </c>
      <c r="D10" s="9" t="str">
        <f t="shared" si="1"/>
        <v>N/A</v>
      </c>
      <c r="E10" s="8">
        <v>2.0810160960999999</v>
      </c>
      <c r="F10" s="9" t="str">
        <f>IF($B10="N/A","N/A",IF(E10&gt;15,"No",IF(E10&lt;-15,"No","Yes")))</f>
        <v>N/A</v>
      </c>
      <c r="G10" s="8">
        <v>1.7060656037999999</v>
      </c>
      <c r="H10" s="9" t="str">
        <f>IF($B10="N/A","N/A",IF(G10&gt;15,"No",IF(G10&lt;-15,"No","Yes")))</f>
        <v>N/A</v>
      </c>
      <c r="I10" s="10">
        <v>-2.08</v>
      </c>
      <c r="J10" s="10">
        <v>-18</v>
      </c>
      <c r="K10" s="9" t="str">
        <f t="shared" si="0"/>
        <v>Yes</v>
      </c>
    </row>
    <row r="11" spans="1:11" x14ac:dyDescent="0.25">
      <c r="A11" s="75" t="s">
        <v>36</v>
      </c>
      <c r="B11" s="35" t="s">
        <v>213</v>
      </c>
      <c r="C11" s="74">
        <v>6.5703806999999996E-3</v>
      </c>
      <c r="D11" s="9" t="str">
        <f t="shared" si="1"/>
        <v>N/A</v>
      </c>
      <c r="E11" s="8">
        <v>1.0827314999999999E-3</v>
      </c>
      <c r="F11" s="9" t="str">
        <f>IF($B11="N/A","N/A",IF(E11&gt;15,"No",IF(E11&lt;-15,"No","Yes")))</f>
        <v>N/A</v>
      </c>
      <c r="G11" s="8">
        <v>3.3996094999999998E-3</v>
      </c>
      <c r="H11" s="9" t="str">
        <f>IF($B11="N/A","N/A",IF(G11&gt;15,"No",IF(G11&lt;-15,"No","Yes")))</f>
        <v>N/A</v>
      </c>
      <c r="I11" s="10">
        <v>-83.5</v>
      </c>
      <c r="J11" s="10">
        <v>214</v>
      </c>
      <c r="K11" s="9" t="str">
        <f t="shared" si="0"/>
        <v>No</v>
      </c>
    </row>
    <row r="12" spans="1:11" x14ac:dyDescent="0.25">
      <c r="A12" s="75" t="s">
        <v>37</v>
      </c>
      <c r="B12" s="35" t="s">
        <v>213</v>
      </c>
      <c r="C12" s="74">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5" t="s">
        <v>38</v>
      </c>
      <c r="B13" s="35" t="s">
        <v>213</v>
      </c>
      <c r="C13" s="74">
        <v>2.5647022139</v>
      </c>
      <c r="D13" s="9" t="str">
        <f t="shared" si="1"/>
        <v>N/A</v>
      </c>
      <c r="E13" s="8">
        <v>2.5344818649</v>
      </c>
      <c r="F13" s="9" t="str">
        <f>IF($B13="N/A","N/A",IF(E13&gt;15,"No",IF(E13&lt;-15,"No","Yes")))</f>
        <v>N/A</v>
      </c>
      <c r="G13" s="8">
        <v>2.1020641178999999</v>
      </c>
      <c r="H13" s="9" t="str">
        <f>IF($B13="N/A","N/A",IF(G13&gt;15,"No",IF(G13&lt;-15,"No","Yes")))</f>
        <v>N/A</v>
      </c>
      <c r="I13" s="10">
        <v>-1.18</v>
      </c>
      <c r="J13" s="10">
        <v>-17.100000000000001</v>
      </c>
      <c r="K13" s="9" t="str">
        <f t="shared" si="0"/>
        <v>Yes</v>
      </c>
    </row>
    <row r="14" spans="1:11" x14ac:dyDescent="0.25">
      <c r="A14" s="75" t="s">
        <v>676</v>
      </c>
      <c r="B14" s="35" t="s">
        <v>213</v>
      </c>
      <c r="C14" s="74">
        <v>13.951260102999999</v>
      </c>
      <c r="D14" s="9" t="str">
        <f t="shared" si="1"/>
        <v>N/A</v>
      </c>
      <c r="E14" s="8">
        <v>14.017842807999999</v>
      </c>
      <c r="F14" s="9" t="str">
        <f t="shared" ref="F14:F33" si="2">IF($B14="N/A","N/A",IF(E14&gt;15,"No",IF(E14&lt;-15,"No","Yes")))</f>
        <v>N/A</v>
      </c>
      <c r="G14" s="8">
        <v>13.023364486</v>
      </c>
      <c r="H14" s="9" t="str">
        <f t="shared" ref="H14:H33" si="3">IF($B14="N/A","N/A",IF(G14&gt;15,"No",IF(G14&lt;-15,"No","Yes")))</f>
        <v>N/A</v>
      </c>
      <c r="I14" s="10">
        <v>0.4773</v>
      </c>
      <c r="J14" s="10">
        <v>-7.09</v>
      </c>
      <c r="K14" s="9" t="str">
        <f t="shared" ref="K14:K30" si="4">IF(J14="Div by 0", "N/A", IF(J14="N/A","N/A", IF(J14&gt;30, "No", IF(J14&lt;-30, "No", "Yes"))))</f>
        <v>Yes</v>
      </c>
    </row>
    <row r="15" spans="1:11" x14ac:dyDescent="0.25">
      <c r="A15" s="75" t="s">
        <v>677</v>
      </c>
      <c r="B15" s="35" t="s">
        <v>213</v>
      </c>
      <c r="C15" s="74">
        <v>1.4899065721</v>
      </c>
      <c r="D15" s="9" t="str">
        <f t="shared" si="1"/>
        <v>N/A</v>
      </c>
      <c r="E15" s="8">
        <v>1.3400482437000001</v>
      </c>
      <c r="F15" s="9" t="str">
        <f t="shared" si="2"/>
        <v>N/A</v>
      </c>
      <c r="G15" s="8">
        <v>1.2101887484</v>
      </c>
      <c r="H15" s="9" t="str">
        <f t="shared" si="3"/>
        <v>N/A</v>
      </c>
      <c r="I15" s="10">
        <v>-10.1</v>
      </c>
      <c r="J15" s="10">
        <v>-9.69</v>
      </c>
      <c r="K15" s="9" t="str">
        <f t="shared" si="4"/>
        <v>Yes</v>
      </c>
    </row>
    <row r="16" spans="1:11" x14ac:dyDescent="0.25">
      <c r="A16" s="75" t="s">
        <v>381</v>
      </c>
      <c r="B16" s="35" t="s">
        <v>213</v>
      </c>
      <c r="C16" s="74">
        <v>17.156419182</v>
      </c>
      <c r="D16" s="9" t="str">
        <f t="shared" si="1"/>
        <v>N/A</v>
      </c>
      <c r="E16" s="8">
        <v>17.865826884000001</v>
      </c>
      <c r="F16" s="9" t="str">
        <f t="shared" si="2"/>
        <v>N/A</v>
      </c>
      <c r="G16" s="8">
        <v>18.866226865000002</v>
      </c>
      <c r="H16" s="9" t="str">
        <f t="shared" si="3"/>
        <v>N/A</v>
      </c>
      <c r="I16" s="10">
        <v>4.1349999999999998</v>
      </c>
      <c r="J16" s="10">
        <v>5.6</v>
      </c>
      <c r="K16" s="9" t="str">
        <f t="shared" si="4"/>
        <v>Yes</v>
      </c>
    </row>
    <row r="17" spans="1:11" x14ac:dyDescent="0.25">
      <c r="A17" s="75" t="s">
        <v>382</v>
      </c>
      <c r="B17" s="35" t="s">
        <v>213</v>
      </c>
      <c r="C17" s="74">
        <v>11.376946670000001</v>
      </c>
      <c r="D17" s="9" t="str">
        <f t="shared" si="1"/>
        <v>N/A</v>
      </c>
      <c r="E17" s="8">
        <v>11.201275149000001</v>
      </c>
      <c r="F17" s="9" t="str">
        <f t="shared" si="2"/>
        <v>N/A</v>
      </c>
      <c r="G17" s="8">
        <v>10.246655671999999</v>
      </c>
      <c r="H17" s="9" t="str">
        <f t="shared" si="3"/>
        <v>N/A</v>
      </c>
      <c r="I17" s="10">
        <v>-1.54</v>
      </c>
      <c r="J17" s="10">
        <v>-8.52</v>
      </c>
      <c r="K17" s="9" t="str">
        <f t="shared" si="4"/>
        <v>Yes</v>
      </c>
    </row>
    <row r="18" spans="1:11" x14ac:dyDescent="0.25">
      <c r="A18" s="75" t="s">
        <v>383</v>
      </c>
      <c r="B18" s="35" t="s">
        <v>213</v>
      </c>
      <c r="C18" s="74">
        <v>2.5721614300000001E-2</v>
      </c>
      <c r="D18" s="9" t="str">
        <f t="shared" ref="D18:D33" si="5">IF($B18="N/A","N/A",IF(C18&gt;15,"No",IF(C18&lt;-15,"No","Yes")))</f>
        <v>N/A</v>
      </c>
      <c r="E18" s="8">
        <v>3.36583752E-2</v>
      </c>
      <c r="F18" s="9" t="str">
        <f t="shared" si="2"/>
        <v>N/A</v>
      </c>
      <c r="G18" s="8">
        <v>2.8403884999999999E-3</v>
      </c>
      <c r="H18" s="9" t="str">
        <f t="shared" si="3"/>
        <v>N/A</v>
      </c>
      <c r="I18" s="10">
        <v>30.86</v>
      </c>
      <c r="J18" s="10">
        <v>-91.6</v>
      </c>
      <c r="K18" s="9" t="str">
        <f t="shared" si="4"/>
        <v>No</v>
      </c>
    </row>
    <row r="19" spans="1:11" x14ac:dyDescent="0.25">
      <c r="A19" s="75" t="s">
        <v>384</v>
      </c>
      <c r="B19" s="35" t="s">
        <v>213</v>
      </c>
      <c r="C19" s="74">
        <v>24.047352364999998</v>
      </c>
      <c r="D19" s="9" t="str">
        <f t="shared" si="5"/>
        <v>N/A</v>
      </c>
      <c r="E19" s="8">
        <v>24.331329951000001</v>
      </c>
      <c r="F19" s="9" t="str">
        <f t="shared" si="2"/>
        <v>N/A</v>
      </c>
      <c r="G19" s="8">
        <v>26.549844236999999</v>
      </c>
      <c r="H19" s="9" t="str">
        <f t="shared" si="3"/>
        <v>N/A</v>
      </c>
      <c r="I19" s="10">
        <v>1.181</v>
      </c>
      <c r="J19" s="10">
        <v>9.1180000000000003</v>
      </c>
      <c r="K19" s="9" t="str">
        <f t="shared" si="4"/>
        <v>Yes</v>
      </c>
    </row>
    <row r="20" spans="1:11" x14ac:dyDescent="0.25">
      <c r="A20" s="75" t="s">
        <v>386</v>
      </c>
      <c r="B20" s="35" t="s">
        <v>213</v>
      </c>
      <c r="C20" s="74">
        <v>4.3147751716</v>
      </c>
      <c r="D20" s="9" t="str">
        <f t="shared" si="5"/>
        <v>N/A</v>
      </c>
      <c r="E20" s="8">
        <v>3.8596871318999999</v>
      </c>
      <c r="F20" s="9" t="str">
        <f t="shared" si="2"/>
        <v>N/A</v>
      </c>
      <c r="G20" s="8">
        <v>3.6525563496000002</v>
      </c>
      <c r="H20" s="9" t="str">
        <f t="shared" si="3"/>
        <v>N/A</v>
      </c>
      <c r="I20" s="10">
        <v>-10.5</v>
      </c>
      <c r="J20" s="10">
        <v>-5.37</v>
      </c>
      <c r="K20" s="9" t="str">
        <f t="shared" si="4"/>
        <v>Yes</v>
      </c>
    </row>
    <row r="21" spans="1:11" x14ac:dyDescent="0.25">
      <c r="A21" s="75" t="s">
        <v>387</v>
      </c>
      <c r="B21" s="35" t="s">
        <v>213</v>
      </c>
      <c r="C21" s="74">
        <v>15.240722542</v>
      </c>
      <c r="D21" s="9" t="str">
        <f t="shared" si="5"/>
        <v>N/A</v>
      </c>
      <c r="E21" s="8">
        <v>15.850386587999999</v>
      </c>
      <c r="F21" s="9" t="str">
        <f t="shared" si="2"/>
        <v>N/A</v>
      </c>
      <c r="G21" s="8">
        <v>14.582462892000001</v>
      </c>
      <c r="H21" s="9" t="str">
        <f t="shared" si="3"/>
        <v>N/A</v>
      </c>
      <c r="I21" s="10">
        <v>4</v>
      </c>
      <c r="J21" s="10">
        <v>-8</v>
      </c>
      <c r="K21" s="9" t="str">
        <f t="shared" si="4"/>
        <v>Yes</v>
      </c>
    </row>
    <row r="22" spans="1:11" x14ac:dyDescent="0.25">
      <c r="A22" s="75" t="s">
        <v>388</v>
      </c>
      <c r="B22" s="35" t="s">
        <v>213</v>
      </c>
      <c r="C22" s="74">
        <v>2.7549795918000002</v>
      </c>
      <c r="D22" s="9" t="str">
        <f t="shared" si="5"/>
        <v>N/A</v>
      </c>
      <c r="E22" s="8">
        <v>2.0685392844999999</v>
      </c>
      <c r="F22" s="9" t="str">
        <f t="shared" si="2"/>
        <v>N/A</v>
      </c>
      <c r="G22" s="8">
        <v>1.6973611875000001</v>
      </c>
      <c r="H22" s="9" t="str">
        <f t="shared" si="3"/>
        <v>N/A</v>
      </c>
      <c r="I22" s="10">
        <v>-24.9</v>
      </c>
      <c r="J22" s="10">
        <v>-17.899999999999999</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2.80785749E-2</v>
      </c>
      <c r="D25" s="9" t="str">
        <f t="shared" si="5"/>
        <v>N/A</v>
      </c>
      <c r="E25" s="8">
        <v>1.4024323E-2</v>
      </c>
      <c r="F25" s="9" t="str">
        <f t="shared" si="2"/>
        <v>N/A</v>
      </c>
      <c r="G25" s="8">
        <v>1.9424592300000001E-2</v>
      </c>
      <c r="H25" s="9" t="str">
        <f t="shared" si="3"/>
        <v>N/A</v>
      </c>
      <c r="I25" s="10">
        <v>-50.1</v>
      </c>
      <c r="J25" s="10">
        <v>38.51</v>
      </c>
      <c r="K25" s="9" t="str">
        <f t="shared" si="4"/>
        <v>No</v>
      </c>
    </row>
    <row r="26" spans="1:11" x14ac:dyDescent="0.25">
      <c r="A26" s="75" t="s">
        <v>394</v>
      </c>
      <c r="B26" s="35" t="s">
        <v>213</v>
      </c>
      <c r="C26" s="74">
        <v>1.0598124884</v>
      </c>
      <c r="D26" s="9" t="str">
        <f t="shared" si="5"/>
        <v>N/A</v>
      </c>
      <c r="E26" s="8">
        <v>1.0619797702</v>
      </c>
      <c r="F26" s="9" t="str">
        <f t="shared" si="2"/>
        <v>N/A</v>
      </c>
      <c r="G26" s="8">
        <v>1.1069268829000001</v>
      </c>
      <c r="H26" s="9" t="str">
        <f t="shared" si="3"/>
        <v>N/A</v>
      </c>
      <c r="I26" s="10">
        <v>0.20449999999999999</v>
      </c>
      <c r="J26" s="10">
        <v>4.2320000000000002</v>
      </c>
      <c r="K26" s="9" t="str">
        <f t="shared" si="4"/>
        <v>Yes</v>
      </c>
    </row>
    <row r="27" spans="1:11" x14ac:dyDescent="0.25">
      <c r="A27" s="75" t="s">
        <v>395</v>
      </c>
      <c r="B27" s="35" t="s">
        <v>213</v>
      </c>
      <c r="C27" s="74">
        <v>0</v>
      </c>
      <c r="D27" s="9" t="str">
        <f t="shared" si="5"/>
        <v>N/A</v>
      </c>
      <c r="E27" s="8">
        <v>0</v>
      </c>
      <c r="F27" s="9" t="str">
        <f t="shared" si="2"/>
        <v>N/A</v>
      </c>
      <c r="G27" s="8">
        <v>2.7487630000000001E-4</v>
      </c>
      <c r="H27" s="9" t="str">
        <f t="shared" si="3"/>
        <v>N/A</v>
      </c>
      <c r="I27" s="10" t="s">
        <v>1746</v>
      </c>
      <c r="J27" s="10" t="s">
        <v>1746</v>
      </c>
      <c r="K27" s="9" t="str">
        <f t="shared" si="4"/>
        <v>N/A</v>
      </c>
    </row>
    <row r="28" spans="1:11" x14ac:dyDescent="0.25">
      <c r="A28" s="75" t="s">
        <v>400</v>
      </c>
      <c r="B28" s="35" t="s">
        <v>213</v>
      </c>
      <c r="C28" s="74">
        <v>3.0742969999999998E-4</v>
      </c>
      <c r="D28" s="9" t="str">
        <f t="shared" si="5"/>
        <v>N/A</v>
      </c>
      <c r="E28" s="8">
        <v>0</v>
      </c>
      <c r="F28" s="9" t="str">
        <f t="shared" si="2"/>
        <v>N/A</v>
      </c>
      <c r="G28" s="8">
        <v>0</v>
      </c>
      <c r="H28" s="9" t="str">
        <f t="shared" si="3"/>
        <v>N/A</v>
      </c>
      <c r="I28" s="10">
        <v>-100</v>
      </c>
      <c r="J28" s="10" t="s">
        <v>1746</v>
      </c>
      <c r="K28" s="9" t="str">
        <f t="shared" si="4"/>
        <v>N/A</v>
      </c>
    </row>
    <row r="29" spans="1:11" x14ac:dyDescent="0.25">
      <c r="A29" s="75" t="s">
        <v>401</v>
      </c>
      <c r="B29" s="35" t="s">
        <v>213</v>
      </c>
      <c r="C29" s="74">
        <v>6.0287979603000004</v>
      </c>
      <c r="D29" s="9" t="str">
        <f t="shared" si="5"/>
        <v>N/A</v>
      </c>
      <c r="E29" s="8">
        <v>5.5467648304999999</v>
      </c>
      <c r="F29" s="9" t="str">
        <f t="shared" si="2"/>
        <v>N/A</v>
      </c>
      <c r="G29" s="8">
        <v>5.4912955837000004</v>
      </c>
      <c r="H29" s="9" t="str">
        <f t="shared" si="3"/>
        <v>N/A</v>
      </c>
      <c r="I29" s="10">
        <v>-8</v>
      </c>
      <c r="J29" s="10">
        <v>-1</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99.999077710999998</v>
      </c>
      <c r="D31" s="9" t="str">
        <f t="shared" si="5"/>
        <v>N/A</v>
      </c>
      <c r="E31" s="8">
        <v>99.999613122</v>
      </c>
      <c r="F31" s="9" t="str">
        <f t="shared" si="2"/>
        <v>N/A</v>
      </c>
      <c r="G31" s="8">
        <v>99.998808869000001</v>
      </c>
      <c r="H31" s="9" t="str">
        <f t="shared" si="3"/>
        <v>N/A</v>
      </c>
      <c r="I31" s="10">
        <v>5.0000000000000001E-4</v>
      </c>
      <c r="J31" s="10">
        <v>-1E-3</v>
      </c>
      <c r="K31" s="9" t="str">
        <f t="shared" ref="K31:K43" si="6">IF(J31="Div by 0", "N/A", IF(J31="N/A","N/A", IF(J31&gt;30, "No", IF(J31&lt;-30, "No", "Yes"))))</f>
        <v>Yes</v>
      </c>
    </row>
    <row r="32" spans="1:11" x14ac:dyDescent="0.25">
      <c r="A32" s="75" t="s">
        <v>39</v>
      </c>
      <c r="B32" s="35" t="s">
        <v>267</v>
      </c>
      <c r="C32" s="74">
        <v>99.999758791000005</v>
      </c>
      <c r="D32" s="9" t="str">
        <f>IF($B32="N/A","N/A",IF(C32&gt;100,"No",IF(C32&lt;85,"No","Yes")))</f>
        <v>Yes</v>
      </c>
      <c r="E32" s="8">
        <v>99.999551029000003</v>
      </c>
      <c r="F32" s="9" t="str">
        <f>IF($B32="N/A","N/A",IF(E32&gt;100,"No",IF(E32&lt;85,"No","Yes")))</f>
        <v>Yes</v>
      </c>
      <c r="G32" s="8">
        <v>99.998695298000001</v>
      </c>
      <c r="H32" s="9" t="str">
        <f>IF($B32="N/A","N/A",IF(G32&gt;100,"No",IF(G32&lt;85,"No","Yes")))</f>
        <v>Yes</v>
      </c>
      <c r="I32" s="10">
        <v>0</v>
      </c>
      <c r="J32" s="10">
        <v>-1E-3</v>
      </c>
      <c r="K32" s="9" t="str">
        <f t="shared" si="6"/>
        <v>Yes</v>
      </c>
    </row>
    <row r="33" spans="1:11" x14ac:dyDescent="0.25">
      <c r="A33" s="75" t="s">
        <v>910</v>
      </c>
      <c r="B33" s="35" t="s">
        <v>213</v>
      </c>
      <c r="C33" s="74">
        <v>63.180758005999998</v>
      </c>
      <c r="D33" s="9" t="str">
        <f t="shared" si="5"/>
        <v>N/A</v>
      </c>
      <c r="E33" s="8">
        <v>65.527306913000004</v>
      </c>
      <c r="F33" s="9" t="str">
        <f t="shared" si="2"/>
        <v>N/A</v>
      </c>
      <c r="G33" s="8">
        <v>67.601409949000001</v>
      </c>
      <c r="H33" s="9" t="str">
        <f t="shared" si="3"/>
        <v>N/A</v>
      </c>
      <c r="I33" s="10">
        <v>3.714</v>
      </c>
      <c r="J33" s="10">
        <v>3.165</v>
      </c>
      <c r="K33" s="9" t="str">
        <f t="shared" si="6"/>
        <v>Yes</v>
      </c>
    </row>
    <row r="34" spans="1:11" x14ac:dyDescent="0.25">
      <c r="A34" s="75" t="s">
        <v>851</v>
      </c>
      <c r="B34" s="35" t="s">
        <v>268</v>
      </c>
      <c r="C34" s="74">
        <v>8.5023528833000004</v>
      </c>
      <c r="D34" s="9" t="str">
        <f>IF($B34="N/A","N/A",IF(C34&gt;25,"No",IF(C34&lt;5,"No","Yes")))</f>
        <v>Yes</v>
      </c>
      <c r="E34" s="8">
        <v>8.5415227959000006</v>
      </c>
      <c r="F34" s="9" t="str">
        <f>IF($B34="N/A","N/A",IF(E34&gt;25,"No",IF(E34&lt;5,"No","Yes")))</f>
        <v>Yes</v>
      </c>
      <c r="G34" s="8">
        <v>8.2366749833000004</v>
      </c>
      <c r="H34" s="9" t="str">
        <f>IF($B34="N/A","N/A",IF(G34&gt;25,"No",IF(G34&lt;5,"No","Yes")))</f>
        <v>Yes</v>
      </c>
      <c r="I34" s="10">
        <v>0.4607</v>
      </c>
      <c r="J34" s="10">
        <v>-3.57</v>
      </c>
      <c r="K34" s="9" t="str">
        <f t="shared" si="6"/>
        <v>Yes</v>
      </c>
    </row>
    <row r="35" spans="1:11" x14ac:dyDescent="0.25">
      <c r="A35" s="75" t="s">
        <v>852</v>
      </c>
      <c r="B35" s="35" t="s">
        <v>269</v>
      </c>
      <c r="C35" s="74">
        <v>37.504201577000003</v>
      </c>
      <c r="D35" s="9" t="str">
        <f>IF($B35="N/A","N/A",IF(C35&gt;70,"No",IF(C35&lt;40,"No","Yes")))</f>
        <v>No</v>
      </c>
      <c r="E35" s="8">
        <v>37.709616080000004</v>
      </c>
      <c r="F35" s="9" t="str">
        <f>IF($B35="N/A","N/A",IF(E35&gt;70,"No",IF(E35&lt;40,"No","Yes")))</f>
        <v>No</v>
      </c>
      <c r="G35" s="8">
        <v>38.100783681999999</v>
      </c>
      <c r="H35" s="9" t="str">
        <f>IF($B35="N/A","N/A",IF(G35&gt;70,"No",IF(G35&lt;40,"No","Yes")))</f>
        <v>No</v>
      </c>
      <c r="I35" s="10">
        <v>0.54769999999999996</v>
      </c>
      <c r="J35" s="10">
        <v>1.0369999999999999</v>
      </c>
      <c r="K35" s="9" t="str">
        <f t="shared" si="6"/>
        <v>Yes</v>
      </c>
    </row>
    <row r="36" spans="1:11" x14ac:dyDescent="0.25">
      <c r="A36" s="75" t="s">
        <v>853</v>
      </c>
      <c r="B36" s="35" t="s">
        <v>270</v>
      </c>
      <c r="C36" s="74">
        <v>53.993445539</v>
      </c>
      <c r="D36" s="9" t="str">
        <f>IF($B36="N/A","N/A",IF(C36&gt;55,"No",IF(C36&lt;20,"No","Yes")))</f>
        <v>Yes</v>
      </c>
      <c r="E36" s="8">
        <v>53.748087365000004</v>
      </c>
      <c r="F36" s="9" t="str">
        <f>IF($B36="N/A","N/A",IF(E36&gt;55,"No",IF(E36&lt;20,"No","Yes")))</f>
        <v>Yes</v>
      </c>
      <c r="G36" s="8">
        <v>53.661991575999998</v>
      </c>
      <c r="H36" s="9" t="str">
        <f>IF($B36="N/A","N/A",IF(G36&gt;55,"No",IF(G36&lt;20,"No","Yes")))</f>
        <v>Yes</v>
      </c>
      <c r="I36" s="10">
        <v>-0.45400000000000001</v>
      </c>
      <c r="J36" s="10">
        <v>-0.16</v>
      </c>
      <c r="K36" s="9" t="str">
        <f t="shared" si="6"/>
        <v>Yes</v>
      </c>
    </row>
    <row r="37" spans="1:11" x14ac:dyDescent="0.25">
      <c r="A37" s="75" t="s">
        <v>163</v>
      </c>
      <c r="B37" s="35" t="s">
        <v>246</v>
      </c>
      <c r="C37" s="74">
        <v>98.012877203000002</v>
      </c>
      <c r="D37" s="9" t="str">
        <f>IF($B37="N/A","N/A",IF(C37&gt;95,"Yes","No"))</f>
        <v>Yes</v>
      </c>
      <c r="E37" s="8">
        <v>97.809400745999994</v>
      </c>
      <c r="F37" s="9" t="str">
        <f>IF($B37="N/A","N/A",IF(E37&gt;95,"Yes","No"))</f>
        <v>Yes</v>
      </c>
      <c r="G37" s="8">
        <v>97.793109767000004</v>
      </c>
      <c r="H37" s="9" t="str">
        <f>IF($B37="N/A","N/A",IF(G37&gt;95,"Yes","No"))</f>
        <v>Yes</v>
      </c>
      <c r="I37" s="10">
        <v>-0.20799999999999999</v>
      </c>
      <c r="J37" s="10">
        <v>-1.7000000000000001E-2</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98.940314095000005</v>
      </c>
      <c r="D40" s="9" t="str">
        <f>IF($B40="N/A","N/A",IF(C40&gt;100,"No",IF(C40&lt;98,"No","Yes")))</f>
        <v>Yes</v>
      </c>
      <c r="E40" s="8">
        <v>98.697417217999998</v>
      </c>
      <c r="F40" s="9" t="str">
        <f>IF($B40="N/A","N/A",IF(E40&gt;100,"No",IF(E40&lt;98,"No","Yes")))</f>
        <v>Yes</v>
      </c>
      <c r="G40" s="8">
        <v>98.590793743000006</v>
      </c>
      <c r="H40" s="9" t="str">
        <f>IF($B40="N/A","N/A",IF(G40&gt;100,"No",IF(G40&lt;98,"No","Yes")))</f>
        <v>Yes</v>
      </c>
      <c r="I40" s="10">
        <v>-0.245</v>
      </c>
      <c r="J40" s="10">
        <v>-0.108</v>
      </c>
      <c r="K40" s="9" t="str">
        <f t="shared" si="6"/>
        <v>Yes</v>
      </c>
    </row>
    <row r="41" spans="1:11" x14ac:dyDescent="0.25">
      <c r="A41" s="75" t="s">
        <v>44</v>
      </c>
      <c r="B41" s="35" t="s">
        <v>213</v>
      </c>
      <c r="C41" s="74">
        <v>62.255317101999999</v>
      </c>
      <c r="D41" s="9" t="str">
        <f t="shared" si="7"/>
        <v>N/A</v>
      </c>
      <c r="E41" s="8">
        <v>63.156786177000001</v>
      </c>
      <c r="F41" s="9" t="str">
        <f t="shared" ref="F41:F47" si="8">IF($B41="N/A","N/A",IF(E41&gt;15,"No",IF(E41&lt;-15,"No","Yes")))</f>
        <v>N/A</v>
      </c>
      <c r="G41" s="8">
        <v>65.948914751999993</v>
      </c>
      <c r="H41" s="9" t="str">
        <f t="shared" ref="H41:H47" si="9">IF($B41="N/A","N/A",IF(G41&gt;15,"No",IF(G41&lt;-15,"No","Yes")))</f>
        <v>N/A</v>
      </c>
      <c r="I41" s="10">
        <v>1.448</v>
      </c>
      <c r="J41" s="10">
        <v>4.4210000000000003</v>
      </c>
      <c r="K41" s="9" t="str">
        <f t="shared" si="6"/>
        <v>Yes</v>
      </c>
    </row>
    <row r="42" spans="1:11" x14ac:dyDescent="0.25">
      <c r="A42" s="75" t="s">
        <v>45</v>
      </c>
      <c r="B42" s="35" t="s">
        <v>213</v>
      </c>
      <c r="C42" s="74">
        <v>37.544357107000003</v>
      </c>
      <c r="D42" s="9" t="str">
        <f t="shared" si="7"/>
        <v>N/A</v>
      </c>
      <c r="E42" s="8">
        <v>36.694094251999999</v>
      </c>
      <c r="F42" s="9" t="str">
        <f t="shared" si="8"/>
        <v>N/A</v>
      </c>
      <c r="G42" s="8">
        <v>33.978473063999999</v>
      </c>
      <c r="H42" s="9" t="str">
        <f t="shared" si="9"/>
        <v>N/A</v>
      </c>
      <c r="I42" s="10">
        <v>-2.2599999999999998</v>
      </c>
      <c r="J42" s="10">
        <v>-7.4</v>
      </c>
      <c r="K42" s="9" t="str">
        <f t="shared" si="6"/>
        <v>Yes</v>
      </c>
    </row>
    <row r="43" spans="1:11" x14ac:dyDescent="0.25">
      <c r="A43" s="75" t="s">
        <v>50</v>
      </c>
      <c r="B43" s="35" t="s">
        <v>213</v>
      </c>
      <c r="C43" s="74">
        <v>0.20032579079999999</v>
      </c>
      <c r="D43" s="9" t="str">
        <f t="shared" si="7"/>
        <v>N/A</v>
      </c>
      <c r="E43" s="8">
        <v>0.14911957149999999</v>
      </c>
      <c r="F43" s="9" t="str">
        <f t="shared" si="8"/>
        <v>N/A</v>
      </c>
      <c r="G43" s="8">
        <v>7.2612183499999997E-2</v>
      </c>
      <c r="H43" s="9" t="str">
        <f t="shared" si="9"/>
        <v>N/A</v>
      </c>
      <c r="I43" s="10">
        <v>-25.6</v>
      </c>
      <c r="J43" s="10">
        <v>-51.3</v>
      </c>
      <c r="K43" s="9" t="str">
        <f t="shared" si="6"/>
        <v>No</v>
      </c>
    </row>
    <row r="44" spans="1:11" x14ac:dyDescent="0.25">
      <c r="A44" s="75" t="s">
        <v>913</v>
      </c>
      <c r="B44" s="35" t="s">
        <v>213</v>
      </c>
      <c r="C44" s="74">
        <v>81.997226984999998</v>
      </c>
      <c r="D44" s="9" t="str">
        <f t="shared" si="7"/>
        <v>N/A</v>
      </c>
      <c r="E44" s="8">
        <v>82.071982497999997</v>
      </c>
      <c r="F44" s="9" t="str">
        <f t="shared" si="8"/>
        <v>N/A</v>
      </c>
      <c r="G44" s="8">
        <v>83.726039948999997</v>
      </c>
      <c r="H44" s="9" t="str">
        <f t="shared" si="9"/>
        <v>N/A</v>
      </c>
      <c r="I44" s="10">
        <v>9.1200000000000003E-2</v>
      </c>
      <c r="J44" s="10">
        <v>2.0150000000000001</v>
      </c>
      <c r="K44" s="9" t="str">
        <f>IF(J44="Div by 0", "N/A", IF(J44="N/A","N/A", IF(J44&gt;30, "No", IF(J44&lt;-30, "No", "Yes"))))</f>
        <v>Yes</v>
      </c>
    </row>
    <row r="45" spans="1:11" x14ac:dyDescent="0.25">
      <c r="A45" s="75" t="s">
        <v>914</v>
      </c>
      <c r="B45" s="35" t="s">
        <v>213</v>
      </c>
      <c r="C45" s="74">
        <v>18.000211102000002</v>
      </c>
      <c r="D45" s="9" t="str">
        <f t="shared" si="7"/>
        <v>N/A</v>
      </c>
      <c r="E45" s="8">
        <v>17.926276552000001</v>
      </c>
      <c r="F45" s="9" t="str">
        <f t="shared" si="8"/>
        <v>N/A</v>
      </c>
      <c r="G45" s="8">
        <v>16.272860546</v>
      </c>
      <c r="H45" s="9" t="str">
        <f t="shared" si="9"/>
        <v>N/A</v>
      </c>
      <c r="I45" s="10">
        <v>-0.41099999999999998</v>
      </c>
      <c r="J45" s="10">
        <v>-9.2200000000000006</v>
      </c>
      <c r="K45" s="9" t="str">
        <f>IF(J45="Div by 0", "N/A", IF(J45="N/A","N/A", IF(J45&gt;30, "No", IF(J45&lt;-30, "No", "Yes"))))</f>
        <v>Yes</v>
      </c>
    </row>
    <row r="46" spans="1:11" x14ac:dyDescent="0.25">
      <c r="A46" s="75" t="s">
        <v>937</v>
      </c>
      <c r="B46" s="35" t="s">
        <v>213</v>
      </c>
      <c r="C46" s="74">
        <v>2.5721614300000001E-2</v>
      </c>
      <c r="D46" s="9" t="str">
        <f t="shared" si="7"/>
        <v>N/A</v>
      </c>
      <c r="E46" s="8">
        <v>3.36583752E-2</v>
      </c>
      <c r="F46" s="9" t="str">
        <f t="shared" si="8"/>
        <v>N/A</v>
      </c>
      <c r="G46" s="8">
        <v>2.8403884999999999E-3</v>
      </c>
      <c r="H46" s="9" t="str">
        <f t="shared" si="9"/>
        <v>N/A</v>
      </c>
      <c r="I46" s="10">
        <v>30.86</v>
      </c>
      <c r="J46" s="10">
        <v>-91.6</v>
      </c>
      <c r="K46" s="9" t="str">
        <f>IF(J46="Div by 0", "N/A", IF(J46="N/A","N/A", IF(J46&gt;30, "No", IF(J46&lt;-30, "No", "Yes"))))</f>
        <v>No</v>
      </c>
    </row>
    <row r="47" spans="1:11" x14ac:dyDescent="0.25">
      <c r="A47" s="75" t="s">
        <v>925</v>
      </c>
      <c r="B47" s="35" t="s">
        <v>213</v>
      </c>
      <c r="C47" s="74">
        <v>2.5619138000000001E-3</v>
      </c>
      <c r="D47" s="9" t="str">
        <f t="shared" si="7"/>
        <v>N/A</v>
      </c>
      <c r="E47" s="8">
        <v>1.7409503999999999E-3</v>
      </c>
      <c r="F47" s="9" t="str">
        <f t="shared" si="8"/>
        <v>N/A</v>
      </c>
      <c r="G47" s="8">
        <v>1.0995052E-3</v>
      </c>
      <c r="H47" s="9" t="str">
        <f t="shared" si="9"/>
        <v>N/A</v>
      </c>
      <c r="I47" s="10">
        <v>-32</v>
      </c>
      <c r="J47" s="10">
        <v>-36.799999999999997</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5819155</v>
      </c>
      <c r="D7" s="32" t="str">
        <f>IF($B7="N/A","N/A",IF(C7&gt;15,"No",IF(C7&lt;-15,"No","Yes")))</f>
        <v>N/A</v>
      </c>
      <c r="E7" s="31">
        <v>5972398</v>
      </c>
      <c r="F7" s="32" t="str">
        <f>IF($B7="N/A","N/A",IF(E7&gt;15,"No",IF(E7&lt;-15,"No","Yes")))</f>
        <v>N/A</v>
      </c>
      <c r="G7" s="31">
        <v>6199006</v>
      </c>
      <c r="H7" s="32" t="str">
        <f>IF($B7="N/A","N/A",IF(G7&gt;15,"No",IF(G7&lt;-15,"No","Yes")))</f>
        <v>N/A</v>
      </c>
      <c r="I7" s="33">
        <v>2.633</v>
      </c>
      <c r="J7" s="33">
        <v>3.794</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5819155</v>
      </c>
      <c r="D14" s="9" t="str">
        <f>IF($B14="N/A","N/A",IF(C14&gt;15,"No",IF(C14&lt;-15,"No","Yes")))</f>
        <v>N/A</v>
      </c>
      <c r="E14" s="36">
        <v>5972398</v>
      </c>
      <c r="F14" s="9" t="str">
        <f>IF($B14="N/A","N/A",IF(E14&gt;15,"No",IF(E14&lt;-15,"No","Yes")))</f>
        <v>N/A</v>
      </c>
      <c r="G14" s="36">
        <v>6199006</v>
      </c>
      <c r="H14" s="9" t="str">
        <f>IF($B14="N/A","N/A",IF(G14&gt;15,"No",IF(G14&lt;-15,"No","Yes")))</f>
        <v>N/A</v>
      </c>
      <c r="I14" s="10">
        <v>2.633</v>
      </c>
      <c r="J14" s="10">
        <v>3.794</v>
      </c>
      <c r="K14" s="9" t="str">
        <f t="shared" si="0"/>
        <v>Yes</v>
      </c>
    </row>
    <row r="15" spans="1:11" ht="14.25" customHeight="1" x14ac:dyDescent="0.25">
      <c r="A15" s="3" t="s">
        <v>444</v>
      </c>
      <c r="B15" s="35" t="s">
        <v>213</v>
      </c>
      <c r="C15" s="9">
        <v>3.6190821499999998E-2</v>
      </c>
      <c r="D15" s="9" t="str">
        <f>IF($B15="N/A","N/A",IF(C15&gt;15,"No",IF(C15&lt;-15,"No","Yes")))</f>
        <v>N/A</v>
      </c>
      <c r="E15" s="9">
        <v>0</v>
      </c>
      <c r="F15" s="9" t="str">
        <f>IF($B15="N/A","N/A",IF(E15&gt;15,"No",IF(E15&lt;-15,"No","Yes")))</f>
        <v>N/A</v>
      </c>
      <c r="G15" s="9">
        <v>0</v>
      </c>
      <c r="H15" s="9" t="str">
        <f>IF($B15="N/A","N/A",IF(G15&gt;15,"No",IF(G15&lt;-15,"No","Yes")))</f>
        <v>N/A</v>
      </c>
      <c r="I15" s="10">
        <v>-100</v>
      </c>
      <c r="J15" s="10" t="s">
        <v>1746</v>
      </c>
      <c r="K15" s="9" t="str">
        <f t="shared" si="0"/>
        <v>N/A</v>
      </c>
    </row>
    <row r="16" spans="1:11" ht="12.75" customHeight="1" x14ac:dyDescent="0.25">
      <c r="A16" s="3" t="s">
        <v>862</v>
      </c>
      <c r="B16" s="35" t="s">
        <v>213</v>
      </c>
      <c r="C16" s="37">
        <v>115.10446344</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3415</v>
      </c>
      <c r="D17" s="9" t="str">
        <f>IF($B17="N/A","N/A",IF(C17&gt;15,"No",IF(C17&lt;-15,"No","Yes")))</f>
        <v>N/A</v>
      </c>
      <c r="E17" s="36">
        <v>339</v>
      </c>
      <c r="F17" s="9" t="str">
        <f>IF($B17="N/A","N/A",IF(E17&gt;15,"No",IF(E17&lt;-15,"No","Yes")))</f>
        <v>N/A</v>
      </c>
      <c r="G17" s="36">
        <v>701</v>
      </c>
      <c r="H17" s="9" t="str">
        <f>IF($B17="N/A","N/A",IF(G17&gt;15,"No",IF(G17&lt;-15,"No","Yes")))</f>
        <v>N/A</v>
      </c>
      <c r="I17" s="10">
        <v>-90.1</v>
      </c>
      <c r="J17" s="10">
        <v>106.8</v>
      </c>
      <c r="K17" s="9" t="str">
        <f t="shared" si="0"/>
        <v>No</v>
      </c>
    </row>
    <row r="18" spans="1:11" x14ac:dyDescent="0.25">
      <c r="A18" s="3" t="s">
        <v>346</v>
      </c>
      <c r="B18" s="35" t="s">
        <v>213</v>
      </c>
      <c r="C18" s="8" t="s">
        <v>213</v>
      </c>
      <c r="D18" s="9" t="str">
        <f>IF($B18="N/A","N/A",IF(C18&gt;15,"No",IF(C18&lt;-15,"No","Yes")))</f>
        <v>N/A</v>
      </c>
      <c r="E18" s="8">
        <v>5.6761119999999997E-3</v>
      </c>
      <c r="F18" s="9" t="str">
        <f>IF($B18="N/A","N/A",IF(E18&gt;15,"No",IF(E18&lt;-15,"No","Yes")))</f>
        <v>N/A</v>
      </c>
      <c r="G18" s="8">
        <v>1.13082646E-2</v>
      </c>
      <c r="H18" s="9" t="str">
        <f>IF($B18="N/A","N/A",IF(G18&gt;15,"No",IF(G18&lt;-15,"No","Yes")))</f>
        <v>N/A</v>
      </c>
      <c r="I18" s="10" t="s">
        <v>213</v>
      </c>
      <c r="J18" s="10">
        <v>99.23</v>
      </c>
      <c r="K18" s="9" t="str">
        <f t="shared" si="0"/>
        <v>No</v>
      </c>
    </row>
    <row r="19" spans="1:11" ht="27.75" customHeight="1" x14ac:dyDescent="0.25">
      <c r="A19" s="3" t="s">
        <v>841</v>
      </c>
      <c r="B19" s="35" t="s">
        <v>213</v>
      </c>
      <c r="C19" s="37">
        <v>41.431918009</v>
      </c>
      <c r="D19" s="9" t="str">
        <f>IF($B19="N/A","N/A",IF(C19&gt;60,"No",IF(C19&lt;15,"No","Yes")))</f>
        <v>N/A</v>
      </c>
      <c r="E19" s="37">
        <v>49.548672566</v>
      </c>
      <c r="F19" s="9" t="str">
        <f>IF($B19="N/A","N/A",IF(E19&gt;60,"No",IF(E19&lt;15,"No","Yes")))</f>
        <v>N/A</v>
      </c>
      <c r="G19" s="37">
        <v>46.144079886</v>
      </c>
      <c r="H19" s="9" t="str">
        <f>IF($B19="N/A","N/A",IF(G19&gt;60,"No",IF(G19&lt;15,"No","Yes")))</f>
        <v>N/A</v>
      </c>
      <c r="I19" s="10">
        <v>19.59</v>
      </c>
      <c r="J19" s="10">
        <v>-6.87</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5819155</v>
      </c>
      <c r="D6" s="9" t="str">
        <f>IF($B6="N/A","N/A",IF(C6&gt;15,"No",IF(C6&lt;-15,"No","Yes")))</f>
        <v>N/A</v>
      </c>
      <c r="E6" s="36">
        <v>5972398</v>
      </c>
      <c r="F6" s="9" t="str">
        <f>IF($B6="N/A","N/A",IF(E6&gt;15,"No",IF(E6&lt;-15,"No","Yes")))</f>
        <v>N/A</v>
      </c>
      <c r="G6" s="36">
        <v>6199006</v>
      </c>
      <c r="H6" s="9" t="str">
        <f>IF($B6="N/A","N/A",IF(G6&gt;15,"No",IF(G6&lt;-15,"No","Yes")))</f>
        <v>N/A</v>
      </c>
      <c r="I6" s="10">
        <v>2.633</v>
      </c>
      <c r="J6" s="10">
        <v>3.794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57.927352339000002</v>
      </c>
      <c r="D9" s="9" t="str">
        <f>IF($B9="N/A","N/A",IF(C9&gt;60,"No",IF(C9&lt;15,"No","Yes")))</f>
        <v>Yes</v>
      </c>
      <c r="E9" s="37">
        <v>57.142064376999997</v>
      </c>
      <c r="F9" s="9" t="str">
        <f>IF($B9="N/A","N/A",IF(E9&gt;60,"No",IF(E9&lt;15,"No","Yes")))</f>
        <v>Yes</v>
      </c>
      <c r="G9" s="37">
        <v>60.695350513000001</v>
      </c>
      <c r="H9" s="9" t="str">
        <f>IF($B9="N/A","N/A",IF(G9&gt;60,"No",IF(G9&lt;15,"No","Yes")))</f>
        <v>No</v>
      </c>
      <c r="I9" s="10">
        <v>-1.36</v>
      </c>
      <c r="J9" s="10">
        <v>6.218</v>
      </c>
      <c r="K9" s="9" t="str">
        <f t="shared" si="0"/>
        <v>Yes</v>
      </c>
    </row>
    <row r="10" spans="1:11" x14ac:dyDescent="0.25">
      <c r="A10" s="3" t="s">
        <v>14</v>
      </c>
      <c r="B10" s="35" t="s">
        <v>272</v>
      </c>
      <c r="C10" s="9">
        <v>1.8743271145</v>
      </c>
      <c r="D10" s="9" t="str">
        <f>IF($B10="N/A","N/A",IF(C10&gt;15,"No",IF(C10&lt;=0,"No","Yes")))</f>
        <v>Yes</v>
      </c>
      <c r="E10" s="9">
        <v>1.7093134114999999</v>
      </c>
      <c r="F10" s="9" t="str">
        <f>IF($B10="N/A","N/A",IF(E10&gt;15,"No",IF(E10&lt;=0,"No","Yes")))</f>
        <v>Yes</v>
      </c>
      <c r="G10" s="9">
        <v>1.8184205660999999</v>
      </c>
      <c r="H10" s="9" t="str">
        <f>IF($B10="N/A","N/A",IF(G10&gt;15,"No",IF(G10&lt;=0,"No","Yes")))</f>
        <v>Yes</v>
      </c>
      <c r="I10" s="10">
        <v>-8.8000000000000007</v>
      </c>
      <c r="J10" s="10">
        <v>6.383</v>
      </c>
      <c r="K10" s="9" t="str">
        <f t="shared" si="0"/>
        <v>Yes</v>
      </c>
    </row>
    <row r="11" spans="1:11" x14ac:dyDescent="0.25">
      <c r="A11" s="3" t="s">
        <v>877</v>
      </c>
      <c r="B11" s="35" t="s">
        <v>213</v>
      </c>
      <c r="C11" s="37">
        <v>77.388383606999994</v>
      </c>
      <c r="D11" s="9" t="str">
        <f>IF($B11="N/A","N/A",IF(C11&gt;15,"No",IF(C11&lt;-15,"No","Yes")))</f>
        <v>N/A</v>
      </c>
      <c r="E11" s="37">
        <v>79.520996796999995</v>
      </c>
      <c r="F11" s="9" t="str">
        <f>IF($B11="N/A","N/A",IF(E11&gt;15,"No",IF(E11&lt;-15,"No","Yes")))</f>
        <v>N/A</v>
      </c>
      <c r="G11" s="37">
        <v>82.789556794000006</v>
      </c>
      <c r="H11" s="9" t="str">
        <f>IF($B11="N/A","N/A",IF(G11&gt;15,"No",IF(G11&lt;-15,"No","Yes")))</f>
        <v>N/A</v>
      </c>
      <c r="I11" s="10">
        <v>2.7559999999999998</v>
      </c>
      <c r="J11" s="10">
        <v>4.1100000000000003</v>
      </c>
      <c r="K11" s="9" t="str">
        <f t="shared" si="0"/>
        <v>Yes</v>
      </c>
    </row>
    <row r="12" spans="1:11" x14ac:dyDescent="0.25">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1746</v>
      </c>
      <c r="J12" s="10" t="s">
        <v>1746</v>
      </c>
      <c r="K12" s="9" t="str">
        <f t="shared" si="0"/>
        <v>N/A</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99.403092029999996</v>
      </c>
      <c r="D15" s="9" t="str">
        <f>IF($B15="N/A","N/A",IF(C15&gt;15,"No",IF(C15&lt;-15,"No","Yes")))</f>
        <v>N/A</v>
      </c>
      <c r="E15" s="9">
        <v>92.772584813999998</v>
      </c>
      <c r="F15" s="9" t="str">
        <f>IF($B15="N/A","N/A",IF(E15&gt;15,"No",IF(E15&lt;-15,"No","Yes")))</f>
        <v>N/A</v>
      </c>
      <c r="G15" s="9">
        <v>85.136084721000003</v>
      </c>
      <c r="H15" s="9" t="str">
        <f>IF($B15="N/A","N/A",IF(G15&gt;15,"No",IF(G15&lt;-15,"No","Yes")))</f>
        <v>N/A</v>
      </c>
      <c r="I15" s="10">
        <v>-6.67</v>
      </c>
      <c r="J15" s="10">
        <v>-8.23</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99.89579243</v>
      </c>
      <c r="D17" s="9" t="str">
        <f>IF($B17="N/A","N/A",IF(C17&gt;98,"Yes","No"))</f>
        <v>Yes</v>
      </c>
      <c r="E17" s="9">
        <v>99.932908021000003</v>
      </c>
      <c r="F17" s="9" t="str">
        <f>IF($B17="N/A","N/A",IF(E17&gt;98,"Yes","No"))</f>
        <v>Yes</v>
      </c>
      <c r="G17" s="9">
        <v>99.940054906</v>
      </c>
      <c r="H17" s="9" t="str">
        <f>IF($B17="N/A","N/A",IF(G17&gt;98,"Yes","No"))</f>
        <v>Yes</v>
      </c>
      <c r="I17" s="10">
        <v>3.7199999999999997E-2</v>
      </c>
      <c r="J17" s="10">
        <v>7.1999999999999998E-3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99.819630169999996</v>
      </c>
      <c r="D19" s="9" t="str">
        <f>IF($B19="N/A","N/A",IF(C19&gt;100,"No",IF(C19&lt;98,"No","Yes")))</f>
        <v>Yes</v>
      </c>
      <c r="E19" s="9">
        <v>99.733122273000006</v>
      </c>
      <c r="F19" s="9" t="str">
        <f>IF($B19="N/A","N/A",IF(E19&gt;100,"No",IF(E19&lt;98,"No","Yes")))</f>
        <v>Yes</v>
      </c>
      <c r="G19" s="9">
        <v>99.744571952000001</v>
      </c>
      <c r="H19" s="9" t="str">
        <f>IF($B19="N/A","N/A",IF(G19&gt;100,"No",IF(G19&lt;98,"No","Yes")))</f>
        <v>Yes</v>
      </c>
      <c r="I19" s="10">
        <v>-8.6999999999999994E-2</v>
      </c>
      <c r="J19" s="10">
        <v>1.15E-2</v>
      </c>
      <c r="K19" s="9" t="str">
        <f>IF(J19="Div by 0", "N/A", IF(J19="N/A","N/A", IF(J19&gt;30, "No", IF(J19&lt;-30, "No", "Yes"))))</f>
        <v>Yes</v>
      </c>
    </row>
    <row r="20" spans="1:11" x14ac:dyDescent="0.25">
      <c r="A20" s="3" t="s">
        <v>679</v>
      </c>
      <c r="B20" s="35" t="s">
        <v>223</v>
      </c>
      <c r="C20" s="9">
        <v>99.976628908999999</v>
      </c>
      <c r="D20" s="9" t="str">
        <f>IF($B20="N/A","N/A",IF(C20&gt;100,"No",IF(C20&lt;98,"No","Yes")))</f>
        <v>Yes</v>
      </c>
      <c r="E20" s="9">
        <v>99.969961814000001</v>
      </c>
      <c r="F20" s="9" t="str">
        <f>IF($B20="N/A","N/A",IF(E20&gt;100,"No",IF(E20&lt;98,"No","Yes")))</f>
        <v>Yes</v>
      </c>
      <c r="G20" s="9">
        <v>99.967156024999994</v>
      </c>
      <c r="H20" s="9" t="str">
        <f>IF($B20="N/A","N/A",IF(G20&gt;100,"No",IF(G20&lt;98,"No","Yes")))</f>
        <v>Yes</v>
      </c>
      <c r="I20" s="10">
        <v>-7.0000000000000001E-3</v>
      </c>
      <c r="J20" s="10">
        <v>-3.0000000000000001E-3</v>
      </c>
      <c r="K20" s="9" t="str">
        <f>IF(J20="Div by 0", "N/A", IF(J20="N/A","N/A", IF(J20&gt;30, "No", IF(J20&lt;-30, "No", "Yes"))))</f>
        <v>Yes</v>
      </c>
    </row>
    <row r="21" spans="1:11" x14ac:dyDescent="0.25">
      <c r="A21" s="3" t="s">
        <v>680</v>
      </c>
      <c r="B21" s="35" t="s">
        <v>223</v>
      </c>
      <c r="C21" s="9">
        <v>99.976628908999999</v>
      </c>
      <c r="D21" s="9" t="str">
        <f>IF($B21="N/A","N/A",IF(C21&gt;100,"No",IF(C21&lt;98,"No","Yes")))</f>
        <v>Yes</v>
      </c>
      <c r="E21" s="9">
        <v>99.969961814000001</v>
      </c>
      <c r="F21" s="9" t="str">
        <f>IF($B21="N/A","N/A",IF(E21&gt;100,"No",IF(E21&lt;98,"No","Yes")))</f>
        <v>Yes</v>
      </c>
      <c r="G21" s="9">
        <v>99.967156024999994</v>
      </c>
      <c r="H21" s="9" t="str">
        <f>IF($B21="N/A","N/A",IF(G21&gt;100,"No",IF(G21&lt;98,"No","Yes")))</f>
        <v>Yes</v>
      </c>
      <c r="I21" s="10">
        <v>-7.0000000000000001E-3</v>
      </c>
      <c r="J21" s="10">
        <v>-3.0000000000000001E-3</v>
      </c>
      <c r="K21" s="9" t="str">
        <f>IF(J21="Div by 0", "N/A", IF(J21="N/A","N/A", IF(J21&gt;30, "No", IF(J21&lt;-30, "No", "Yes"))))</f>
        <v>Yes</v>
      </c>
    </row>
    <row r="22" spans="1:11" ht="15" customHeight="1" x14ac:dyDescent="0.25">
      <c r="A22" s="3" t="s">
        <v>1713</v>
      </c>
      <c r="B22" s="35" t="s">
        <v>213</v>
      </c>
      <c r="C22" s="9">
        <v>65.242238779000004</v>
      </c>
      <c r="D22" s="9" t="str">
        <f>IF($B22="N/A","N/A",IF(C22&gt;15,"No",IF(C22&lt;-15,"No","Yes")))</f>
        <v>N/A</v>
      </c>
      <c r="E22" s="9">
        <v>66.538047195999994</v>
      </c>
      <c r="F22" s="9" t="str">
        <f>IF($B22="N/A","N/A",IF(E22&gt;15,"No",IF(E22&lt;-15,"No","Yes")))</f>
        <v>N/A</v>
      </c>
      <c r="G22" s="9">
        <v>65.152638988000007</v>
      </c>
      <c r="H22" s="9" t="str">
        <f>IF($B22="N/A","N/A",IF(G22&gt;15,"No",IF(G22&lt;-15,"No","Yes")))</f>
        <v>N/A</v>
      </c>
      <c r="I22" s="10">
        <v>1.986</v>
      </c>
      <c r="J22" s="10">
        <v>-2.08</v>
      </c>
      <c r="K22" s="9" t="str">
        <f t="shared" ref="K22:K31" si="1">IF(J22="Div by 0", "N/A", IF(J22="N/A","N/A", IF(J22&gt;30, "No", IF(J22&lt;-30, "No", "Yes"))))</f>
        <v>Yes</v>
      </c>
    </row>
    <row r="23" spans="1:11" x14ac:dyDescent="0.25">
      <c r="A23" s="3" t="s">
        <v>940</v>
      </c>
      <c r="B23" s="35" t="s">
        <v>213</v>
      </c>
      <c r="C23" s="9">
        <v>34.574487189000003</v>
      </c>
      <c r="D23" s="9" t="str">
        <f>IF($B23="N/A","N/A",IF(C23&gt;15,"No",IF(C23&lt;-15,"No","Yes")))</f>
        <v>N/A</v>
      </c>
      <c r="E23" s="9">
        <v>33.253410103999997</v>
      </c>
      <c r="F23" s="9" t="str">
        <f>IF($B23="N/A","N/A",IF(E23&gt;15,"No",IF(E23&lt;-15,"No","Yes")))</f>
        <v>N/A</v>
      </c>
      <c r="G23" s="9">
        <v>34.629955189999997</v>
      </c>
      <c r="H23" s="9" t="str">
        <f>IF($B23="N/A","N/A",IF(G23&gt;15,"No",IF(G23&lt;-15,"No","Yes")))</f>
        <v>N/A</v>
      </c>
      <c r="I23" s="10">
        <v>-3.82</v>
      </c>
      <c r="J23" s="10">
        <v>4.1399999999999997</v>
      </c>
      <c r="K23" s="9" t="str">
        <f t="shared" si="1"/>
        <v>Yes</v>
      </c>
    </row>
    <row r="24" spans="1:11" ht="25" x14ac:dyDescent="0.25">
      <c r="A24" s="3" t="s">
        <v>941</v>
      </c>
      <c r="B24" s="35" t="s">
        <v>213</v>
      </c>
      <c r="C24" s="9">
        <v>8.5923100000000004E-5</v>
      </c>
      <c r="D24" s="9" t="str">
        <f>IF($B24="N/A","N/A",IF(C24&gt;15,"No",IF(C24&lt;-15,"No","Yes")))</f>
        <v>N/A</v>
      </c>
      <c r="E24" s="9">
        <v>0</v>
      </c>
      <c r="F24" s="9" t="str">
        <f>IF($B24="N/A","N/A",IF(E24&gt;15,"No",IF(E24&lt;-15,"No","Yes")))</f>
        <v>N/A</v>
      </c>
      <c r="G24" s="9">
        <v>8.0658100000000006E-5</v>
      </c>
      <c r="H24" s="9" t="str">
        <f>IF($B24="N/A","N/A",IF(G24&gt;15,"No",IF(G24&lt;-15,"No","Yes")))</f>
        <v>N/A</v>
      </c>
      <c r="I24" s="10">
        <v>-100</v>
      </c>
      <c r="J24" s="10" t="s">
        <v>1746</v>
      </c>
      <c r="K24" s="9" t="str">
        <f t="shared" si="1"/>
        <v>N/A</v>
      </c>
    </row>
    <row r="25" spans="1:11" x14ac:dyDescent="0.25">
      <c r="A25" s="3" t="s">
        <v>166</v>
      </c>
      <c r="B25" s="35" t="s">
        <v>213</v>
      </c>
      <c r="C25" s="9">
        <v>99.976628908999999</v>
      </c>
      <c r="D25" s="9" t="str">
        <f t="shared" ref="D25:D27" si="2">IF($B25="N/A","N/A",IF(C25&gt;15,"No",IF(C25&lt;-15,"No","Yes")))</f>
        <v>N/A</v>
      </c>
      <c r="E25" s="9">
        <v>99.969961814000001</v>
      </c>
      <c r="F25" s="9" t="str">
        <f t="shared" ref="F25:F27" si="3">IF($B25="N/A","N/A",IF(E25&gt;15,"No",IF(E25&lt;-15,"No","Yes")))</f>
        <v>N/A</v>
      </c>
      <c r="G25" s="9">
        <v>99.967156024999994</v>
      </c>
      <c r="H25" s="9" t="str">
        <f t="shared" ref="H25:H27" si="4">IF($B25="N/A","N/A",IF(G25&gt;15,"No",IF(G25&lt;-15,"No","Yes")))</f>
        <v>N/A</v>
      </c>
      <c r="I25" s="10">
        <v>-7.0000000000000001E-3</v>
      </c>
      <c r="J25" s="10">
        <v>-3.0000000000000001E-3</v>
      </c>
      <c r="K25" s="9" t="str">
        <f t="shared" si="1"/>
        <v>Yes</v>
      </c>
    </row>
    <row r="26" spans="1:11" x14ac:dyDescent="0.25">
      <c r="A26" s="3" t="s">
        <v>167</v>
      </c>
      <c r="B26" s="35" t="s">
        <v>213</v>
      </c>
      <c r="C26" s="9">
        <v>99.976628908999999</v>
      </c>
      <c r="D26" s="9" t="str">
        <f t="shared" si="2"/>
        <v>N/A</v>
      </c>
      <c r="E26" s="9">
        <v>99.969961814000001</v>
      </c>
      <c r="F26" s="9" t="str">
        <f t="shared" si="3"/>
        <v>N/A</v>
      </c>
      <c r="G26" s="9">
        <v>99.967156024999994</v>
      </c>
      <c r="H26" s="9" t="str">
        <f t="shared" si="4"/>
        <v>N/A</v>
      </c>
      <c r="I26" s="10">
        <v>-7.0000000000000001E-3</v>
      </c>
      <c r="J26" s="10">
        <v>-3.0000000000000001E-3</v>
      </c>
      <c r="K26" s="9" t="str">
        <f t="shared" si="1"/>
        <v>Yes</v>
      </c>
    </row>
    <row r="27" spans="1:11" x14ac:dyDescent="0.25">
      <c r="A27" s="3" t="s">
        <v>168</v>
      </c>
      <c r="B27" s="35" t="s">
        <v>213</v>
      </c>
      <c r="C27" s="9">
        <v>99.976628908999999</v>
      </c>
      <c r="D27" s="9" t="str">
        <f t="shared" si="2"/>
        <v>N/A</v>
      </c>
      <c r="E27" s="9">
        <v>99.969961814000001</v>
      </c>
      <c r="F27" s="9" t="str">
        <f t="shared" si="3"/>
        <v>N/A</v>
      </c>
      <c r="G27" s="9">
        <v>99.967156024999994</v>
      </c>
      <c r="H27" s="9" t="str">
        <f t="shared" si="4"/>
        <v>N/A</v>
      </c>
      <c r="I27" s="10">
        <v>-7.0000000000000001E-3</v>
      </c>
      <c r="J27" s="10">
        <v>-3.0000000000000001E-3</v>
      </c>
      <c r="K27" s="9" t="str">
        <f t="shared" si="1"/>
        <v>Yes</v>
      </c>
    </row>
    <row r="28" spans="1:11" x14ac:dyDescent="0.25">
      <c r="A28" s="3" t="s">
        <v>54</v>
      </c>
      <c r="B28" s="35" t="s">
        <v>213</v>
      </c>
      <c r="C28" s="9">
        <v>5.6604266427000001</v>
      </c>
      <c r="D28" s="9" t="str">
        <f>IF($B28="N/A","N/A",IF(C28&gt;15,"No",IF(C28&lt;-15,"No","Yes")))</f>
        <v>N/A</v>
      </c>
      <c r="E28" s="9">
        <v>5.8825115137999999</v>
      </c>
      <c r="F28" s="9" t="str">
        <f>IF($B28="N/A","N/A",IF(E28&gt;15,"No",IF(E28&lt;-15,"No","Yes")))</f>
        <v>N/A</v>
      </c>
      <c r="G28" s="9">
        <v>6.0391133674999997</v>
      </c>
      <c r="H28" s="9" t="str">
        <f>IF($B28="N/A","N/A",IF(G28&gt;15,"No",IF(G28&lt;-15,"No","Yes")))</f>
        <v>N/A</v>
      </c>
      <c r="I28" s="10">
        <v>3.923</v>
      </c>
      <c r="J28" s="10">
        <v>2.6619999999999999</v>
      </c>
      <c r="K28" s="9" t="str">
        <f t="shared" si="1"/>
        <v>Yes</v>
      </c>
    </row>
    <row r="29" spans="1:11" x14ac:dyDescent="0.25">
      <c r="A29" s="3" t="s">
        <v>55</v>
      </c>
      <c r="B29" s="35" t="s">
        <v>213</v>
      </c>
      <c r="C29" s="9">
        <v>94.316202266000005</v>
      </c>
      <c r="D29" s="9" t="str">
        <f>IF($B29="N/A","N/A",IF(C29&gt;15,"No",IF(C29&lt;-15,"No","Yes")))</f>
        <v>N/A</v>
      </c>
      <c r="E29" s="9">
        <v>94.087450301000004</v>
      </c>
      <c r="F29" s="9" t="str">
        <f>IF($B29="N/A","N/A",IF(E29&gt;15,"No",IF(E29&lt;-15,"No","Yes")))</f>
        <v>N/A</v>
      </c>
      <c r="G29" s="9">
        <v>93.928042657000006</v>
      </c>
      <c r="H29" s="9" t="str">
        <f>IF($B29="N/A","N/A",IF(G29&gt;15,"No",IF(G29&lt;-15,"No","Yes")))</f>
        <v>N/A</v>
      </c>
      <c r="I29" s="10">
        <v>-0.24299999999999999</v>
      </c>
      <c r="J29" s="10">
        <v>-0.16900000000000001</v>
      </c>
      <c r="K29" s="9" t="str">
        <f t="shared" si="1"/>
        <v>Yes</v>
      </c>
    </row>
    <row r="30" spans="1:11" x14ac:dyDescent="0.25">
      <c r="A30" s="3" t="s">
        <v>56</v>
      </c>
      <c r="B30" s="35" t="s">
        <v>213</v>
      </c>
      <c r="C30" s="9">
        <v>70.211620072000002</v>
      </c>
      <c r="D30" s="9" t="str">
        <f>IF($B30="N/A","N/A",IF(C30&gt;15,"No",IF(C30&lt;-15,"No","Yes")))</f>
        <v>N/A</v>
      </c>
      <c r="E30" s="9">
        <v>71.266198266999993</v>
      </c>
      <c r="F30" s="9" t="str">
        <f>IF($B30="N/A","N/A",IF(E30&gt;15,"No",IF(E30&lt;-15,"No","Yes")))</f>
        <v>N/A</v>
      </c>
      <c r="G30" s="9">
        <v>71.812174403</v>
      </c>
      <c r="H30" s="9" t="str">
        <f>IF($B30="N/A","N/A",IF(G30&gt;15,"No",IF(G30&lt;-15,"No","Yes")))</f>
        <v>N/A</v>
      </c>
      <c r="I30" s="10">
        <v>1.502</v>
      </c>
      <c r="J30" s="10">
        <v>0.7661</v>
      </c>
      <c r="K30" s="9" t="str">
        <f t="shared" si="1"/>
        <v>Yes</v>
      </c>
    </row>
    <row r="31" spans="1:11" x14ac:dyDescent="0.25">
      <c r="A31" s="3" t="s">
        <v>57</v>
      </c>
      <c r="B31" s="35" t="s">
        <v>213</v>
      </c>
      <c r="C31" s="9">
        <v>25.218884872</v>
      </c>
      <c r="D31" s="9" t="str">
        <f>IF($B31="N/A","N/A",IF(C31&gt;15,"No",IF(C31&lt;-15,"No","Yes")))</f>
        <v>N/A</v>
      </c>
      <c r="E31" s="9">
        <v>24.708550903999999</v>
      </c>
      <c r="F31" s="9" t="str">
        <f>IF($B31="N/A","N/A",IF(E31&gt;15,"No",IF(E31&lt;-15,"No","Yes")))</f>
        <v>N/A</v>
      </c>
      <c r="G31" s="9">
        <v>20.157828529</v>
      </c>
      <c r="H31" s="9" t="str">
        <f>IF($B31="N/A","N/A",IF(G31&gt;15,"No",IF(G31&lt;-15,"No","Yes")))</f>
        <v>N/A</v>
      </c>
      <c r="I31" s="10">
        <v>-2.02</v>
      </c>
      <c r="J31" s="10">
        <v>-18.399999999999999</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420455</v>
      </c>
      <c r="D7" s="68" t="str">
        <f>IF($B7="N/A","N/A",IF(C7&gt;10,"No",IF(C7&lt;-10,"No","Yes")))</f>
        <v>N/A</v>
      </c>
      <c r="E7" s="31">
        <v>431717</v>
      </c>
      <c r="F7" s="68" t="str">
        <f>IF($B7="N/A","N/A",IF(E7&gt;10,"No",IF(E7&lt;-10,"No","Yes")))</f>
        <v>N/A</v>
      </c>
      <c r="G7" s="31">
        <v>446021</v>
      </c>
      <c r="H7" s="68" t="str">
        <f>IF($B7="N/A","N/A",IF(G7&gt;10,"No",IF(G7&lt;-10,"No","Yes")))</f>
        <v>N/A</v>
      </c>
      <c r="I7" s="69">
        <v>2.6789999999999998</v>
      </c>
      <c r="J7" s="69">
        <v>3.3130000000000002</v>
      </c>
      <c r="K7" s="70" t="s">
        <v>739</v>
      </c>
      <c r="L7" s="32" t="str">
        <f>IF(J7="Div by 0", "N/A", IF(K7="N/A","N/A", IF(J7&gt;VALUE(MID(K7,1,2)), "No", IF(J7&lt;-1*VALUE(MID(K7,1,2)), "No", "Yes"))))</f>
        <v>Yes</v>
      </c>
    </row>
    <row r="8" spans="1:12" x14ac:dyDescent="0.25">
      <c r="A8" s="3" t="s">
        <v>58</v>
      </c>
      <c r="B8" s="35" t="s">
        <v>213</v>
      </c>
      <c r="C8" s="45">
        <v>2281009704</v>
      </c>
      <c r="D8" s="11" t="str">
        <f>IF($B8="N/A","N/A",IF(C8&gt;10,"No",IF(C8&lt;-10,"No","Yes")))</f>
        <v>N/A</v>
      </c>
      <c r="E8" s="45">
        <v>2395960185</v>
      </c>
      <c r="F8" s="11" t="str">
        <f>IF($B8="N/A","N/A",IF(E8&gt;10,"No",IF(E8&lt;-10,"No","Yes")))</f>
        <v>N/A</v>
      </c>
      <c r="G8" s="45">
        <v>2584344625</v>
      </c>
      <c r="H8" s="11" t="str">
        <f>IF($B8="N/A","N/A",IF(G8&gt;10,"No",IF(G8&lt;-10,"No","Yes")))</f>
        <v>N/A</v>
      </c>
      <c r="I8" s="12">
        <v>5.0389999999999997</v>
      </c>
      <c r="J8" s="12">
        <v>7.8630000000000004</v>
      </c>
      <c r="K8" s="43" t="s">
        <v>739</v>
      </c>
      <c r="L8" s="9" t="str">
        <f>IF(J8="Div by 0", "N/A", IF(K8="N/A","N/A", IF(J8&gt;VALUE(MID(K8,1,2)), "No", IF(J8&lt;-1*VALUE(MID(K8,1,2)), "No", "Yes"))))</f>
        <v>Yes</v>
      </c>
    </row>
    <row r="9" spans="1:12" x14ac:dyDescent="0.25">
      <c r="A9" s="4" t="s">
        <v>944</v>
      </c>
      <c r="B9" s="9" t="s">
        <v>213</v>
      </c>
      <c r="C9" s="8">
        <v>7.9247481894999998</v>
      </c>
      <c r="D9" s="11" t="str">
        <f>IF($B9="N/A","N/A",IF(C9&gt;10,"No",IF(C9&lt;-10,"No","Yes")))</f>
        <v>N/A</v>
      </c>
      <c r="E9" s="8">
        <v>8.1655343662999993</v>
      </c>
      <c r="F9" s="11" t="str">
        <f>IF($B9="N/A","N/A",IF(E9&gt;10,"No",IF(E9&lt;-10,"No","Yes")))</f>
        <v>N/A</v>
      </c>
      <c r="G9" s="8">
        <v>7.9032153195000001</v>
      </c>
      <c r="H9" s="11" t="str">
        <f>IF($B9="N/A","N/A",IF(G9&gt;10,"No",IF(G9&lt;-10,"No","Yes")))</f>
        <v>N/A</v>
      </c>
      <c r="I9" s="12">
        <v>3.0379999999999998</v>
      </c>
      <c r="J9" s="12">
        <v>-3.21</v>
      </c>
      <c r="K9" s="9" t="s">
        <v>213</v>
      </c>
      <c r="L9" s="9" t="str">
        <f>IF(J9="Div by 0", "N/A", IF(K9="N/A","N/A", IF(J9&gt;VALUE(MID(K9,1,2)), "No", IF(J9&lt;-1*VALUE(MID(K9,1,2)), "No", "Yes"))))</f>
        <v>N/A</v>
      </c>
    </row>
    <row r="10" spans="1:12" x14ac:dyDescent="0.25">
      <c r="A10" s="4" t="s">
        <v>945</v>
      </c>
      <c r="B10" s="9" t="s">
        <v>213</v>
      </c>
      <c r="C10" s="8">
        <v>36.178663591000003</v>
      </c>
      <c r="D10" s="11" t="str">
        <f t="shared" ref="D10:D19" si="0">IF($B10="N/A","N/A",IF(C10&gt;10,"No",IF(C10&lt;-10,"No","Yes")))</f>
        <v>N/A</v>
      </c>
      <c r="E10" s="8">
        <v>37.522960642999998</v>
      </c>
      <c r="F10" s="11" t="str">
        <f t="shared" ref="F10:F19" si="1">IF($B10="N/A","N/A",IF(E10&gt;10,"No",IF(E10&lt;-10,"No","Yes")))</f>
        <v>N/A</v>
      </c>
      <c r="G10" s="8">
        <v>35.432188171</v>
      </c>
      <c r="H10" s="11" t="str">
        <f t="shared" ref="H10:H19" si="2">IF($B10="N/A","N/A",IF(G10&gt;10,"No",IF(G10&lt;-10,"No","Yes")))</f>
        <v>N/A</v>
      </c>
      <c r="I10" s="12">
        <v>3.7160000000000002</v>
      </c>
      <c r="J10" s="12">
        <v>-5.57</v>
      </c>
      <c r="K10" s="9" t="s">
        <v>213</v>
      </c>
      <c r="L10" s="9" t="str">
        <f t="shared" ref="L10:L26" si="3">IF(J10="Div by 0", "N/A", IF(K10="N/A","N/A", IF(J10&gt;VALUE(MID(K10,1,2)), "No", IF(J10&lt;-1*VALUE(MID(K10,1,2)), "No", "Yes"))))</f>
        <v>N/A</v>
      </c>
    </row>
    <row r="11" spans="1:12" x14ac:dyDescent="0.25">
      <c r="A11" s="4" t="s">
        <v>946</v>
      </c>
      <c r="B11" s="9" t="s">
        <v>213</v>
      </c>
      <c r="C11" s="8">
        <v>6.9163168472000001</v>
      </c>
      <c r="D11" s="11" t="str">
        <f t="shared" si="0"/>
        <v>N/A</v>
      </c>
      <c r="E11" s="8">
        <v>7.6855903288</v>
      </c>
      <c r="F11" s="11" t="str">
        <f t="shared" si="1"/>
        <v>N/A</v>
      </c>
      <c r="G11" s="8">
        <v>9.1995668365000007</v>
      </c>
      <c r="H11" s="11" t="str">
        <f t="shared" si="2"/>
        <v>N/A</v>
      </c>
      <c r="I11" s="12">
        <v>11.12</v>
      </c>
      <c r="J11" s="12">
        <v>19.7</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48.980271373000001</v>
      </c>
      <c r="D13" s="11" t="str">
        <f t="shared" si="0"/>
        <v>N/A</v>
      </c>
      <c r="E13" s="8">
        <v>46.625914662</v>
      </c>
      <c r="F13" s="11" t="str">
        <f t="shared" si="1"/>
        <v>N/A</v>
      </c>
      <c r="G13" s="8">
        <v>47.465029672999997</v>
      </c>
      <c r="H13" s="11" t="str">
        <f t="shared" si="2"/>
        <v>N/A</v>
      </c>
      <c r="I13" s="12">
        <v>-4.8099999999999996</v>
      </c>
      <c r="J13" s="12">
        <v>1.8</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84.148875305000004</v>
      </c>
      <c r="F17" s="11" t="str">
        <f t="shared" si="1"/>
        <v>N/A</v>
      </c>
      <c r="G17" s="8">
        <v>82.897217843999996</v>
      </c>
      <c r="H17" s="11" t="str">
        <f t="shared" si="2"/>
        <v>N/A</v>
      </c>
      <c r="I17" s="12" t="s">
        <v>213</v>
      </c>
      <c r="J17" s="12">
        <v>-1.49</v>
      </c>
      <c r="K17" s="9" t="s">
        <v>213</v>
      </c>
      <c r="L17" s="9" t="str">
        <f t="shared" si="3"/>
        <v>N/A</v>
      </c>
    </row>
    <row r="18" spans="1:12" ht="12.75" customHeight="1" x14ac:dyDescent="0.25">
      <c r="A18" s="4" t="s">
        <v>953</v>
      </c>
      <c r="B18" s="11" t="s">
        <v>213</v>
      </c>
      <c r="C18" s="8" t="s">
        <v>213</v>
      </c>
      <c r="D18" s="11" t="str">
        <f t="shared" si="0"/>
        <v>N/A</v>
      </c>
      <c r="E18" s="8">
        <v>7.6855903288</v>
      </c>
      <c r="F18" s="11" t="str">
        <f t="shared" si="1"/>
        <v>N/A</v>
      </c>
      <c r="G18" s="8">
        <v>9.1995668365000007</v>
      </c>
      <c r="H18" s="11" t="str">
        <f t="shared" si="2"/>
        <v>N/A</v>
      </c>
      <c r="I18" s="12" t="s">
        <v>213</v>
      </c>
      <c r="J18" s="12">
        <v>19.7</v>
      </c>
      <c r="K18" s="9" t="s">
        <v>213</v>
      </c>
      <c r="L18" s="9" t="str">
        <f t="shared" si="3"/>
        <v>N/A</v>
      </c>
    </row>
    <row r="19" spans="1:12" ht="12.75" customHeight="1" x14ac:dyDescent="0.25">
      <c r="A19" s="18" t="s">
        <v>132</v>
      </c>
      <c r="B19" s="1" t="s">
        <v>213</v>
      </c>
      <c r="C19" s="36">
        <v>1575</v>
      </c>
      <c r="D19" s="11" t="str">
        <f t="shared" si="0"/>
        <v>N/A</v>
      </c>
      <c r="E19" s="36">
        <v>782</v>
      </c>
      <c r="F19" s="11" t="str">
        <f t="shared" si="1"/>
        <v>N/A</v>
      </c>
      <c r="G19" s="36">
        <v>8756</v>
      </c>
      <c r="H19" s="11" t="str">
        <f t="shared" si="2"/>
        <v>N/A</v>
      </c>
      <c r="I19" s="12">
        <v>-50.3</v>
      </c>
      <c r="J19" s="12">
        <v>1020</v>
      </c>
      <c r="K19" s="36" t="s">
        <v>213</v>
      </c>
      <c r="L19" s="9" t="str">
        <f t="shared" si="3"/>
        <v>N/A</v>
      </c>
    </row>
    <row r="20" spans="1:12" ht="12.75" customHeight="1" x14ac:dyDescent="0.25">
      <c r="A20" s="18" t="s">
        <v>133</v>
      </c>
      <c r="B20" s="43" t="s">
        <v>276</v>
      </c>
      <c r="C20" s="8">
        <v>0.37459418960000002</v>
      </c>
      <c r="D20" s="11" t="str">
        <f>IF($B20="N/A","N/A",IF(C20&gt;=2,"No",IF(C20&lt;0,"No","Yes")))</f>
        <v>Yes</v>
      </c>
      <c r="E20" s="8">
        <v>0.18113718009999999</v>
      </c>
      <c r="F20" s="11" t="str">
        <f>IF($B20="N/A","N/A",IF(E20&gt;=2,"No",IF(E20&lt;0,"No","Yes")))</f>
        <v>Yes</v>
      </c>
      <c r="G20" s="8">
        <v>1.9631362648999999</v>
      </c>
      <c r="H20" s="11" t="str">
        <f>IF($B20="N/A","N/A",IF(G20&gt;=2,"No",IF(G20&lt;0,"No","Yes")))</f>
        <v>Yes</v>
      </c>
      <c r="I20" s="12">
        <v>-51.6</v>
      </c>
      <c r="J20" s="12">
        <v>983.8</v>
      </c>
      <c r="K20" s="9" t="s">
        <v>213</v>
      </c>
      <c r="L20" s="9" t="str">
        <f t="shared" si="3"/>
        <v>N/A</v>
      </c>
    </row>
    <row r="21" spans="1:12" x14ac:dyDescent="0.25">
      <c r="A21" s="2" t="s">
        <v>134</v>
      </c>
      <c r="B21" s="43" t="s">
        <v>213</v>
      </c>
      <c r="C21" s="45">
        <v>3724993</v>
      </c>
      <c r="D21" s="11" t="str">
        <f t="shared" ref="D21:D26" si="4">IF($B21="N/A","N/A",IF(C21&gt;10,"No",IF(C21&lt;-10,"No","Yes")))</f>
        <v>N/A</v>
      </c>
      <c r="E21" s="45">
        <v>850093</v>
      </c>
      <c r="F21" s="11" t="str">
        <f t="shared" ref="F21:F26" si="5">IF($B21="N/A","N/A",IF(E21&gt;10,"No",IF(E21&lt;-10,"No","Yes")))</f>
        <v>N/A</v>
      </c>
      <c r="G21" s="45">
        <v>1944468</v>
      </c>
      <c r="H21" s="11" t="str">
        <f t="shared" ref="H21:H26" si="6">IF($B21="N/A","N/A",IF(G21&gt;10,"No",IF(G21&lt;-10,"No","Yes")))</f>
        <v>N/A</v>
      </c>
      <c r="I21" s="12">
        <v>-77.2</v>
      </c>
      <c r="J21" s="12">
        <v>128.69999999999999</v>
      </c>
      <c r="K21" s="9" t="s">
        <v>213</v>
      </c>
      <c r="L21" s="9" t="str">
        <f t="shared" si="3"/>
        <v>N/A</v>
      </c>
    </row>
    <row r="22" spans="1:12" x14ac:dyDescent="0.25">
      <c r="A22" s="2" t="s">
        <v>1707</v>
      </c>
      <c r="B22" s="43" t="s">
        <v>213</v>
      </c>
      <c r="C22" s="45">
        <v>2365.0749206</v>
      </c>
      <c r="D22" s="11" t="str">
        <f t="shared" si="4"/>
        <v>N/A</v>
      </c>
      <c r="E22" s="45">
        <v>1087.0754476</v>
      </c>
      <c r="F22" s="11" t="str">
        <f t="shared" si="5"/>
        <v>N/A</v>
      </c>
      <c r="G22" s="45">
        <v>222.07263591</v>
      </c>
      <c r="H22" s="11" t="str">
        <f t="shared" si="6"/>
        <v>N/A</v>
      </c>
      <c r="I22" s="12">
        <v>-54</v>
      </c>
      <c r="J22" s="12">
        <v>-79.599999999999994</v>
      </c>
      <c r="K22" s="9" t="s">
        <v>213</v>
      </c>
      <c r="L22" s="9" t="str">
        <f t="shared" si="3"/>
        <v>N/A</v>
      </c>
    </row>
    <row r="23" spans="1:12" ht="12.75" customHeight="1" x14ac:dyDescent="0.25">
      <c r="A23" s="18" t="s">
        <v>135</v>
      </c>
      <c r="B23" s="35" t="s">
        <v>213</v>
      </c>
      <c r="C23" s="1">
        <v>1212</v>
      </c>
      <c r="D23" s="11" t="str">
        <f t="shared" si="4"/>
        <v>N/A</v>
      </c>
      <c r="E23" s="1">
        <v>379</v>
      </c>
      <c r="F23" s="11" t="str">
        <f t="shared" si="5"/>
        <v>N/A</v>
      </c>
      <c r="G23" s="1">
        <v>585</v>
      </c>
      <c r="H23" s="11" t="str">
        <f t="shared" si="6"/>
        <v>N/A</v>
      </c>
      <c r="I23" s="12">
        <v>-68.7</v>
      </c>
      <c r="J23" s="12">
        <v>54.35</v>
      </c>
      <c r="K23" s="36" t="s">
        <v>213</v>
      </c>
      <c r="L23" s="9" t="str">
        <f t="shared" si="3"/>
        <v>N/A</v>
      </c>
    </row>
    <row r="24" spans="1:12" ht="12.75" customHeight="1" x14ac:dyDescent="0.25">
      <c r="A24" s="18" t="s">
        <v>136</v>
      </c>
      <c r="B24" s="35" t="s">
        <v>213</v>
      </c>
      <c r="C24" s="13">
        <v>0.2882591478</v>
      </c>
      <c r="D24" s="11" t="str">
        <f t="shared" si="4"/>
        <v>N/A</v>
      </c>
      <c r="E24" s="13">
        <v>8.7788991400000002E-2</v>
      </c>
      <c r="F24" s="11" t="str">
        <f t="shared" si="5"/>
        <v>N/A</v>
      </c>
      <c r="G24" s="13">
        <v>0.13115974359999999</v>
      </c>
      <c r="H24" s="11" t="str">
        <f t="shared" si="6"/>
        <v>N/A</v>
      </c>
      <c r="I24" s="12">
        <v>-69.5</v>
      </c>
      <c r="J24" s="12">
        <v>49.4</v>
      </c>
      <c r="K24" s="9" t="s">
        <v>213</v>
      </c>
      <c r="L24" s="9" t="str">
        <f t="shared" si="3"/>
        <v>N/A</v>
      </c>
    </row>
    <row r="25" spans="1:12" ht="25" x14ac:dyDescent="0.25">
      <c r="A25" s="2" t="s">
        <v>137</v>
      </c>
      <c r="B25" s="35" t="s">
        <v>213</v>
      </c>
      <c r="C25" s="14">
        <v>3190151</v>
      </c>
      <c r="D25" s="11" t="str">
        <f t="shared" si="4"/>
        <v>N/A</v>
      </c>
      <c r="E25" s="14">
        <v>515365</v>
      </c>
      <c r="F25" s="11" t="str">
        <f t="shared" si="5"/>
        <v>N/A</v>
      </c>
      <c r="G25" s="14">
        <v>1339565</v>
      </c>
      <c r="H25" s="11" t="str">
        <f t="shared" si="6"/>
        <v>N/A</v>
      </c>
      <c r="I25" s="12">
        <v>-83.8</v>
      </c>
      <c r="J25" s="12">
        <v>159.9</v>
      </c>
      <c r="K25" s="9" t="s">
        <v>213</v>
      </c>
      <c r="L25" s="9" t="str">
        <f t="shared" si="3"/>
        <v>N/A</v>
      </c>
    </row>
    <row r="26" spans="1:12" ht="25" x14ac:dyDescent="0.25">
      <c r="A26" s="2" t="s">
        <v>954</v>
      </c>
      <c r="B26" s="35" t="s">
        <v>213</v>
      </c>
      <c r="C26" s="14">
        <v>2632.1377888000002</v>
      </c>
      <c r="D26" s="11" t="str">
        <f t="shared" si="4"/>
        <v>N/A</v>
      </c>
      <c r="E26" s="14">
        <v>1359.8021108</v>
      </c>
      <c r="F26" s="11" t="str">
        <f t="shared" si="5"/>
        <v>N/A</v>
      </c>
      <c r="G26" s="14">
        <v>2289.8547008999999</v>
      </c>
      <c r="H26" s="11" t="str">
        <f t="shared" si="6"/>
        <v>N/A</v>
      </c>
      <c r="I26" s="12">
        <v>-48.3</v>
      </c>
      <c r="J26" s="12">
        <v>68.400000000000006</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418880</v>
      </c>
      <c r="D6" s="11" t="str">
        <f>IF($B6="N/A","N/A",IF(C6&gt;10,"No",IF(C6&lt;-10,"No","Yes")))</f>
        <v>N/A</v>
      </c>
      <c r="E6" s="36">
        <v>430935</v>
      </c>
      <c r="F6" s="11" t="str">
        <f>IF($B6="N/A","N/A",IF(E6&gt;10,"No",IF(E6&lt;-10,"No","Yes")))</f>
        <v>N/A</v>
      </c>
      <c r="G6" s="36">
        <v>437265</v>
      </c>
      <c r="H6" s="11" t="str">
        <f>IF($B6="N/A","N/A",IF(G6&gt;10,"No",IF(G6&lt;-10,"No","Yes")))</f>
        <v>N/A</v>
      </c>
      <c r="I6" s="12">
        <v>2.8780000000000001</v>
      </c>
      <c r="J6" s="12">
        <v>1.4690000000000001</v>
      </c>
      <c r="K6" s="1" t="s">
        <v>739</v>
      </c>
      <c r="L6" s="9" t="str">
        <f>IF(J6="Div by 0", "N/A", IF(K6="N/A","N/A", IF(J6&gt;VALUE(MID(K6,1,2)), "No", IF(J6&lt;-1*VALUE(MID(K6,1,2)), "No", "Yes"))))</f>
        <v>Yes</v>
      </c>
    </row>
    <row r="7" spans="1:12" x14ac:dyDescent="0.25">
      <c r="A7" s="18" t="s">
        <v>59</v>
      </c>
      <c r="B7" s="36" t="s">
        <v>213</v>
      </c>
      <c r="C7" s="36">
        <v>338983.35</v>
      </c>
      <c r="D7" s="11" t="str">
        <f>IF($B7="N/A","N/A",IF(C7&gt;10,"No",IF(C7&lt;-10,"No","Yes")))</f>
        <v>N/A</v>
      </c>
      <c r="E7" s="36">
        <v>350878.43</v>
      </c>
      <c r="F7" s="11" t="str">
        <f>IF($B7="N/A","N/A",IF(E7&gt;10,"No",IF(E7&lt;-10,"No","Yes")))</f>
        <v>N/A</v>
      </c>
      <c r="G7" s="36">
        <v>355051.1</v>
      </c>
      <c r="H7" s="11" t="str">
        <f>IF($B7="N/A","N/A",IF(G7&gt;10,"No",IF(G7&lt;-10,"No","Yes")))</f>
        <v>N/A</v>
      </c>
      <c r="I7" s="12">
        <v>3.5089999999999999</v>
      </c>
      <c r="J7" s="12">
        <v>1.1890000000000001</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99.323064961</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0.67693503939999999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0</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2960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0.67693503939999999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98.885135134999999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53.547297297</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0.5405405405</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83</v>
      </c>
      <c r="D22" s="11" t="str">
        <f>IF($B22="N/A","N/A",IF(C22&gt;0,"No",IF(C22&lt;0,"No","Yes")))</f>
        <v>No</v>
      </c>
      <c r="E22" s="1">
        <v>117</v>
      </c>
      <c r="F22" s="11" t="str">
        <f>IF($B22="N/A","N/A",IF(E22&gt;0,"No",IF(E22&lt;0,"No","Yes")))</f>
        <v>No</v>
      </c>
      <c r="G22" s="1">
        <v>208</v>
      </c>
      <c r="H22" s="11" t="str">
        <f>IF($B22="N/A","N/A",IF(G22&gt;0,"No",IF(G22&lt;0,"No","Yes")))</f>
        <v>No</v>
      </c>
      <c r="I22" s="12">
        <v>40.96</v>
      </c>
      <c r="J22" s="12">
        <v>77.78</v>
      </c>
      <c r="K22" s="43" t="s">
        <v>213</v>
      </c>
      <c r="L22" s="9" t="str">
        <f t="shared" si="4"/>
        <v>N/A</v>
      </c>
    </row>
    <row r="23" spans="1:12" x14ac:dyDescent="0.25">
      <c r="A23" s="6" t="s">
        <v>145</v>
      </c>
      <c r="B23" s="43" t="s">
        <v>279</v>
      </c>
      <c r="C23" s="8">
        <v>3.96294882E-2</v>
      </c>
      <c r="D23" s="11" t="str">
        <f>IF($B23="N/A","N/A",IF(C23&gt;=10,"No",IF(C23&lt;0,"No","Yes")))</f>
        <v>Yes</v>
      </c>
      <c r="E23" s="8">
        <v>5.43005326E-2</v>
      </c>
      <c r="F23" s="11" t="str">
        <f>IF($B23="N/A","N/A",IF(E23&gt;=10,"No",IF(E23&lt;0,"No","Yes")))</f>
        <v>Yes</v>
      </c>
      <c r="G23" s="8">
        <v>9.5136816299999996E-2</v>
      </c>
      <c r="H23" s="11" t="str">
        <f>IF($B23="N/A","N/A",IF(G23&gt;=10,"No",IF(G23&lt;0,"No","Yes")))</f>
        <v>Yes</v>
      </c>
      <c r="I23" s="12">
        <v>37.020000000000003</v>
      </c>
      <c r="J23" s="12">
        <v>75.2</v>
      </c>
      <c r="K23" s="43" t="s">
        <v>213</v>
      </c>
      <c r="L23" s="9" t="str">
        <f t="shared" si="4"/>
        <v>N/A</v>
      </c>
    </row>
    <row r="24" spans="1:12" x14ac:dyDescent="0.25">
      <c r="A24" s="2" t="s">
        <v>426</v>
      </c>
      <c r="B24" s="35" t="s">
        <v>213</v>
      </c>
      <c r="C24" s="13">
        <v>59.036144577999998</v>
      </c>
      <c r="D24" s="64" t="str">
        <f t="shared" ref="D24:D27" si="8">IF($B24="N/A","N/A",IF(C24&gt;10,"No",IF(C24&lt;-10,"No","Yes")))</f>
        <v>N/A</v>
      </c>
      <c r="E24" s="13">
        <v>59.829059829000002</v>
      </c>
      <c r="F24" s="11" t="str">
        <f t="shared" ref="F24:F27" si="9">IF($B24="N/A","N/A",IF(E24&gt;10,"No",IF(E24&lt;-10,"No","Yes")))</f>
        <v>N/A</v>
      </c>
      <c r="G24" s="13">
        <v>55.769230769000004</v>
      </c>
      <c r="H24" s="11" t="str">
        <f t="shared" ref="H24:H27" si="10">IF($B24="N/A","N/A",IF(G24&gt;10,"No",IF(G24&lt;-10,"No","Yes")))</f>
        <v>N/A</v>
      </c>
      <c r="I24" s="12">
        <v>1.343</v>
      </c>
      <c r="J24" s="12">
        <v>-6.79</v>
      </c>
      <c r="K24" s="43" t="s">
        <v>213</v>
      </c>
      <c r="L24" s="9" t="str">
        <f t="shared" si="4"/>
        <v>N/A</v>
      </c>
    </row>
    <row r="25" spans="1:12" x14ac:dyDescent="0.25">
      <c r="A25" s="2" t="s">
        <v>427</v>
      </c>
      <c r="B25" s="35" t="s">
        <v>213</v>
      </c>
      <c r="C25" s="13">
        <v>6.6265060241000002</v>
      </c>
      <c r="D25" s="64" t="str">
        <f t="shared" si="8"/>
        <v>N/A</v>
      </c>
      <c r="E25" s="13">
        <v>3.8461538462</v>
      </c>
      <c r="F25" s="11" t="str">
        <f t="shared" si="9"/>
        <v>N/A</v>
      </c>
      <c r="G25" s="13">
        <v>1.9230769231</v>
      </c>
      <c r="H25" s="11" t="str">
        <f t="shared" si="10"/>
        <v>N/A</v>
      </c>
      <c r="I25" s="12">
        <v>-42</v>
      </c>
      <c r="J25" s="12">
        <v>-50</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21.500190985</v>
      </c>
      <c r="D28" s="64" t="str">
        <f>IF($B28="N/A","N/A",IF(C28&gt;10,"No",IF(C28&lt;-10,"No","Yes")))</f>
        <v>N/A</v>
      </c>
      <c r="E28" s="61">
        <v>21.683780617</v>
      </c>
      <c r="F28" s="64" t="str">
        <f>IF($B28="N/A","N/A",IF(E28&gt;10,"No",IF(E28&lt;-10,"No","Yes")))</f>
        <v>N/A</v>
      </c>
      <c r="G28" s="61">
        <v>22.138291424999998</v>
      </c>
      <c r="H28" s="64" t="str">
        <f>IF($B28="N/A","N/A",IF(G28&gt;10,"No",IF(G28&lt;-10,"No","Yes")))</f>
        <v>N/A</v>
      </c>
      <c r="I28" s="12">
        <v>0.85389999999999999</v>
      </c>
      <c r="J28" s="12">
        <v>2.0960000000000001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94.729039342999997</v>
      </c>
      <c r="D30" s="11" t="str">
        <f>IF($B30="N/A","N/A",IF(C30&gt;=98,"Yes","No"))</f>
        <v>No</v>
      </c>
      <c r="E30" s="13">
        <v>94.712659681999995</v>
      </c>
      <c r="F30" s="11" t="str">
        <f>IF($B30="N/A","N/A",IF(E30&gt;=98,"Yes","No"))</f>
        <v>No</v>
      </c>
      <c r="G30" s="13">
        <v>94.973071250000004</v>
      </c>
      <c r="H30" s="11" t="str">
        <f>IF($B30="N/A","N/A",IF(G30&gt;=98,"Yes","No"))</f>
        <v>No</v>
      </c>
      <c r="I30" s="12">
        <v>-1.7000000000000001E-2</v>
      </c>
      <c r="J30" s="12">
        <v>0.27489999999999998</v>
      </c>
      <c r="K30" s="43" t="s">
        <v>740</v>
      </c>
      <c r="L30" s="9" t="str">
        <f t="shared" si="4"/>
        <v>Yes</v>
      </c>
    </row>
    <row r="31" spans="1:12" x14ac:dyDescent="0.25">
      <c r="A31" s="2" t="s">
        <v>18</v>
      </c>
      <c r="B31" s="43" t="s">
        <v>277</v>
      </c>
      <c r="C31" s="13">
        <v>98.432964095000003</v>
      </c>
      <c r="D31" s="11" t="str">
        <f>IF($B31="N/A","N/A",IF(C31&gt;=95,"Yes","No"))</f>
        <v>Yes</v>
      </c>
      <c r="E31" s="13">
        <v>98.453595089999993</v>
      </c>
      <c r="F31" s="11" t="str">
        <f>IF($B31="N/A","N/A",IF(E31&gt;=95,"Yes","No"))</f>
        <v>Yes</v>
      </c>
      <c r="G31" s="13">
        <v>98.420408676999998</v>
      </c>
      <c r="H31" s="11" t="str">
        <f>IF($B31="N/A","N/A",IF(G31&gt;=95,"Yes","No"))</f>
        <v>Yes</v>
      </c>
      <c r="I31" s="12">
        <v>2.1000000000000001E-2</v>
      </c>
      <c r="J31" s="12">
        <v>-3.4000000000000002E-2</v>
      </c>
      <c r="K31" s="43" t="s">
        <v>740</v>
      </c>
      <c r="L31" s="9" t="str">
        <f t="shared" si="4"/>
        <v>Yes</v>
      </c>
    </row>
    <row r="32" spans="1:12" x14ac:dyDescent="0.25">
      <c r="A32" s="2" t="s">
        <v>23</v>
      </c>
      <c r="B32" s="35" t="s">
        <v>213</v>
      </c>
      <c r="C32" s="13">
        <v>93.392857143000001</v>
      </c>
      <c r="D32" s="11" t="str">
        <f t="shared" ref="D32:D37" si="11">IF($B32="N/A","N/A",IF(C32&gt;10,"No",IF(C32&lt;-10,"No","Yes")))</f>
        <v>N/A</v>
      </c>
      <c r="E32" s="13">
        <v>93.401092972000001</v>
      </c>
      <c r="F32" s="11" t="str">
        <f t="shared" ref="F32:F37" si="12">IF($B32="N/A","N/A",IF(E32&gt;10,"No",IF(E32&lt;-10,"No","Yes")))</f>
        <v>N/A</v>
      </c>
      <c r="G32" s="13">
        <v>93.259236389999998</v>
      </c>
      <c r="H32" s="11" t="str">
        <f t="shared" ref="H32:H37" si="13">IF($B32="N/A","N/A",IF(G32&gt;10,"No",IF(G32&lt;-10,"No","Yes")))</f>
        <v>N/A</v>
      </c>
      <c r="I32" s="12">
        <v>8.8000000000000005E-3</v>
      </c>
      <c r="J32" s="12">
        <v>-0.152</v>
      </c>
      <c r="K32" s="43" t="s">
        <v>740</v>
      </c>
      <c r="L32" s="9" t="str">
        <f t="shared" si="4"/>
        <v>Yes</v>
      </c>
    </row>
    <row r="33" spans="1:12" x14ac:dyDescent="0.25">
      <c r="A33" s="2" t="s">
        <v>24</v>
      </c>
      <c r="B33" s="35" t="s">
        <v>213</v>
      </c>
      <c r="C33" s="13">
        <v>5.1219919785999997</v>
      </c>
      <c r="D33" s="11" t="str">
        <f t="shared" si="11"/>
        <v>N/A</v>
      </c>
      <c r="E33" s="13">
        <v>5.1235105061999997</v>
      </c>
      <c r="F33" s="11" t="str">
        <f t="shared" si="12"/>
        <v>N/A</v>
      </c>
      <c r="G33" s="13">
        <v>5.1275542291000002</v>
      </c>
      <c r="H33" s="11" t="str">
        <f t="shared" si="13"/>
        <v>N/A</v>
      </c>
      <c r="I33" s="12">
        <v>2.9600000000000001E-2</v>
      </c>
      <c r="J33" s="12">
        <v>7.8899999999999998E-2</v>
      </c>
      <c r="K33" s="43" t="s">
        <v>740</v>
      </c>
      <c r="L33" s="9" t="str">
        <f t="shared" si="4"/>
        <v>Yes</v>
      </c>
    </row>
    <row r="34" spans="1:12" x14ac:dyDescent="0.25">
      <c r="A34" s="2" t="s">
        <v>25</v>
      </c>
      <c r="B34" s="35" t="s">
        <v>213</v>
      </c>
      <c r="C34" s="13">
        <v>1.90985485E-2</v>
      </c>
      <c r="D34" s="11" t="str">
        <f t="shared" si="11"/>
        <v>N/A</v>
      </c>
      <c r="E34" s="13">
        <v>2.0420713100000001E-2</v>
      </c>
      <c r="F34" s="11" t="str">
        <f t="shared" si="12"/>
        <v>N/A</v>
      </c>
      <c r="G34" s="13">
        <v>1.82955416E-2</v>
      </c>
      <c r="H34" s="11" t="str">
        <f t="shared" si="13"/>
        <v>N/A</v>
      </c>
      <c r="I34" s="12">
        <v>6.923</v>
      </c>
      <c r="J34" s="12">
        <v>-10.4</v>
      </c>
      <c r="K34" s="43" t="s">
        <v>740</v>
      </c>
      <c r="L34" s="9" t="str">
        <f t="shared" si="4"/>
        <v>No</v>
      </c>
    </row>
    <row r="35" spans="1:12" x14ac:dyDescent="0.25">
      <c r="A35" s="2" t="s">
        <v>26</v>
      </c>
      <c r="B35" s="43" t="s">
        <v>213</v>
      </c>
      <c r="C35" s="13">
        <v>1.55175707E-2</v>
      </c>
      <c r="D35" s="11" t="str">
        <f t="shared" si="11"/>
        <v>N/A</v>
      </c>
      <c r="E35" s="13">
        <v>1.5315534800000001E-2</v>
      </c>
      <c r="F35" s="11" t="str">
        <f t="shared" si="12"/>
        <v>N/A</v>
      </c>
      <c r="G35" s="13">
        <v>1.37216562E-2</v>
      </c>
      <c r="H35" s="11" t="str">
        <f t="shared" si="13"/>
        <v>N/A</v>
      </c>
      <c r="I35" s="12">
        <v>-1.3</v>
      </c>
      <c r="J35" s="12">
        <v>-10.4</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1.4505347594</v>
      </c>
      <c r="D38" s="11" t="str">
        <f>IF($B38="N/A","N/A",IF(C38&gt;=5,"No",IF(C38&lt;0,"No","Yes")))</f>
        <v>Yes</v>
      </c>
      <c r="E38" s="13">
        <v>1.4396602735999999</v>
      </c>
      <c r="F38" s="11" t="str">
        <f>IF($B38="N/A","N/A",IF(E38&gt;=5,"No",IF(E38&lt;0,"No","Yes")))</f>
        <v>Yes</v>
      </c>
      <c r="G38" s="13">
        <v>1.5811921832</v>
      </c>
      <c r="H38" s="11" t="str">
        <f>IF($B38="N/A","N/A",IF(G38&gt;=5,"No",IF(G38&lt;0,"No","Yes")))</f>
        <v>Yes</v>
      </c>
      <c r="I38" s="12">
        <v>-0.75</v>
      </c>
      <c r="J38" s="12">
        <v>9.8309999999999995</v>
      </c>
      <c r="K38" s="43" t="s">
        <v>740</v>
      </c>
      <c r="L38" s="9" t="str">
        <f t="shared" si="4"/>
        <v>Yes</v>
      </c>
    </row>
    <row r="39" spans="1:12" x14ac:dyDescent="0.25">
      <c r="A39" s="2" t="s">
        <v>63</v>
      </c>
      <c r="B39" s="43" t="s">
        <v>213</v>
      </c>
      <c r="C39" s="13">
        <v>2.3873190000000001E-4</v>
      </c>
      <c r="D39" s="11" t="str">
        <f>IF($B39="N/A","N/A",IF(C39&gt;10,"No",IF(C39&lt;-10,"No","Yes")))</f>
        <v>N/A</v>
      </c>
      <c r="E39" s="13">
        <v>0</v>
      </c>
      <c r="F39" s="11" t="str">
        <f>IF($B39="N/A","N/A",IF(E39&gt;10,"No",IF(E39&lt;-10,"No","Yes")))</f>
        <v>N/A</v>
      </c>
      <c r="G39" s="13">
        <v>8.2787325800000006E-2</v>
      </c>
      <c r="H39" s="11" t="str">
        <f>IF($B39="N/A","N/A",IF(G39&gt;10,"No",IF(G39&lt;-10,"No","Yes")))</f>
        <v>N/A</v>
      </c>
      <c r="I39" s="12">
        <v>-100</v>
      </c>
      <c r="J39" s="12" t="s">
        <v>1746</v>
      </c>
      <c r="K39" s="43" t="s">
        <v>740</v>
      </c>
      <c r="L39" s="9" t="str">
        <f t="shared" si="4"/>
        <v>N/A</v>
      </c>
    </row>
    <row r="40" spans="1:12" x14ac:dyDescent="0.25">
      <c r="A40" s="2" t="s">
        <v>64</v>
      </c>
      <c r="B40" s="43" t="s">
        <v>213</v>
      </c>
      <c r="C40" s="13">
        <v>100</v>
      </c>
      <c r="D40" s="11" t="str">
        <f>IF($B40="N/A","N/A",IF(C40&gt;10,"No",IF(C40&lt;-10,"No","Yes")))</f>
        <v>N/A</v>
      </c>
      <c r="E40" s="13" t="s">
        <v>1746</v>
      </c>
      <c r="F40" s="11" t="str">
        <f>IF($B40="N/A","N/A",IF(E40&gt;10,"No",IF(E40&lt;-10,"No","Yes")))</f>
        <v>N/A</v>
      </c>
      <c r="G40" s="13">
        <v>100</v>
      </c>
      <c r="H40" s="11" t="str">
        <f>IF($B40="N/A","N/A",IF(G40&gt;10,"No",IF(G40&lt;-10,"No","Yes")))</f>
        <v>N/A</v>
      </c>
      <c r="I40" s="12" t="s">
        <v>1746</v>
      </c>
      <c r="J40" s="12" t="s">
        <v>1746</v>
      </c>
      <c r="K40" s="43" t="s">
        <v>740</v>
      </c>
      <c r="L40" s="9" t="str">
        <f t="shared" si="4"/>
        <v>N/A</v>
      </c>
    </row>
    <row r="41" spans="1:12" x14ac:dyDescent="0.25">
      <c r="A41" s="3" t="s">
        <v>19</v>
      </c>
      <c r="B41" s="35" t="s">
        <v>281</v>
      </c>
      <c r="C41" s="8">
        <v>3.3747135217999999</v>
      </c>
      <c r="D41" s="11" t="str">
        <f>IF($B41="N/A","N/A",IF(C41&gt;8,"No",IF(C41&lt;2,"No","Yes")))</f>
        <v>Yes</v>
      </c>
      <c r="E41" s="8">
        <v>3.1823824939000001</v>
      </c>
      <c r="F41" s="11" t="str">
        <f>IF($B41="N/A","N/A",IF(E41&gt;8,"No",IF(E41&lt;2,"No","Yes")))</f>
        <v>Yes</v>
      </c>
      <c r="G41" s="8">
        <v>3.1008656077999999</v>
      </c>
      <c r="H41" s="11" t="str">
        <f>IF($B41="N/A","N/A",IF(G41&gt;8,"No",IF(G41&lt;2,"No","Yes")))</f>
        <v>Yes</v>
      </c>
      <c r="I41" s="12">
        <v>-5.7</v>
      </c>
      <c r="J41" s="12">
        <v>-2.56</v>
      </c>
      <c r="K41" s="43" t="s">
        <v>740</v>
      </c>
      <c r="L41" s="9" t="str">
        <f t="shared" si="4"/>
        <v>Yes</v>
      </c>
    </row>
    <row r="42" spans="1:12" x14ac:dyDescent="0.25">
      <c r="A42" s="3" t="s">
        <v>170</v>
      </c>
      <c r="B42" s="35" t="s">
        <v>213</v>
      </c>
      <c r="C42" s="8">
        <v>15.426852559</v>
      </c>
      <c r="D42" s="11" t="str">
        <f t="shared" ref="D42:D49" si="14">IF($B42="N/A","N/A",IF(C42&gt;10,"No",IF(C42&lt;-10,"No","Yes")))</f>
        <v>N/A</v>
      </c>
      <c r="E42" s="8">
        <v>15.430169283</v>
      </c>
      <c r="F42" s="11" t="str">
        <f t="shared" ref="F42:F49" si="15">IF($B42="N/A","N/A",IF(E42&gt;10,"No",IF(E42&lt;-10,"No","Yes")))</f>
        <v>N/A</v>
      </c>
      <c r="G42" s="8">
        <v>15.232410551999999</v>
      </c>
      <c r="H42" s="11" t="str">
        <f t="shared" ref="H42:H49" si="16">IF($B42="N/A","N/A",IF(G42&gt;10,"No",IF(G42&lt;-10,"No","Yes")))</f>
        <v>N/A</v>
      </c>
      <c r="I42" s="12">
        <v>2.1499999999999998E-2</v>
      </c>
      <c r="J42" s="12">
        <v>-1.28</v>
      </c>
      <c r="K42" s="43" t="s">
        <v>740</v>
      </c>
      <c r="L42" s="9" t="str">
        <f>IF(J42="Div by 0", "N/A", IF(OR(J42="N/A",K42="N/A"),"N/A", IF(J42&gt;VALUE(MID(K42,1,2)), "No", IF(J42&lt;-1*VALUE(MID(K42,1,2)), "No", "Yes"))))</f>
        <v>Yes</v>
      </c>
    </row>
    <row r="43" spans="1:12" x14ac:dyDescent="0.25">
      <c r="A43" s="3" t="s">
        <v>171</v>
      </c>
      <c r="B43" s="35" t="s">
        <v>213</v>
      </c>
      <c r="C43" s="8">
        <v>30.110771581000002</v>
      </c>
      <c r="D43" s="11" t="str">
        <f t="shared" si="14"/>
        <v>N/A</v>
      </c>
      <c r="E43" s="8">
        <v>30.012646919000002</v>
      </c>
      <c r="F43" s="11" t="str">
        <f t="shared" si="15"/>
        <v>N/A</v>
      </c>
      <c r="G43" s="8">
        <v>29.733685522999998</v>
      </c>
      <c r="H43" s="11" t="str">
        <f t="shared" si="16"/>
        <v>N/A</v>
      </c>
      <c r="I43" s="12">
        <v>-0.32600000000000001</v>
      </c>
      <c r="J43" s="12">
        <v>-0.92900000000000005</v>
      </c>
      <c r="K43" s="43" t="s">
        <v>740</v>
      </c>
      <c r="L43" s="9" t="str">
        <f>IF(J43="Div by 0", "N/A", IF(OR(J43="N/A",K43="N/A"),"N/A", IF(J43&gt;VALUE(MID(K43,1,2)), "No", IF(J43&lt;-1*VALUE(MID(K43,1,2)), "No", "Yes"))))</f>
        <v>Yes</v>
      </c>
    </row>
    <row r="44" spans="1:12" x14ac:dyDescent="0.25">
      <c r="A44" s="3" t="s">
        <v>172</v>
      </c>
      <c r="B44" s="35" t="s">
        <v>213</v>
      </c>
      <c r="C44" s="8">
        <v>2.997039725</v>
      </c>
      <c r="D44" s="11" t="str">
        <f t="shared" si="14"/>
        <v>N/A</v>
      </c>
      <c r="E44" s="8">
        <v>3.0737814287999998</v>
      </c>
      <c r="F44" s="11" t="str">
        <f t="shared" si="15"/>
        <v>N/A</v>
      </c>
      <c r="G44" s="8">
        <v>3.0096165941000002</v>
      </c>
      <c r="H44" s="11" t="str">
        <f t="shared" si="16"/>
        <v>N/A</v>
      </c>
      <c r="I44" s="12">
        <v>2.5609999999999999</v>
      </c>
      <c r="J44" s="12">
        <v>-2.09</v>
      </c>
      <c r="K44" s="43" t="s">
        <v>740</v>
      </c>
      <c r="L44" s="9" t="str">
        <f t="shared" ref="L44:L53" si="17">IF(J44="Div by 0", "N/A", IF(OR(J44="N/A",K44="N/A"),"N/A", IF(J44&gt;VALUE(MID(K44,1,2)), "No", IF(J44&lt;-1*VALUE(MID(K44,1,2)), "No", "Yes"))))</f>
        <v>Yes</v>
      </c>
    </row>
    <row r="45" spans="1:12" x14ac:dyDescent="0.25">
      <c r="A45" s="3" t="s">
        <v>173</v>
      </c>
      <c r="B45" s="35" t="s">
        <v>213</v>
      </c>
      <c r="C45" s="8">
        <v>22.229755538999999</v>
      </c>
      <c r="D45" s="11" t="str">
        <f t="shared" si="14"/>
        <v>N/A</v>
      </c>
      <c r="E45" s="8">
        <v>22.214022997000001</v>
      </c>
      <c r="F45" s="11" t="str">
        <f t="shared" si="15"/>
        <v>N/A</v>
      </c>
      <c r="G45" s="8">
        <v>22.169851233999999</v>
      </c>
      <c r="H45" s="11" t="str">
        <f t="shared" si="16"/>
        <v>N/A</v>
      </c>
      <c r="I45" s="12">
        <v>-7.0999999999999994E-2</v>
      </c>
      <c r="J45" s="12">
        <v>-0.19900000000000001</v>
      </c>
      <c r="K45" s="43" t="s">
        <v>740</v>
      </c>
      <c r="L45" s="9" t="str">
        <f t="shared" si="17"/>
        <v>Yes</v>
      </c>
    </row>
    <row r="46" spans="1:12" x14ac:dyDescent="0.25">
      <c r="A46" s="3" t="s">
        <v>174</v>
      </c>
      <c r="B46" s="35" t="s">
        <v>213</v>
      </c>
      <c r="C46" s="8">
        <v>15.899780367</v>
      </c>
      <c r="D46" s="11" t="str">
        <f t="shared" si="14"/>
        <v>N/A</v>
      </c>
      <c r="E46" s="8">
        <v>16.264865930999999</v>
      </c>
      <c r="F46" s="11" t="str">
        <f t="shared" si="15"/>
        <v>N/A</v>
      </c>
      <c r="G46" s="8">
        <v>16.738133626</v>
      </c>
      <c r="H46" s="11" t="str">
        <f t="shared" si="16"/>
        <v>N/A</v>
      </c>
      <c r="I46" s="12">
        <v>2.2959999999999998</v>
      </c>
      <c r="J46" s="12">
        <v>2.91</v>
      </c>
      <c r="K46" s="43" t="s">
        <v>740</v>
      </c>
      <c r="L46" s="9" t="str">
        <f t="shared" si="17"/>
        <v>Yes</v>
      </c>
    </row>
    <row r="47" spans="1:12" x14ac:dyDescent="0.25">
      <c r="A47" s="3" t="s">
        <v>175</v>
      </c>
      <c r="B47" s="35" t="s">
        <v>213</v>
      </c>
      <c r="C47" s="8">
        <v>4.9620416348000003</v>
      </c>
      <c r="D47" s="11" t="str">
        <f t="shared" si="14"/>
        <v>N/A</v>
      </c>
      <c r="E47" s="8">
        <v>4.8784619490000001</v>
      </c>
      <c r="F47" s="11" t="str">
        <f t="shared" si="15"/>
        <v>N/A</v>
      </c>
      <c r="G47" s="8">
        <v>5.0497981772999996</v>
      </c>
      <c r="H47" s="11" t="str">
        <f t="shared" si="16"/>
        <v>N/A</v>
      </c>
      <c r="I47" s="12">
        <v>-1.68</v>
      </c>
      <c r="J47" s="12">
        <v>3.512</v>
      </c>
      <c r="K47" s="43" t="s">
        <v>740</v>
      </c>
      <c r="L47" s="9" t="str">
        <f t="shared" si="17"/>
        <v>Yes</v>
      </c>
    </row>
    <row r="48" spans="1:12" x14ac:dyDescent="0.25">
      <c r="A48" s="3" t="s">
        <v>176</v>
      </c>
      <c r="B48" s="35" t="s">
        <v>213</v>
      </c>
      <c r="C48" s="8">
        <v>3.1054239878000001</v>
      </c>
      <c r="D48" s="11" t="str">
        <f t="shared" si="14"/>
        <v>N/A</v>
      </c>
      <c r="E48" s="8">
        <v>3.0988432129999999</v>
      </c>
      <c r="F48" s="11" t="str">
        <f t="shared" si="15"/>
        <v>N/A</v>
      </c>
      <c r="G48" s="8">
        <v>3.1141298755000002</v>
      </c>
      <c r="H48" s="11" t="str">
        <f t="shared" si="16"/>
        <v>N/A</v>
      </c>
      <c r="I48" s="12">
        <v>-0.21199999999999999</v>
      </c>
      <c r="J48" s="12">
        <v>0.49330000000000002</v>
      </c>
      <c r="K48" s="43" t="s">
        <v>740</v>
      </c>
      <c r="L48" s="9" t="str">
        <f t="shared" si="17"/>
        <v>Yes</v>
      </c>
    </row>
    <row r="49" spans="1:12" x14ac:dyDescent="0.25">
      <c r="A49" s="3" t="s">
        <v>957</v>
      </c>
      <c r="B49" s="35" t="s">
        <v>213</v>
      </c>
      <c r="C49" s="8">
        <v>1.8933823529</v>
      </c>
      <c r="D49" s="11" t="str">
        <f t="shared" si="14"/>
        <v>N/A</v>
      </c>
      <c r="E49" s="8">
        <v>1.8448257857999999</v>
      </c>
      <c r="F49" s="11" t="str">
        <f t="shared" si="15"/>
        <v>N/A</v>
      </c>
      <c r="G49" s="8">
        <v>1.8515088103999999</v>
      </c>
      <c r="H49" s="11" t="str">
        <f t="shared" si="16"/>
        <v>N/A</v>
      </c>
      <c r="I49" s="12">
        <v>-2.56</v>
      </c>
      <c r="J49" s="12">
        <v>0.36230000000000001</v>
      </c>
      <c r="K49" s="43" t="s">
        <v>740</v>
      </c>
      <c r="L49" s="9" t="str">
        <f t="shared" si="17"/>
        <v>Yes</v>
      </c>
    </row>
    <row r="50" spans="1:12" x14ac:dyDescent="0.25">
      <c r="A50" s="2" t="s">
        <v>208</v>
      </c>
      <c r="B50" s="35" t="s">
        <v>213</v>
      </c>
      <c r="C50" s="36">
        <v>203291</v>
      </c>
      <c r="D50" s="9" t="str">
        <f t="shared" ref="D50:D53" si="18">IF($B50="N/A","N/A",IF(C50&lt;0,"No","Yes"))</f>
        <v>N/A</v>
      </c>
      <c r="E50" s="36">
        <v>207898</v>
      </c>
      <c r="F50" s="9" t="str">
        <f t="shared" ref="F50:F53" si="19">IF($B50="N/A","N/A",IF(E50&lt;0,"No","Yes"))</f>
        <v>N/A</v>
      </c>
      <c r="G50" s="36">
        <v>208425</v>
      </c>
      <c r="H50" s="9" t="str">
        <f t="shared" ref="H50:H53" si="20">IF($B50="N/A","N/A",IF(G50&lt;0,"No","Yes"))</f>
        <v>N/A</v>
      </c>
      <c r="I50" s="12">
        <v>2.266</v>
      </c>
      <c r="J50" s="12">
        <v>0.2535</v>
      </c>
      <c r="K50" s="43" t="s">
        <v>740</v>
      </c>
      <c r="L50" s="9" t="str">
        <f t="shared" si="17"/>
        <v>Yes</v>
      </c>
    </row>
    <row r="51" spans="1:12" x14ac:dyDescent="0.25">
      <c r="A51" s="2" t="s">
        <v>209</v>
      </c>
      <c r="B51" s="35" t="s">
        <v>213</v>
      </c>
      <c r="C51" s="36">
        <v>12413</v>
      </c>
      <c r="D51" s="9" t="str">
        <f t="shared" si="18"/>
        <v>N/A</v>
      </c>
      <c r="E51" s="36">
        <v>13115</v>
      </c>
      <c r="F51" s="9" t="str">
        <f t="shared" si="19"/>
        <v>N/A</v>
      </c>
      <c r="G51" s="36">
        <v>12984</v>
      </c>
      <c r="H51" s="9" t="str">
        <f t="shared" si="20"/>
        <v>N/A</v>
      </c>
      <c r="I51" s="12">
        <v>5.6550000000000002</v>
      </c>
      <c r="J51" s="12">
        <v>-0.999</v>
      </c>
      <c r="K51" s="43" t="s">
        <v>740</v>
      </c>
      <c r="L51" s="9" t="str">
        <f t="shared" si="17"/>
        <v>Yes</v>
      </c>
    </row>
    <row r="52" spans="1:12" x14ac:dyDescent="0.25">
      <c r="A52" s="2" t="s">
        <v>210</v>
      </c>
      <c r="B52" s="35" t="s">
        <v>213</v>
      </c>
      <c r="C52" s="36">
        <v>156753</v>
      </c>
      <c r="D52" s="9" t="str">
        <f t="shared" si="18"/>
        <v>N/A</v>
      </c>
      <c r="E52" s="36">
        <v>162691</v>
      </c>
      <c r="F52" s="9" t="str">
        <f t="shared" si="19"/>
        <v>N/A</v>
      </c>
      <c r="G52" s="36">
        <v>166960</v>
      </c>
      <c r="H52" s="9" t="str">
        <f t="shared" si="20"/>
        <v>N/A</v>
      </c>
      <c r="I52" s="12">
        <v>3.7879999999999998</v>
      </c>
      <c r="J52" s="12">
        <v>2.6240000000000001</v>
      </c>
      <c r="K52" s="43" t="s">
        <v>740</v>
      </c>
      <c r="L52" s="9" t="str">
        <f t="shared" si="17"/>
        <v>Yes</v>
      </c>
    </row>
    <row r="53" spans="1:12" x14ac:dyDescent="0.25">
      <c r="A53" s="2" t="s">
        <v>958</v>
      </c>
      <c r="B53" s="35" t="s">
        <v>213</v>
      </c>
      <c r="C53" s="36">
        <v>32668</v>
      </c>
      <c r="D53" s="9" t="str">
        <f t="shared" si="18"/>
        <v>N/A</v>
      </c>
      <c r="E53" s="36">
        <v>33157</v>
      </c>
      <c r="F53" s="9" t="str">
        <f t="shared" si="19"/>
        <v>N/A</v>
      </c>
      <c r="G53" s="36">
        <v>34772</v>
      </c>
      <c r="H53" s="9" t="str">
        <f t="shared" si="20"/>
        <v>N/A</v>
      </c>
      <c r="I53" s="12">
        <v>1.4970000000000001</v>
      </c>
      <c r="J53" s="12">
        <v>4.8710000000000004</v>
      </c>
      <c r="K53" s="43" t="s">
        <v>740</v>
      </c>
      <c r="L53" s="9" t="str">
        <f t="shared" si="17"/>
        <v>Yes</v>
      </c>
    </row>
    <row r="54" spans="1:12" x14ac:dyDescent="0.25">
      <c r="A54" s="2" t="s">
        <v>959</v>
      </c>
      <c r="B54" s="35" t="s">
        <v>213</v>
      </c>
      <c r="C54" s="8">
        <v>99.999761268</v>
      </c>
      <c r="D54" s="11" t="str">
        <f>IF($B54="N/A","N/A",IF(C54&gt;10,"No",IF(C54&lt;-10,"No","Yes")))</f>
        <v>N/A</v>
      </c>
      <c r="E54" s="8">
        <v>100</v>
      </c>
      <c r="F54" s="11" t="str">
        <f>IF($B54="N/A","N/A",IF(E54&gt;10,"No",IF(E54&lt;-10,"No","Yes")))</f>
        <v>N/A</v>
      </c>
      <c r="G54" s="8">
        <v>100</v>
      </c>
      <c r="H54" s="11" t="str">
        <f>IF($B54="N/A","N/A",IF(G54&gt;10,"No",IF(G54&lt;-10,"No","Yes")))</f>
        <v>N/A</v>
      </c>
      <c r="I54" s="12">
        <v>2.0000000000000001E-4</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99.999542610999995</v>
      </c>
      <c r="H55" s="11" t="str">
        <f>IF($B55="N/A","N/A",IF(G55&gt;10,"No",IF(G55&lt;-10,"No","Yes")))</f>
        <v>N/A</v>
      </c>
      <c r="I55" s="12">
        <v>0</v>
      </c>
      <c r="J55" s="12">
        <v>0</v>
      </c>
      <c r="K55" s="35" t="s">
        <v>213</v>
      </c>
      <c r="L55" s="9" t="str">
        <f t="shared" si="4"/>
        <v>N/A</v>
      </c>
    </row>
    <row r="56" spans="1:12" x14ac:dyDescent="0.25">
      <c r="A56" s="2" t="s">
        <v>177</v>
      </c>
      <c r="B56" s="35" t="s">
        <v>213</v>
      </c>
      <c r="C56" s="8">
        <v>56.429526355999997</v>
      </c>
      <c r="D56" s="11" t="str">
        <f t="shared" ref="D56:D57" si="21">IF($B56="N/A","N/A",IF(C56&gt;10,"No",IF(C56&lt;-10,"No","Yes")))</f>
        <v>N/A</v>
      </c>
      <c r="E56" s="8">
        <v>56.240036199999999</v>
      </c>
      <c r="F56" s="11" t="str">
        <f t="shared" ref="F56:F57" si="22">IF($B56="N/A","N/A",IF(E56&gt;10,"No",IF(E56&lt;-10,"No","Yes")))</f>
        <v>N/A</v>
      </c>
      <c r="G56" s="8">
        <v>56.148331104</v>
      </c>
      <c r="H56" s="11" t="str">
        <f t="shared" ref="H56:H57" si="23">IF($B56="N/A","N/A",IF(G56&gt;10,"No",IF(G56&lt;-10,"No","Yes")))</f>
        <v>N/A</v>
      </c>
      <c r="I56" s="12">
        <v>-0.33600000000000002</v>
      </c>
      <c r="J56" s="12">
        <v>-0.16300000000000001</v>
      </c>
      <c r="K56" s="43" t="s">
        <v>740</v>
      </c>
      <c r="L56" s="9" t="str">
        <f>IF(J56="Div by 0", "N/A", IF(OR(J56="N/A",K56="N/A"),"N/A", IF(J56&gt;VALUE(MID(K56,1,2)), "No", IF(J56&lt;-1*VALUE(MID(K56,1,2)), "No", "Yes"))))</f>
        <v>Yes</v>
      </c>
    </row>
    <row r="57" spans="1:12" x14ac:dyDescent="0.25">
      <c r="A57" s="6" t="s">
        <v>178</v>
      </c>
      <c r="B57" s="35" t="s">
        <v>213</v>
      </c>
      <c r="C57" s="8">
        <v>43.570473644000003</v>
      </c>
      <c r="D57" s="11" t="str">
        <f t="shared" si="21"/>
        <v>N/A</v>
      </c>
      <c r="E57" s="8">
        <v>43.759963800000001</v>
      </c>
      <c r="F57" s="11" t="str">
        <f t="shared" si="22"/>
        <v>N/A</v>
      </c>
      <c r="G57" s="8">
        <v>43.851211507999999</v>
      </c>
      <c r="H57" s="11" t="str">
        <f t="shared" si="23"/>
        <v>N/A</v>
      </c>
      <c r="I57" s="12">
        <v>0.43490000000000001</v>
      </c>
      <c r="J57" s="12">
        <v>0.20849999999999999</v>
      </c>
      <c r="K57" s="43" t="s">
        <v>740</v>
      </c>
      <c r="L57" s="9" t="str">
        <f>IF(J57="Div by 0", "N/A", IF(OR(J57="N/A",K57="N/A"),"N/A", IF(J57&gt;VALUE(MID(K57,1,2)), "No", IF(J57&lt;-1*VALUE(MID(K57,1,2)), "No", "Yes"))))</f>
        <v>Yes</v>
      </c>
    </row>
    <row r="58" spans="1:12" x14ac:dyDescent="0.25">
      <c r="A58" s="7" t="s">
        <v>686</v>
      </c>
      <c r="B58" s="35" t="s">
        <v>282</v>
      </c>
      <c r="C58" s="8">
        <v>58.112108480000003</v>
      </c>
      <c r="D58" s="11" t="str">
        <f>IF($B58="N/A","N/A",IF(C58&gt;70,"No",IF(C58&lt;40,"No","Yes")))</f>
        <v>Yes</v>
      </c>
      <c r="E58" s="8">
        <v>58.706997575000003</v>
      </c>
      <c r="F58" s="11" t="str">
        <f>IF($B58="N/A","N/A",IF(E58&gt;70,"No",IF(E58&lt;40,"No","Yes")))</f>
        <v>Yes</v>
      </c>
      <c r="G58" s="8">
        <v>58.293254662999999</v>
      </c>
      <c r="H58" s="11" t="str">
        <f>IF($B58="N/A","N/A",IF(G58&gt;70,"No",IF(G58&lt;40,"No","Yes")))</f>
        <v>Yes</v>
      </c>
      <c r="I58" s="12">
        <v>1.024</v>
      </c>
      <c r="J58" s="12">
        <v>-0.70499999999999996</v>
      </c>
      <c r="K58" s="43" t="s">
        <v>740</v>
      </c>
      <c r="L58" s="9" t="str">
        <f t="shared" si="4"/>
        <v>Yes</v>
      </c>
    </row>
    <row r="59" spans="1:12" x14ac:dyDescent="0.25">
      <c r="A59" s="2" t="s">
        <v>687</v>
      </c>
      <c r="B59" s="35" t="s">
        <v>213</v>
      </c>
      <c r="C59" s="8">
        <v>72.508645494999996</v>
      </c>
      <c r="D59" s="11" t="str">
        <f>IF($B59="N/A","N/A",IF(C59&gt;10,"No",IF(C59&lt;-10,"No","Yes")))</f>
        <v>N/A</v>
      </c>
      <c r="E59" s="8">
        <v>73.853969470999999</v>
      </c>
      <c r="F59" s="11" t="str">
        <f>IF($B59="N/A","N/A",IF(E59&gt;10,"No",IF(E59&lt;-10,"No","Yes")))</f>
        <v>N/A</v>
      </c>
      <c r="G59" s="8">
        <v>72.898878479000004</v>
      </c>
      <c r="H59" s="11" t="str">
        <f>IF($B59="N/A","N/A",IF(G59&gt;10,"No",IF(G59&lt;-10,"No","Yes")))</f>
        <v>N/A</v>
      </c>
      <c r="I59" s="12">
        <v>1.855</v>
      </c>
      <c r="J59" s="12">
        <v>-1.29</v>
      </c>
      <c r="K59" s="35" t="s">
        <v>213</v>
      </c>
      <c r="L59" s="9" t="str">
        <f t="shared" si="4"/>
        <v>N/A</v>
      </c>
    </row>
    <row r="60" spans="1:12" x14ac:dyDescent="0.25">
      <c r="A60" s="2" t="s">
        <v>688</v>
      </c>
      <c r="B60" s="35" t="s">
        <v>213</v>
      </c>
      <c r="C60" s="8">
        <v>77.237792161000002</v>
      </c>
      <c r="D60" s="11" t="str">
        <f t="shared" ref="D60:D66" si="24">IF($B60="N/A","N/A",IF(C60&gt;10,"No",IF(C60&lt;-10,"No","Yes")))</f>
        <v>N/A</v>
      </c>
      <c r="E60" s="8">
        <v>77.098238515999995</v>
      </c>
      <c r="F60" s="11" t="str">
        <f t="shared" ref="F60:F66" si="25">IF($B60="N/A","N/A",IF(E60&gt;10,"No",IF(E60&lt;-10,"No","Yes")))</f>
        <v>N/A</v>
      </c>
      <c r="G60" s="8">
        <v>75.844885095999999</v>
      </c>
      <c r="H60" s="11" t="str">
        <f t="shared" ref="H60:H66" si="26">IF($B60="N/A","N/A",IF(G60&gt;10,"No",IF(G60&lt;-10,"No","Yes")))</f>
        <v>N/A</v>
      </c>
      <c r="I60" s="12">
        <v>-0.18099999999999999</v>
      </c>
      <c r="J60" s="12">
        <v>-1.63</v>
      </c>
      <c r="K60" s="35" t="s">
        <v>213</v>
      </c>
      <c r="L60" s="9" t="str">
        <f t="shared" si="4"/>
        <v>N/A</v>
      </c>
    </row>
    <row r="61" spans="1:12" x14ac:dyDescent="0.25">
      <c r="A61" s="2" t="s">
        <v>1747</v>
      </c>
      <c r="B61" s="35" t="s">
        <v>213</v>
      </c>
      <c r="C61" s="8">
        <v>54.947522085999999</v>
      </c>
      <c r="D61" s="11" t="str">
        <f t="shared" si="24"/>
        <v>N/A</v>
      </c>
      <c r="E61" s="8">
        <v>55.652169647999997</v>
      </c>
      <c r="F61" s="11" t="str">
        <f t="shared" si="25"/>
        <v>N/A</v>
      </c>
      <c r="G61" s="8">
        <v>55.569888059999997</v>
      </c>
      <c r="H61" s="11" t="str">
        <f t="shared" si="26"/>
        <v>N/A</v>
      </c>
      <c r="I61" s="12">
        <v>1.282</v>
      </c>
      <c r="J61" s="12">
        <v>-0.14799999999999999</v>
      </c>
      <c r="K61" s="35" t="s">
        <v>213</v>
      </c>
      <c r="L61" s="9" t="str">
        <f t="shared" si="4"/>
        <v>N/A</v>
      </c>
    </row>
    <row r="62" spans="1:12" x14ac:dyDescent="0.25">
      <c r="A62" s="2" t="s">
        <v>689</v>
      </c>
      <c r="B62" s="35" t="s">
        <v>213</v>
      </c>
      <c r="C62" s="8">
        <v>22.324208353</v>
      </c>
      <c r="D62" s="11" t="str">
        <f t="shared" si="24"/>
        <v>N/A</v>
      </c>
      <c r="E62" s="8">
        <v>23.452855663000001</v>
      </c>
      <c r="F62" s="11" t="str">
        <f t="shared" si="25"/>
        <v>N/A</v>
      </c>
      <c r="G62" s="8">
        <v>22.966179515</v>
      </c>
      <c r="H62" s="11" t="str">
        <f t="shared" si="26"/>
        <v>N/A</v>
      </c>
      <c r="I62" s="12">
        <v>5.056</v>
      </c>
      <c r="J62" s="12">
        <v>-2.08</v>
      </c>
      <c r="K62" s="35" t="s">
        <v>213</v>
      </c>
      <c r="L62" s="9" t="str">
        <f t="shared" si="4"/>
        <v>N/A</v>
      </c>
    </row>
    <row r="63" spans="1:12" x14ac:dyDescent="0.25">
      <c r="A63" s="2" t="s">
        <v>179</v>
      </c>
      <c r="B63" s="60" t="s">
        <v>217</v>
      </c>
      <c r="C63" s="36">
        <v>13557</v>
      </c>
      <c r="D63" s="11" t="str">
        <f>IF(OR($B63="N/A",$C63="N/A"),"N/A",IF(C63&gt;0,"No",IF(C63&lt;0,"No","Yes")))</f>
        <v>No</v>
      </c>
      <c r="E63" s="36">
        <v>14516</v>
      </c>
      <c r="F63" s="11" t="str">
        <f>IF(OR($B63="N/A",$E63="N/A"),"N/A",IF(E63&gt;0,"No",IF(E63&lt;0,"No","Yes")))</f>
        <v>No</v>
      </c>
      <c r="G63" s="36">
        <v>15337</v>
      </c>
      <c r="H63" s="11" t="str">
        <f>IF($B63="N/A","N/A",IF(G63&gt;0,"No",IF(G63&lt;0,"No","Yes")))</f>
        <v>No</v>
      </c>
      <c r="I63" s="12">
        <v>7.0739999999999998</v>
      </c>
      <c r="J63" s="12">
        <v>5.6559999999999997</v>
      </c>
      <c r="K63" s="35" t="s">
        <v>213</v>
      </c>
      <c r="L63" s="9" t="str">
        <f>IF(J63="Div by 0", "N/A", IF(K63="N/A","N/A", IF(J63&gt;VALUE(MID(K63,1,2)), "No", IF(J63&lt;-1*VALUE(MID(K63,1,2)), "No", "Yes"))))</f>
        <v>N/A</v>
      </c>
    </row>
    <row r="64" spans="1:12" x14ac:dyDescent="0.25">
      <c r="A64" s="3" t="s">
        <v>146</v>
      </c>
      <c r="B64" s="35" t="s">
        <v>213</v>
      </c>
      <c r="C64" s="8">
        <v>1.5658422460000001</v>
      </c>
      <c r="D64" s="11" t="str">
        <f t="shared" si="24"/>
        <v>N/A</v>
      </c>
      <c r="E64" s="8">
        <v>1.5222713402000001</v>
      </c>
      <c r="F64" s="11" t="str">
        <f t="shared" si="25"/>
        <v>N/A</v>
      </c>
      <c r="G64" s="8">
        <v>1.5503184567999999</v>
      </c>
      <c r="H64" s="11" t="str">
        <f t="shared" si="26"/>
        <v>N/A</v>
      </c>
      <c r="I64" s="12">
        <v>-2.78</v>
      </c>
      <c r="J64" s="12">
        <v>1.8420000000000001</v>
      </c>
      <c r="K64" s="35" t="s">
        <v>213</v>
      </c>
      <c r="L64" s="9" t="str">
        <f t="shared" si="4"/>
        <v>N/A</v>
      </c>
    </row>
    <row r="65" spans="1:12" x14ac:dyDescent="0.25">
      <c r="A65" s="3" t="s">
        <v>147</v>
      </c>
      <c r="B65" s="35" t="s">
        <v>213</v>
      </c>
      <c r="C65" s="8">
        <v>1.5398204736000001</v>
      </c>
      <c r="D65" s="11" t="str">
        <f t="shared" si="24"/>
        <v>N/A</v>
      </c>
      <c r="E65" s="8">
        <v>1.5194866975000001</v>
      </c>
      <c r="F65" s="11" t="str">
        <f t="shared" si="25"/>
        <v>N/A</v>
      </c>
      <c r="G65" s="8">
        <v>1.5754748265</v>
      </c>
      <c r="H65" s="11" t="str">
        <f t="shared" si="26"/>
        <v>N/A</v>
      </c>
      <c r="I65" s="12">
        <v>-1.32</v>
      </c>
      <c r="J65" s="12">
        <v>3.6850000000000001</v>
      </c>
      <c r="K65" s="35" t="s">
        <v>213</v>
      </c>
      <c r="L65" s="9" t="str">
        <f t="shared" si="4"/>
        <v>N/A</v>
      </c>
    </row>
    <row r="66" spans="1:12" x14ac:dyDescent="0.25">
      <c r="A66" s="3" t="s">
        <v>148</v>
      </c>
      <c r="B66" s="35" t="s">
        <v>213</v>
      </c>
      <c r="C66" s="8">
        <v>1.6718391902</v>
      </c>
      <c r="D66" s="11" t="str">
        <f t="shared" si="24"/>
        <v>N/A</v>
      </c>
      <c r="E66" s="8">
        <v>1.6392263333999999</v>
      </c>
      <c r="F66" s="11" t="str">
        <f t="shared" si="25"/>
        <v>N/A</v>
      </c>
      <c r="G66" s="8">
        <v>1.6836472162</v>
      </c>
      <c r="H66" s="11" t="str">
        <f t="shared" si="26"/>
        <v>N/A</v>
      </c>
      <c r="I66" s="12">
        <v>-1.95</v>
      </c>
      <c r="J66" s="12">
        <v>2.71</v>
      </c>
      <c r="K66" s="35" t="s">
        <v>213</v>
      </c>
      <c r="L66" s="9" t="str">
        <f t="shared" si="4"/>
        <v>N/A</v>
      </c>
    </row>
    <row r="67" spans="1:12" x14ac:dyDescent="0.25">
      <c r="A67" s="2" t="s">
        <v>960</v>
      </c>
      <c r="B67" s="43" t="s">
        <v>213</v>
      </c>
      <c r="C67" s="1">
        <v>1245</v>
      </c>
      <c r="D67" s="11" t="str">
        <f>IF($B67="N/A","N/A",IF(C67&gt;10,"No",IF(C67&lt;-10,"No","Yes")))</f>
        <v>N/A</v>
      </c>
      <c r="E67" s="1">
        <v>1262</v>
      </c>
      <c r="F67" s="11" t="str">
        <f>IF($B67="N/A","N/A",IF(E67&gt;10,"No",IF(E67&lt;-10,"No","Yes")))</f>
        <v>N/A</v>
      </c>
      <c r="G67" s="1">
        <v>1314</v>
      </c>
      <c r="H67" s="11" t="str">
        <f>IF($B67="N/A","N/A",IF(G67&gt;10,"No",IF(G67&lt;-10,"No","Yes")))</f>
        <v>N/A</v>
      </c>
      <c r="I67" s="12">
        <v>1.365</v>
      </c>
      <c r="J67" s="12">
        <v>4.12</v>
      </c>
      <c r="K67" s="35" t="s">
        <v>213</v>
      </c>
      <c r="L67" s="9" t="str">
        <f t="shared" si="4"/>
        <v>N/A</v>
      </c>
    </row>
    <row r="68" spans="1:12" x14ac:dyDescent="0.25">
      <c r="A68" s="3" t="s">
        <v>201</v>
      </c>
      <c r="B68" s="43" t="s">
        <v>217</v>
      </c>
      <c r="C68" s="1">
        <v>31</v>
      </c>
      <c r="D68" s="11" t="str">
        <f t="shared" ref="D68:D69" si="27">IF($B68="N/A","N/A",IF(C68&gt;0,"No",IF(C68&lt;0,"No","Yes")))</f>
        <v>No</v>
      </c>
      <c r="E68" s="1">
        <v>16</v>
      </c>
      <c r="F68" s="11" t="str">
        <f t="shared" ref="F68:F69" si="28">IF($B68="N/A","N/A",IF(E68&gt;0,"No",IF(E68&lt;0,"No","Yes")))</f>
        <v>No</v>
      </c>
      <c r="G68" s="1">
        <v>39</v>
      </c>
      <c r="H68" s="11" t="str">
        <f t="shared" ref="H68:H69" si="29">IF($B68="N/A","N/A",IF(G68&gt;0,"No",IF(G68&lt;0,"No","Yes")))</f>
        <v>No</v>
      </c>
      <c r="I68" s="12">
        <v>-48.4</v>
      </c>
      <c r="J68" s="12">
        <v>143.80000000000001</v>
      </c>
      <c r="K68" s="35" t="s">
        <v>213</v>
      </c>
      <c r="L68" s="9" t="str">
        <f t="shared" si="4"/>
        <v>N/A</v>
      </c>
    </row>
    <row r="69" spans="1:12" x14ac:dyDescent="0.25">
      <c r="A69" s="3" t="s">
        <v>202</v>
      </c>
      <c r="B69" s="43" t="s">
        <v>217</v>
      </c>
      <c r="C69" s="1">
        <v>126</v>
      </c>
      <c r="D69" s="11" t="str">
        <f t="shared" si="27"/>
        <v>No</v>
      </c>
      <c r="E69" s="1">
        <v>104</v>
      </c>
      <c r="F69" s="11" t="str">
        <f t="shared" si="28"/>
        <v>No</v>
      </c>
      <c r="G69" s="1">
        <v>165</v>
      </c>
      <c r="H69" s="11" t="str">
        <f t="shared" si="29"/>
        <v>No</v>
      </c>
      <c r="I69" s="12">
        <v>-17.5</v>
      </c>
      <c r="J69" s="12">
        <v>58.65</v>
      </c>
      <c r="K69" s="35" t="s">
        <v>213</v>
      </c>
      <c r="L69" s="9" t="str">
        <f t="shared" si="4"/>
        <v>N/A</v>
      </c>
    </row>
    <row r="70" spans="1:12" x14ac:dyDescent="0.25">
      <c r="A70" s="3" t="s">
        <v>203</v>
      </c>
      <c r="B70" s="60" t="s">
        <v>213</v>
      </c>
      <c r="C70" s="13">
        <v>90.476190475999999</v>
      </c>
      <c r="D70" s="11" t="str">
        <f>IF($B70="N/A","N/A",IF(C70&gt;10,"No",IF(C70&lt;-10,"No","Yes")))</f>
        <v>N/A</v>
      </c>
      <c r="E70" s="13">
        <v>90.384615385000004</v>
      </c>
      <c r="F70" s="11" t="str">
        <f>IF($B70="N/A","N/A",IF(E70&gt;10,"No",IF(E70&lt;-10,"No","Yes")))</f>
        <v>N/A</v>
      </c>
      <c r="G70" s="13">
        <v>92.727272726999999</v>
      </c>
      <c r="H70" s="11" t="str">
        <f>IF($B70="N/A","N/A",IF(G70&gt;10,"No",IF(G70&lt;-10,"No","Yes")))</f>
        <v>N/A</v>
      </c>
      <c r="I70" s="12">
        <v>-0.10100000000000001</v>
      </c>
      <c r="J70" s="12">
        <v>2.5920000000000001</v>
      </c>
      <c r="K70" s="60" t="s">
        <v>213</v>
      </c>
      <c r="L70" s="9" t="str">
        <f t="shared" si="4"/>
        <v>N/A</v>
      </c>
    </row>
    <row r="71" spans="1:12" x14ac:dyDescent="0.25">
      <c r="A71" s="2" t="s">
        <v>65</v>
      </c>
      <c r="B71" s="43" t="s">
        <v>213</v>
      </c>
      <c r="C71" s="1">
        <v>81792</v>
      </c>
      <c r="D71" s="11" t="str">
        <f>IF($B71="N/A","N/A",IF(C71&gt;10,"No",IF(C71&lt;-10,"No","Yes")))</f>
        <v>N/A</v>
      </c>
      <c r="E71" s="1">
        <v>84422</v>
      </c>
      <c r="F71" s="11" t="str">
        <f>IF($B71="N/A","N/A",IF(E71&gt;10,"No",IF(E71&lt;-10,"No","Yes")))</f>
        <v>N/A</v>
      </c>
      <c r="G71" s="1">
        <v>87857</v>
      </c>
      <c r="H71" s="11" t="str">
        <f>IF($B71="N/A","N/A",IF(G71&gt;10,"No",IF(G71&lt;-10,"No","Yes")))</f>
        <v>N/A</v>
      </c>
      <c r="I71" s="12">
        <v>3.2149999999999999</v>
      </c>
      <c r="J71" s="12">
        <v>4.069</v>
      </c>
      <c r="K71" s="43" t="s">
        <v>740</v>
      </c>
      <c r="L71" s="9" t="str">
        <f t="shared" ref="L71:L103" si="30">IF(J71="Div by 0", "N/A", IF(K71="N/A","N/A", IF(J71&gt;VALUE(MID(K71,1,2)), "No", IF(J71&lt;-1*VALUE(MID(K71,1,2)), "No", "Yes"))))</f>
        <v>Yes</v>
      </c>
    </row>
    <row r="72" spans="1:12" x14ac:dyDescent="0.25">
      <c r="A72" s="4" t="s">
        <v>66</v>
      </c>
      <c r="B72" s="43" t="s">
        <v>213</v>
      </c>
      <c r="C72" s="1">
        <v>71859.86</v>
      </c>
      <c r="D72" s="11" t="str">
        <f>IF($B72="N/A","N/A",IF(C72&gt;10,"No",IF(C72&lt;-10,"No","Yes")))</f>
        <v>N/A</v>
      </c>
      <c r="E72" s="1">
        <v>74582.44</v>
      </c>
      <c r="F72" s="11" t="str">
        <f>IF($B72="N/A","N/A",IF(E72&gt;10,"No",IF(E72&lt;-10,"No","Yes")))</f>
        <v>N/A</v>
      </c>
      <c r="G72" s="1">
        <v>77414.759999999995</v>
      </c>
      <c r="H72" s="11" t="str">
        <f>IF($B72="N/A","N/A",IF(G72&gt;10,"No",IF(G72&lt;-10,"No","Yes")))</f>
        <v>N/A</v>
      </c>
      <c r="I72" s="12">
        <v>3.7890000000000001</v>
      </c>
      <c r="J72" s="12">
        <v>3.798</v>
      </c>
      <c r="K72" s="43" t="s">
        <v>741</v>
      </c>
      <c r="L72" s="9" t="str">
        <f t="shared" si="30"/>
        <v>Yes</v>
      </c>
    </row>
    <row r="73" spans="1:12" x14ac:dyDescent="0.25">
      <c r="A73" s="3" t="s">
        <v>67</v>
      </c>
      <c r="B73" s="35" t="s">
        <v>283</v>
      </c>
      <c r="C73" s="8">
        <v>98.135365737000001</v>
      </c>
      <c r="D73" s="11" t="str">
        <f>IF($B73="N/A","N/A",IF(C73&gt;=90,"Yes","No"))</f>
        <v>Yes</v>
      </c>
      <c r="E73" s="8">
        <v>98.204455784999993</v>
      </c>
      <c r="F73" s="11" t="str">
        <f>IF($B73="N/A","N/A",IF(E73&gt;=90,"Yes","No"))</f>
        <v>Yes</v>
      </c>
      <c r="G73" s="8">
        <v>98.102479791999997</v>
      </c>
      <c r="H73" s="11" t="str">
        <f>IF($B73="N/A","N/A",IF(G73&gt;=90,"Yes","No"))</f>
        <v>Yes</v>
      </c>
      <c r="I73" s="12">
        <v>7.0400000000000004E-2</v>
      </c>
      <c r="J73" s="12">
        <v>-0.104</v>
      </c>
      <c r="K73" s="43" t="s">
        <v>740</v>
      </c>
      <c r="L73" s="9" t="str">
        <f t="shared" si="30"/>
        <v>Yes</v>
      </c>
    </row>
    <row r="74" spans="1:12" x14ac:dyDescent="0.25">
      <c r="A74" s="2" t="s">
        <v>961</v>
      </c>
      <c r="B74" s="35" t="s">
        <v>283</v>
      </c>
      <c r="C74" s="8">
        <v>98.463609724999998</v>
      </c>
      <c r="D74" s="11" t="str">
        <f>IF($B74="N/A","N/A",IF(C74&gt;=90,"Yes","No"))</f>
        <v>Yes</v>
      </c>
      <c r="E74" s="8">
        <v>98.401667825000004</v>
      </c>
      <c r="F74" s="11" t="str">
        <f>IF($B74="N/A","N/A",IF(E74&gt;=90,"Yes","No"))</f>
        <v>Yes</v>
      </c>
      <c r="G74" s="8">
        <v>98.326948815999998</v>
      </c>
      <c r="H74" s="11" t="str">
        <f>IF($B74="N/A","N/A",IF(G74&gt;=90,"Yes","No"))</f>
        <v>Yes</v>
      </c>
      <c r="I74" s="12">
        <v>-6.3E-2</v>
      </c>
      <c r="J74" s="12">
        <v>-7.5999999999999998E-2</v>
      </c>
      <c r="K74" s="43" t="s">
        <v>740</v>
      </c>
      <c r="L74" s="9" t="str">
        <f t="shared" si="30"/>
        <v>Yes</v>
      </c>
    </row>
    <row r="75" spans="1:12" x14ac:dyDescent="0.25">
      <c r="A75" s="6" t="s">
        <v>962</v>
      </c>
      <c r="B75" s="43" t="s">
        <v>284</v>
      </c>
      <c r="C75" s="13">
        <v>36.566599918999998</v>
      </c>
      <c r="D75" s="11" t="str">
        <f>IF($B75="N/A","N/A",IF(C75&gt;55,"No",IF(C75&lt;30,"No","Yes")))</f>
        <v>Yes</v>
      </c>
      <c r="E75" s="13">
        <v>35.244486109999997</v>
      </c>
      <c r="F75" s="11" t="str">
        <f>IF($B75="N/A","N/A",IF(E75&gt;55,"No",IF(E75&lt;30,"No","Yes")))</f>
        <v>Yes</v>
      </c>
      <c r="G75" s="13">
        <v>35.814329250999997</v>
      </c>
      <c r="H75" s="11" t="str">
        <f>IF($B75="N/A","N/A",IF(G75&gt;55,"No",IF(G75&lt;30,"No","Yes")))</f>
        <v>Yes</v>
      </c>
      <c r="I75" s="12">
        <v>-3.62</v>
      </c>
      <c r="J75" s="12">
        <v>1.617</v>
      </c>
      <c r="K75" s="43" t="s">
        <v>740</v>
      </c>
      <c r="L75" s="9" t="str">
        <f t="shared" si="30"/>
        <v>Yes</v>
      </c>
    </row>
    <row r="76" spans="1:12" ht="25" x14ac:dyDescent="0.25">
      <c r="A76" s="2" t="s">
        <v>963</v>
      </c>
      <c r="B76" s="43" t="s">
        <v>278</v>
      </c>
      <c r="C76" s="13">
        <v>0.4205790297</v>
      </c>
      <c r="D76" s="11" t="str">
        <f>IF($B76="N/A","N/A",IF(C76&gt;=5,"No",IF(C76&lt;0,"No","Yes")))</f>
        <v>Yes</v>
      </c>
      <c r="E76" s="13">
        <v>0.45130416239999999</v>
      </c>
      <c r="F76" s="11" t="str">
        <f>IF($B76="N/A","N/A",IF(E76&gt;=5,"No",IF(E76&lt;0,"No","Yes")))</f>
        <v>Yes</v>
      </c>
      <c r="G76" s="13">
        <v>0.73528574840000005</v>
      </c>
      <c r="H76" s="11" t="str">
        <f>IF($B76="N/A","N/A",IF(G76&gt;=5,"No",IF(G76&lt;0,"No","Yes")))</f>
        <v>Yes</v>
      </c>
      <c r="I76" s="12">
        <v>7.3049999999999997</v>
      </c>
      <c r="J76" s="12">
        <v>62.92</v>
      </c>
      <c r="K76" s="43" t="s">
        <v>213</v>
      </c>
      <c r="L76" s="9" t="str">
        <f t="shared" si="30"/>
        <v>N/A</v>
      </c>
    </row>
    <row r="77" spans="1:12" ht="25" x14ac:dyDescent="0.25">
      <c r="A77" s="2" t="s">
        <v>964</v>
      </c>
      <c r="B77" s="43" t="s">
        <v>213</v>
      </c>
      <c r="C77" s="13">
        <v>21.373728482000001</v>
      </c>
      <c r="D77" s="43" t="s">
        <v>213</v>
      </c>
      <c r="E77" s="13">
        <v>21.765653502999999</v>
      </c>
      <c r="F77" s="43" t="s">
        <v>213</v>
      </c>
      <c r="G77" s="13">
        <v>22.555971635999999</v>
      </c>
      <c r="H77" s="43" t="s">
        <v>213</v>
      </c>
      <c r="I77" s="12">
        <v>1.8340000000000001</v>
      </c>
      <c r="J77" s="12">
        <v>3.6309999999999998</v>
      </c>
      <c r="K77" s="43" t="s">
        <v>213</v>
      </c>
      <c r="L77" s="9" t="str">
        <f t="shared" si="30"/>
        <v>N/A</v>
      </c>
    </row>
    <row r="78" spans="1:12" ht="25" x14ac:dyDescent="0.25">
      <c r="A78" s="2" t="s">
        <v>965</v>
      </c>
      <c r="B78" s="43" t="s">
        <v>213</v>
      </c>
      <c r="C78" s="13">
        <v>6.3906005477000001</v>
      </c>
      <c r="D78" s="43" t="s">
        <v>213</v>
      </c>
      <c r="E78" s="13">
        <v>6.2673236833999999</v>
      </c>
      <c r="F78" s="43" t="s">
        <v>213</v>
      </c>
      <c r="G78" s="13">
        <v>6.1361075384000001</v>
      </c>
      <c r="H78" s="43" t="s">
        <v>213</v>
      </c>
      <c r="I78" s="12">
        <v>-1.93</v>
      </c>
      <c r="J78" s="12">
        <v>-2.09</v>
      </c>
      <c r="K78" s="43" t="s">
        <v>213</v>
      </c>
      <c r="L78" s="9" t="str">
        <f t="shared" si="30"/>
        <v>N/A</v>
      </c>
    </row>
    <row r="79" spans="1:12" ht="25" x14ac:dyDescent="0.25">
      <c r="A79" s="2" t="s">
        <v>966</v>
      </c>
      <c r="B79" s="43" t="s">
        <v>213</v>
      </c>
      <c r="C79" s="13">
        <v>11.542693662</v>
      </c>
      <c r="D79" s="43" t="s">
        <v>213</v>
      </c>
      <c r="E79" s="13">
        <v>11.677051005999999</v>
      </c>
      <c r="F79" s="43" t="s">
        <v>213</v>
      </c>
      <c r="G79" s="13">
        <v>11.886360791</v>
      </c>
      <c r="H79" s="43" t="s">
        <v>213</v>
      </c>
      <c r="I79" s="12">
        <v>1.1639999999999999</v>
      </c>
      <c r="J79" s="12">
        <v>1.792</v>
      </c>
      <c r="K79" s="43" t="s">
        <v>213</v>
      </c>
      <c r="L79" s="9" t="str">
        <f t="shared" si="30"/>
        <v>N/A</v>
      </c>
    </row>
    <row r="80" spans="1:12" ht="25" x14ac:dyDescent="0.25">
      <c r="A80" s="2" t="s">
        <v>967</v>
      </c>
      <c r="B80" s="43" t="s">
        <v>213</v>
      </c>
      <c r="C80" s="13">
        <v>2.7349863067000002</v>
      </c>
      <c r="D80" s="43" t="s">
        <v>213</v>
      </c>
      <c r="E80" s="13">
        <v>2.7658667172000002</v>
      </c>
      <c r="F80" s="43" t="s">
        <v>213</v>
      </c>
      <c r="G80" s="13">
        <v>2.6873214428000001</v>
      </c>
      <c r="H80" s="43" t="s">
        <v>213</v>
      </c>
      <c r="I80" s="12">
        <v>1.129</v>
      </c>
      <c r="J80" s="12">
        <v>-2.84</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6.4774061032999999</v>
      </c>
      <c r="D82" s="43" t="s">
        <v>213</v>
      </c>
      <c r="E82" s="13">
        <v>6.5753002772000002</v>
      </c>
      <c r="F82" s="43" t="s">
        <v>213</v>
      </c>
      <c r="G82" s="13">
        <v>6.7666776693999999</v>
      </c>
      <c r="H82" s="43" t="s">
        <v>213</v>
      </c>
      <c r="I82" s="12">
        <v>1.5109999999999999</v>
      </c>
      <c r="J82" s="12">
        <v>2.911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51.060005869000001</v>
      </c>
      <c r="D84" s="43" t="s">
        <v>213</v>
      </c>
      <c r="E84" s="13">
        <v>50.497500651000003</v>
      </c>
      <c r="F84" s="43" t="s">
        <v>213</v>
      </c>
      <c r="G84" s="13">
        <v>49.229998748</v>
      </c>
      <c r="H84" s="43" t="s">
        <v>213</v>
      </c>
      <c r="I84" s="12">
        <v>-1.1000000000000001</v>
      </c>
      <c r="J84" s="12">
        <v>-2.5099999999999998</v>
      </c>
      <c r="K84" s="43" t="s">
        <v>213</v>
      </c>
      <c r="L84" s="9" t="str">
        <f t="shared" si="30"/>
        <v>N/A</v>
      </c>
    </row>
    <row r="85" spans="1:12" ht="25" x14ac:dyDescent="0.25">
      <c r="A85" s="2" t="s">
        <v>972</v>
      </c>
      <c r="B85" s="43" t="s">
        <v>213</v>
      </c>
      <c r="C85" s="13">
        <v>0</v>
      </c>
      <c r="D85" s="43" t="s">
        <v>213</v>
      </c>
      <c r="E85" s="13">
        <v>0</v>
      </c>
      <c r="F85" s="43" t="s">
        <v>213</v>
      </c>
      <c r="G85" s="13">
        <v>2.2764265E-3</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60.606171752999998</v>
      </c>
      <c r="D87" s="43" t="s">
        <v>213</v>
      </c>
      <c r="E87" s="13">
        <v>59.981995214999998</v>
      </c>
      <c r="F87" s="43" t="s">
        <v>213</v>
      </c>
      <c r="G87" s="13">
        <v>58.788713477999998</v>
      </c>
      <c r="H87" s="43" t="s">
        <v>213</v>
      </c>
      <c r="I87" s="12">
        <v>-1.03</v>
      </c>
      <c r="J87" s="12">
        <v>-1.99</v>
      </c>
      <c r="K87" s="43" t="s">
        <v>213</v>
      </c>
      <c r="L87" s="9" t="str">
        <f t="shared" si="30"/>
        <v>N/A</v>
      </c>
    </row>
    <row r="88" spans="1:12" x14ac:dyDescent="0.25">
      <c r="A88" s="2" t="s">
        <v>975</v>
      </c>
      <c r="B88" s="43" t="s">
        <v>213</v>
      </c>
      <c r="C88" s="13">
        <v>39.393828247000002</v>
      </c>
      <c r="D88" s="43" t="s">
        <v>213</v>
      </c>
      <c r="E88" s="13">
        <v>40.018004785000002</v>
      </c>
      <c r="F88" s="43" t="s">
        <v>213</v>
      </c>
      <c r="G88" s="13">
        <v>41.209010096</v>
      </c>
      <c r="H88" s="43" t="s">
        <v>213</v>
      </c>
      <c r="I88" s="12">
        <v>1.5840000000000001</v>
      </c>
      <c r="J88" s="12">
        <v>2.976</v>
      </c>
      <c r="K88" s="43" t="s">
        <v>213</v>
      </c>
      <c r="L88" s="9" t="str">
        <f t="shared" si="30"/>
        <v>N/A</v>
      </c>
    </row>
    <row r="89" spans="1:12" x14ac:dyDescent="0.25">
      <c r="A89" s="6" t="s">
        <v>68</v>
      </c>
      <c r="B89" s="43" t="s">
        <v>213</v>
      </c>
      <c r="C89" s="1">
        <v>587</v>
      </c>
      <c r="D89" s="11" t="str">
        <f>IF($B89="N/A","N/A",IF(C89&gt;10,"No",IF(C89&lt;-10,"No","Yes")))</f>
        <v>N/A</v>
      </c>
      <c r="E89" s="1">
        <v>571</v>
      </c>
      <c r="F89" s="11" t="str">
        <f>IF($B89="N/A","N/A",IF(E89&gt;10,"No",IF(E89&lt;-10,"No","Yes")))</f>
        <v>N/A</v>
      </c>
      <c r="G89" s="1">
        <v>656</v>
      </c>
      <c r="H89" s="11" t="str">
        <f>IF($B89="N/A","N/A",IF(G89&gt;10,"No",IF(G89&lt;-10,"No","Yes")))</f>
        <v>N/A</v>
      </c>
      <c r="I89" s="12">
        <v>-2.73</v>
      </c>
      <c r="J89" s="12">
        <v>14.89</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6.6439522997999996</v>
      </c>
      <c r="D91" s="11" t="str">
        <f>IF($B91="N/A","N/A",IF(C91&gt;10,"No",IF(C91&lt;-10,"No","Yes")))</f>
        <v>N/A</v>
      </c>
      <c r="E91" s="13">
        <v>7.0052539405000003</v>
      </c>
      <c r="F91" s="11" t="str">
        <f>IF($B91="N/A","N/A",IF(E91&gt;10,"No",IF(E91&lt;-10,"No","Yes")))</f>
        <v>N/A</v>
      </c>
      <c r="G91" s="13">
        <v>9.2987804878000002</v>
      </c>
      <c r="H91" s="11" t="str">
        <f>IF($B91="N/A","N/A",IF(G91&gt;10,"No",IF(G91&lt;-10,"No","Yes")))</f>
        <v>N/A</v>
      </c>
      <c r="I91" s="12">
        <v>5.4379999999999997</v>
      </c>
      <c r="J91" s="12">
        <v>32.74</v>
      </c>
      <c r="K91" s="43" t="s">
        <v>740</v>
      </c>
      <c r="L91" s="9" t="str">
        <f t="shared" si="30"/>
        <v>No</v>
      </c>
    </row>
    <row r="92" spans="1:12" x14ac:dyDescent="0.25">
      <c r="A92" s="4" t="s">
        <v>7</v>
      </c>
      <c r="B92" s="43" t="s">
        <v>213</v>
      </c>
      <c r="C92" s="13">
        <v>2.2007042300000002E-2</v>
      </c>
      <c r="D92" s="11" t="str">
        <f>IF($B92="N/A","N/A",IF(C92&gt;10,"No",IF(C92&lt;-10,"No","Yes")))</f>
        <v>N/A</v>
      </c>
      <c r="E92" s="13">
        <v>3.67202862E-2</v>
      </c>
      <c r="F92" s="11" t="str">
        <f>IF($B92="N/A","N/A",IF(E92&gt;10,"No",IF(E92&lt;-10,"No","Yes")))</f>
        <v>N/A</v>
      </c>
      <c r="G92" s="13">
        <v>3.8699249900000003E-2</v>
      </c>
      <c r="H92" s="11" t="str">
        <f>IF($B92="N/A","N/A",IF(G92&gt;10,"No",IF(G92&lt;-10,"No","Yes")))</f>
        <v>N/A</v>
      </c>
      <c r="I92" s="12">
        <v>66.86</v>
      </c>
      <c r="J92" s="12">
        <v>5.3890000000000002</v>
      </c>
      <c r="K92" s="43" t="s">
        <v>741</v>
      </c>
      <c r="L92" s="9" t="str">
        <f t="shared" si="30"/>
        <v>Yes</v>
      </c>
    </row>
    <row r="93" spans="1:12" x14ac:dyDescent="0.25">
      <c r="A93" s="4" t="s">
        <v>180</v>
      </c>
      <c r="B93" s="43" t="s">
        <v>213</v>
      </c>
      <c r="C93" s="13">
        <v>58.335778560000001</v>
      </c>
      <c r="D93" s="11" t="str">
        <f t="shared" ref="D93:D94" si="31">IF($B93="N/A","N/A",IF(C93&gt;10,"No",IF(C93&lt;-10,"No","Yes")))</f>
        <v>N/A</v>
      </c>
      <c r="E93" s="13">
        <v>58.236004833000003</v>
      </c>
      <c r="F93" s="11" t="str">
        <f t="shared" ref="F93:F94" si="32">IF($B93="N/A","N/A",IF(E93&gt;10,"No",IF(E93&lt;-10,"No","Yes")))</f>
        <v>N/A</v>
      </c>
      <c r="G93" s="13">
        <v>58.047736663000002</v>
      </c>
      <c r="H93" s="11" t="str">
        <f t="shared" ref="H93:H94" si="33">IF($B93="N/A","N/A",IF(G93&gt;10,"No",IF(G93&lt;-10,"No","Yes")))</f>
        <v>N/A</v>
      </c>
      <c r="I93" s="12">
        <v>-0.17100000000000001</v>
      </c>
      <c r="J93" s="12">
        <v>-0.32300000000000001</v>
      </c>
      <c r="K93" s="43" t="s">
        <v>740</v>
      </c>
      <c r="L93" s="9" t="str">
        <f>IF(J93="Div by 0", "N/A", IF(OR(J93="N/A",K93="N/A"),"N/A", IF(J93&gt;VALUE(MID(K93,1,2)), "No", IF(J93&lt;-1*VALUE(MID(K93,1,2)), "No", "Yes"))))</f>
        <v>Yes</v>
      </c>
    </row>
    <row r="94" spans="1:12" x14ac:dyDescent="0.25">
      <c r="A94" s="4" t="s">
        <v>181</v>
      </c>
      <c r="B94" s="43" t="s">
        <v>213</v>
      </c>
      <c r="C94" s="13">
        <v>41.664221439999999</v>
      </c>
      <c r="D94" s="11" t="str">
        <f t="shared" si="31"/>
        <v>N/A</v>
      </c>
      <c r="E94" s="13">
        <v>41.763995166999997</v>
      </c>
      <c r="F94" s="11" t="str">
        <f t="shared" si="32"/>
        <v>N/A</v>
      </c>
      <c r="G94" s="13">
        <v>41.952263336999998</v>
      </c>
      <c r="H94" s="11" t="str">
        <f t="shared" si="33"/>
        <v>N/A</v>
      </c>
      <c r="I94" s="12">
        <v>0.23949999999999999</v>
      </c>
      <c r="J94" s="12">
        <v>0.45079999999999998</v>
      </c>
      <c r="K94" s="43" t="s">
        <v>740</v>
      </c>
      <c r="L94" s="9" t="str">
        <f>IF(J94="Div by 0", "N/A", IF(OR(J94="N/A",K94="N/A"),"N/A", IF(J94&gt;VALUE(MID(K94,1,2)), "No", IF(J94&lt;-1*VALUE(MID(K94,1,2)), "No", "Yes"))))</f>
        <v>Yes</v>
      </c>
    </row>
    <row r="95" spans="1:12" x14ac:dyDescent="0.25">
      <c r="A95" s="2" t="s">
        <v>8</v>
      </c>
      <c r="B95" s="43" t="s">
        <v>285</v>
      </c>
      <c r="C95" s="13">
        <v>6.3649256651000004</v>
      </c>
      <c r="D95" s="11" t="str">
        <f>IF($B95="N/A","N/A",IF(C95&gt;10,"No",IF(C95&lt;5,"No","Yes")))</f>
        <v>Yes</v>
      </c>
      <c r="E95" s="13">
        <v>6.2045438393000003</v>
      </c>
      <c r="F95" s="11" t="str">
        <f>IF($B95="N/A","N/A",IF(E95&gt;10,"No",IF(E95&lt;5,"No","Yes")))</f>
        <v>Yes</v>
      </c>
      <c r="G95" s="13">
        <v>6.1030993546000003</v>
      </c>
      <c r="H95" s="11" t="str">
        <f t="shared" ref="H95:H98" si="34">IF($B95="N/A","N/A",IF(G95&gt;10,"No",IF(G95&lt;5,"No","Yes")))</f>
        <v>Yes</v>
      </c>
      <c r="I95" s="12">
        <v>-2.52</v>
      </c>
      <c r="J95" s="12">
        <v>-1.64</v>
      </c>
      <c r="K95" s="43" t="s">
        <v>741</v>
      </c>
      <c r="L95" s="9" t="str">
        <f t="shared" si="30"/>
        <v>Yes</v>
      </c>
    </row>
    <row r="96" spans="1:12" x14ac:dyDescent="0.25">
      <c r="A96" s="2" t="s">
        <v>149</v>
      </c>
      <c r="B96" s="43" t="s">
        <v>285</v>
      </c>
      <c r="C96" s="13">
        <v>5.9150039123999996</v>
      </c>
      <c r="D96" s="11" t="str">
        <f>IF($B96="N/A","N/A",IF(C96&gt;10,"No",IF(C96&lt;5,"No","Yes")))</f>
        <v>Yes</v>
      </c>
      <c r="E96" s="13">
        <v>5.7224420174999997</v>
      </c>
      <c r="F96" s="11" t="str">
        <f t="shared" ref="F96:F98" si="35">IF($B96="N/A","N/A",IF(E96&gt;10,"No",IF(E96&lt;5,"No","Yes")))</f>
        <v>Yes</v>
      </c>
      <c r="G96" s="13">
        <v>5.5817976939999996</v>
      </c>
      <c r="H96" s="11" t="str">
        <f t="shared" si="34"/>
        <v>Yes</v>
      </c>
      <c r="I96" s="12">
        <v>-3.26</v>
      </c>
      <c r="J96" s="12">
        <v>-2.46</v>
      </c>
      <c r="K96" s="43" t="s">
        <v>741</v>
      </c>
      <c r="L96" s="9" t="str">
        <f t="shared" si="30"/>
        <v>Yes</v>
      </c>
    </row>
    <row r="97" spans="1:12" x14ac:dyDescent="0.25">
      <c r="A97" s="2" t="s">
        <v>150</v>
      </c>
      <c r="B97" s="43" t="s">
        <v>285</v>
      </c>
      <c r="C97" s="13">
        <v>5.9944737871999996</v>
      </c>
      <c r="D97" s="11" t="str">
        <f>IF($B97="N/A","N/A",IF(C97&gt;10,"No",IF(C97&lt;5,"No","Yes")))</f>
        <v>Yes</v>
      </c>
      <c r="E97" s="13">
        <v>5.8657695860999999</v>
      </c>
      <c r="F97" s="11" t="str">
        <f t="shared" si="35"/>
        <v>Yes</v>
      </c>
      <c r="G97" s="13">
        <v>5.8299281787000004</v>
      </c>
      <c r="H97" s="11" t="str">
        <f t="shared" si="34"/>
        <v>Yes</v>
      </c>
      <c r="I97" s="12">
        <v>-2.15</v>
      </c>
      <c r="J97" s="12">
        <v>-0.61099999999999999</v>
      </c>
      <c r="K97" s="43" t="s">
        <v>741</v>
      </c>
      <c r="L97" s="9" t="str">
        <f t="shared" si="30"/>
        <v>Yes</v>
      </c>
    </row>
    <row r="98" spans="1:12" x14ac:dyDescent="0.25">
      <c r="A98" s="2" t="s">
        <v>151</v>
      </c>
      <c r="B98" s="43" t="s">
        <v>285</v>
      </c>
      <c r="C98" s="13">
        <v>6.3808196401000004</v>
      </c>
      <c r="D98" s="11" t="str">
        <f>IF($B98="N/A","N/A",IF(C98&gt;10,"No",IF(C98&lt;5,"No","Yes")))</f>
        <v>Yes</v>
      </c>
      <c r="E98" s="13">
        <v>6.2175736183000003</v>
      </c>
      <c r="F98" s="11" t="str">
        <f t="shared" si="35"/>
        <v>Yes</v>
      </c>
      <c r="G98" s="13">
        <v>6.1167579133999999</v>
      </c>
      <c r="H98" s="11" t="str">
        <f t="shared" si="34"/>
        <v>Yes</v>
      </c>
      <c r="I98" s="12">
        <v>-2.56</v>
      </c>
      <c r="J98" s="12">
        <v>-1.62</v>
      </c>
      <c r="K98" s="43" t="s">
        <v>741</v>
      </c>
      <c r="L98" s="9" t="str">
        <f t="shared" si="30"/>
        <v>Yes</v>
      </c>
    </row>
    <row r="99" spans="1:12" x14ac:dyDescent="0.25">
      <c r="A99" s="2" t="s">
        <v>976</v>
      </c>
      <c r="B99" s="43" t="s">
        <v>213</v>
      </c>
      <c r="C99" s="1">
        <v>565</v>
      </c>
      <c r="D99" s="11" t="str">
        <f t="shared" ref="D99:D110" si="36">IF($B99="N/A","N/A",IF(C99&gt;10,"No",IF(C99&lt;-10,"No","Yes")))</f>
        <v>N/A</v>
      </c>
      <c r="E99" s="1">
        <v>646</v>
      </c>
      <c r="F99" s="11" t="str">
        <f t="shared" ref="F99:F110" si="37">IF($B99="N/A","N/A",IF(E99&gt;10,"No",IF(E99&lt;-10,"No","Yes")))</f>
        <v>N/A</v>
      </c>
      <c r="G99" s="1">
        <v>638</v>
      </c>
      <c r="H99" s="11" t="str">
        <f t="shared" ref="H99:H110" si="38">IF($B99="N/A","N/A",IF(G99&gt;10,"No",IF(G99&lt;-10,"No","Yes")))</f>
        <v>N/A</v>
      </c>
      <c r="I99" s="12">
        <v>14.34</v>
      </c>
      <c r="J99" s="12">
        <v>-1.24</v>
      </c>
      <c r="K99" s="43" t="s">
        <v>740</v>
      </c>
      <c r="L99" s="9" t="str">
        <f t="shared" si="30"/>
        <v>Yes</v>
      </c>
    </row>
    <row r="100" spans="1:12" x14ac:dyDescent="0.25">
      <c r="A100" s="2" t="s">
        <v>977</v>
      </c>
      <c r="B100" s="43" t="s">
        <v>213</v>
      </c>
      <c r="C100" s="1">
        <v>409</v>
      </c>
      <c r="D100" s="11" t="str">
        <f t="shared" si="36"/>
        <v>N/A</v>
      </c>
      <c r="E100" s="1">
        <v>409</v>
      </c>
      <c r="F100" s="11" t="str">
        <f t="shared" si="37"/>
        <v>N/A</v>
      </c>
      <c r="G100" s="1">
        <v>330</v>
      </c>
      <c r="H100" s="11" t="str">
        <f t="shared" si="38"/>
        <v>N/A</v>
      </c>
      <c r="I100" s="12">
        <v>0</v>
      </c>
      <c r="J100" s="12">
        <v>-19.3</v>
      </c>
      <c r="K100" s="43" t="s">
        <v>740</v>
      </c>
      <c r="L100" s="9" t="str">
        <f t="shared" si="30"/>
        <v>No</v>
      </c>
    </row>
    <row r="101" spans="1:12" x14ac:dyDescent="0.25">
      <c r="A101" s="2" t="s">
        <v>1</v>
      </c>
      <c r="B101" s="43" t="s">
        <v>213</v>
      </c>
      <c r="C101" s="13">
        <v>99.50850939</v>
      </c>
      <c r="D101" s="11" t="str">
        <f t="shared" si="36"/>
        <v>N/A</v>
      </c>
      <c r="E101" s="13">
        <v>99.459856435999995</v>
      </c>
      <c r="F101" s="11" t="str">
        <f t="shared" si="37"/>
        <v>N/A</v>
      </c>
      <c r="G101" s="13">
        <v>99.024551259000006</v>
      </c>
      <c r="H101" s="11" t="str">
        <f t="shared" si="38"/>
        <v>N/A</v>
      </c>
      <c r="I101" s="12">
        <v>-4.9000000000000002E-2</v>
      </c>
      <c r="J101" s="12">
        <v>-0.438</v>
      </c>
      <c r="K101" s="43" t="s">
        <v>741</v>
      </c>
      <c r="L101" s="9" t="str">
        <f t="shared" si="30"/>
        <v>Yes</v>
      </c>
    </row>
    <row r="102" spans="1:12" x14ac:dyDescent="0.25">
      <c r="A102" s="2" t="s">
        <v>69</v>
      </c>
      <c r="B102" s="43" t="s">
        <v>213</v>
      </c>
      <c r="C102" s="13">
        <v>98.745546136000002</v>
      </c>
      <c r="D102" s="11" t="str">
        <f t="shared" si="36"/>
        <v>N/A</v>
      </c>
      <c r="E102" s="13">
        <v>98.651835266999996</v>
      </c>
      <c r="F102" s="11" t="str">
        <f t="shared" si="37"/>
        <v>N/A</v>
      </c>
      <c r="G102" s="13">
        <v>98.481609195000004</v>
      </c>
      <c r="H102" s="11" t="str">
        <f t="shared" si="38"/>
        <v>N/A</v>
      </c>
      <c r="I102" s="12">
        <v>-9.5000000000000001E-2</v>
      </c>
      <c r="J102" s="12">
        <v>-0.17299999999999999</v>
      </c>
      <c r="K102" s="43" t="s">
        <v>741</v>
      </c>
      <c r="L102" s="9" t="str">
        <f t="shared" si="30"/>
        <v>Yes</v>
      </c>
    </row>
    <row r="103" spans="1:12" x14ac:dyDescent="0.25">
      <c r="A103" s="4" t="s">
        <v>70</v>
      </c>
      <c r="B103" s="43" t="s">
        <v>213</v>
      </c>
      <c r="C103" s="1">
        <v>77577</v>
      </c>
      <c r="D103" s="11" t="str">
        <f t="shared" si="36"/>
        <v>N/A</v>
      </c>
      <c r="E103" s="1">
        <v>80128</v>
      </c>
      <c r="F103" s="11" t="str">
        <f t="shared" si="37"/>
        <v>N/A</v>
      </c>
      <c r="G103" s="1">
        <v>83156</v>
      </c>
      <c r="H103" s="11" t="str">
        <f t="shared" si="38"/>
        <v>N/A</v>
      </c>
      <c r="I103" s="12">
        <v>3.2879999999999998</v>
      </c>
      <c r="J103" s="12">
        <v>3.7789999999999999</v>
      </c>
      <c r="K103" s="43" t="s">
        <v>740</v>
      </c>
      <c r="L103" s="9" t="str">
        <f t="shared" si="30"/>
        <v>Yes</v>
      </c>
    </row>
    <row r="104" spans="1:12" x14ac:dyDescent="0.25">
      <c r="A104" s="2" t="s">
        <v>692</v>
      </c>
      <c r="B104" s="43" t="s">
        <v>213</v>
      </c>
      <c r="C104" s="13">
        <v>1.3393144875</v>
      </c>
      <c r="D104" s="11" t="str">
        <f t="shared" si="36"/>
        <v>N/A</v>
      </c>
      <c r="E104" s="13">
        <v>1.3241313898</v>
      </c>
      <c r="F104" s="11" t="str">
        <f t="shared" si="37"/>
        <v>N/A</v>
      </c>
      <c r="G104" s="13">
        <v>1.1761027466</v>
      </c>
      <c r="H104" s="11" t="str">
        <f t="shared" si="38"/>
        <v>N/A</v>
      </c>
      <c r="I104" s="12">
        <v>-1.1299999999999999</v>
      </c>
      <c r="J104" s="12">
        <v>-11.2</v>
      </c>
      <c r="K104" s="43" t="s">
        <v>741</v>
      </c>
      <c r="L104" s="9" t="str">
        <f t="shared" ref="L104:L110" si="39">IF(J104="Div by 0", "N/A", IF(K104="N/A","N/A", IF(J104&gt;VALUE(MID(K104,1,2)), "No", IF(J104&lt;-1*VALUE(MID(K104,1,2)), "No", "Yes"))))</f>
        <v>Yes</v>
      </c>
    </row>
    <row r="105" spans="1:12" x14ac:dyDescent="0.25">
      <c r="A105" s="2" t="s">
        <v>691</v>
      </c>
      <c r="B105" s="43" t="s">
        <v>213</v>
      </c>
      <c r="C105" s="13">
        <v>9.6678139100000005E-2</v>
      </c>
      <c r="D105" s="11" t="str">
        <f t="shared" si="36"/>
        <v>N/A</v>
      </c>
      <c r="E105" s="13">
        <v>0.15100838659999999</v>
      </c>
      <c r="F105" s="11" t="str">
        <f t="shared" si="37"/>
        <v>N/A</v>
      </c>
      <c r="G105" s="13">
        <v>8.5381692199999998E-2</v>
      </c>
      <c r="H105" s="11" t="str">
        <f t="shared" si="38"/>
        <v>N/A</v>
      </c>
      <c r="I105" s="12">
        <v>56.2</v>
      </c>
      <c r="J105" s="12">
        <v>-43.5</v>
      </c>
      <c r="K105" s="43" t="s">
        <v>741</v>
      </c>
      <c r="L105" s="9" t="str">
        <f t="shared" si="39"/>
        <v>No</v>
      </c>
    </row>
    <row r="106" spans="1:12" x14ac:dyDescent="0.25">
      <c r="A106" s="2" t="s">
        <v>690</v>
      </c>
      <c r="B106" s="43" t="s">
        <v>213</v>
      </c>
      <c r="C106" s="13">
        <v>98.564007372999995</v>
      </c>
      <c r="D106" s="11" t="str">
        <f t="shared" si="36"/>
        <v>N/A</v>
      </c>
      <c r="E106" s="13">
        <v>98.524860223999994</v>
      </c>
      <c r="F106" s="11" t="str">
        <f t="shared" si="37"/>
        <v>N/A</v>
      </c>
      <c r="G106" s="13">
        <v>98.738515561</v>
      </c>
      <c r="H106" s="11" t="str">
        <f t="shared" si="38"/>
        <v>N/A</v>
      </c>
      <c r="I106" s="12">
        <v>-0.04</v>
      </c>
      <c r="J106" s="12">
        <v>0.21690000000000001</v>
      </c>
      <c r="K106" s="43" t="s">
        <v>741</v>
      </c>
      <c r="L106" s="9" t="str">
        <f t="shared" si="39"/>
        <v>Yes</v>
      </c>
    </row>
    <row r="107" spans="1:12" ht="25" x14ac:dyDescent="0.25">
      <c r="A107" s="4" t="s">
        <v>978</v>
      </c>
      <c r="B107" s="43" t="s">
        <v>213</v>
      </c>
      <c r="C107" s="13">
        <v>36.933929968999998</v>
      </c>
      <c r="D107" s="11" t="str">
        <f t="shared" si="36"/>
        <v>N/A</v>
      </c>
      <c r="E107" s="13">
        <v>36.112624670999999</v>
      </c>
      <c r="F107" s="11" t="str">
        <f t="shared" si="37"/>
        <v>N/A</v>
      </c>
      <c r="G107" s="13">
        <v>35.570301739999998</v>
      </c>
      <c r="H107" s="11" t="str">
        <f t="shared" si="38"/>
        <v>N/A</v>
      </c>
      <c r="I107" s="12">
        <v>-2.2200000000000002</v>
      </c>
      <c r="J107" s="12">
        <v>-1.5</v>
      </c>
      <c r="K107" s="43" t="s">
        <v>741</v>
      </c>
      <c r="L107" s="9" t="str">
        <f t="shared" si="39"/>
        <v>Yes</v>
      </c>
    </row>
    <row r="108" spans="1:12" ht="25" x14ac:dyDescent="0.25">
      <c r="A108" s="4" t="s">
        <v>979</v>
      </c>
      <c r="B108" s="43" t="s">
        <v>213</v>
      </c>
      <c r="C108" s="13">
        <v>62.090424491</v>
      </c>
      <c r="D108" s="11" t="str">
        <f t="shared" si="36"/>
        <v>N/A</v>
      </c>
      <c r="E108" s="13">
        <v>62.931463362999999</v>
      </c>
      <c r="F108" s="11" t="str">
        <f t="shared" si="37"/>
        <v>N/A</v>
      </c>
      <c r="G108" s="13">
        <v>63.512298393999998</v>
      </c>
      <c r="H108" s="11" t="str">
        <f t="shared" si="38"/>
        <v>N/A</v>
      </c>
      <c r="I108" s="12">
        <v>1.355</v>
      </c>
      <c r="J108" s="12">
        <v>0.92300000000000004</v>
      </c>
      <c r="K108" s="43" t="s">
        <v>741</v>
      </c>
      <c r="L108" s="9" t="str">
        <f t="shared" si="39"/>
        <v>Yes</v>
      </c>
    </row>
    <row r="109" spans="1:12" ht="25" x14ac:dyDescent="0.25">
      <c r="A109" s="4" t="s">
        <v>980</v>
      </c>
      <c r="B109" s="43" t="s">
        <v>213</v>
      </c>
      <c r="C109" s="13">
        <v>0.39245892020000001</v>
      </c>
      <c r="D109" s="11" t="str">
        <f t="shared" si="36"/>
        <v>N/A</v>
      </c>
      <c r="E109" s="13">
        <v>0.38378621689999998</v>
      </c>
      <c r="F109" s="11" t="str">
        <f t="shared" si="37"/>
        <v>N/A</v>
      </c>
      <c r="G109" s="13">
        <v>0.34374039629999997</v>
      </c>
      <c r="H109" s="11" t="str">
        <f t="shared" si="38"/>
        <v>N/A</v>
      </c>
      <c r="I109" s="12">
        <v>-2.21</v>
      </c>
      <c r="J109" s="12">
        <v>-10.4</v>
      </c>
      <c r="K109" s="43" t="s">
        <v>741</v>
      </c>
      <c r="L109" s="9" t="str">
        <f t="shared" si="39"/>
        <v>Yes</v>
      </c>
    </row>
    <row r="110" spans="1:12" ht="25" x14ac:dyDescent="0.25">
      <c r="A110" s="4" t="s">
        <v>981</v>
      </c>
      <c r="B110" s="43" t="s">
        <v>213</v>
      </c>
      <c r="C110" s="13">
        <v>0.58318661969999996</v>
      </c>
      <c r="D110" s="11" t="str">
        <f t="shared" si="36"/>
        <v>N/A</v>
      </c>
      <c r="E110" s="13">
        <v>0.57212574920000003</v>
      </c>
      <c r="F110" s="11" t="str">
        <f t="shared" si="37"/>
        <v>N/A</v>
      </c>
      <c r="G110" s="13">
        <v>0.57365946940000001</v>
      </c>
      <c r="H110" s="11" t="str">
        <f t="shared" si="38"/>
        <v>N/A</v>
      </c>
      <c r="I110" s="12">
        <v>-1.9</v>
      </c>
      <c r="J110" s="12">
        <v>0.2681</v>
      </c>
      <c r="K110" s="43" t="s">
        <v>741</v>
      </c>
      <c r="L110" s="9" t="str">
        <f t="shared" si="39"/>
        <v>Yes</v>
      </c>
    </row>
    <row r="111" spans="1:12" x14ac:dyDescent="0.25">
      <c r="A111" s="2" t="s">
        <v>982</v>
      </c>
      <c r="B111" s="43" t="s">
        <v>286</v>
      </c>
      <c r="C111" s="13">
        <v>99.992080462999994</v>
      </c>
      <c r="D111" s="11" t="str">
        <f>IF($B111="N/A","N/A",IF(C111&gt;=99,"Yes","No"))</f>
        <v>Yes</v>
      </c>
      <c r="E111" s="13">
        <v>99.980829599000003</v>
      </c>
      <c r="F111" s="11" t="str">
        <f>IF($B111="N/A","N/A",IF(E111&gt;=99,"Yes","No"))</f>
        <v>Yes</v>
      </c>
      <c r="G111" s="13">
        <v>99.981538745999998</v>
      </c>
      <c r="H111" s="11" t="str">
        <f>IF($B111="N/A","N/A",IF(G111&gt;=99,"Yes","No"))</f>
        <v>Yes</v>
      </c>
      <c r="I111" s="12">
        <v>-1.0999999999999999E-2</v>
      </c>
      <c r="J111" s="12">
        <v>6.9999999999999999E-4</v>
      </c>
      <c r="K111" s="43" t="s">
        <v>740</v>
      </c>
      <c r="L111" s="9" t="str">
        <f t="shared" ref="L111:L145" si="40">IF(J111="Div by 0", "N/A", IF(K111="N/A","N/A", IF(J111&gt;VALUE(MID(K111,1,2)), "No", IF(J111&lt;-1*VALUE(MID(K111,1,2)), "No", "Yes"))))</f>
        <v>Yes</v>
      </c>
    </row>
    <row r="112" spans="1:12" x14ac:dyDescent="0.25">
      <c r="A112" s="2" t="s">
        <v>983</v>
      </c>
      <c r="B112" s="43" t="s">
        <v>213</v>
      </c>
      <c r="C112" s="13">
        <v>3.1856289415000001</v>
      </c>
      <c r="D112" s="11" t="str">
        <f>IF($B112="N/A","N/A",IF(C112&gt;10,"No",IF(C112&lt;-10,"No","Yes")))</f>
        <v>N/A</v>
      </c>
      <c r="E112" s="13">
        <v>0.48107761389999998</v>
      </c>
      <c r="F112" s="11" t="str">
        <f>IF($B112="N/A","N/A",IF(E112&gt;10,"No",IF(E112&lt;-10,"No","Yes")))</f>
        <v>N/A</v>
      </c>
      <c r="G112" s="13">
        <v>0.35835126420000002</v>
      </c>
      <c r="H112" s="11" t="str">
        <f>IF($B112="N/A","N/A",IF(G112&gt;10,"No",IF(G112&lt;-10,"No","Yes")))</f>
        <v>N/A</v>
      </c>
      <c r="I112" s="12">
        <v>-84.9</v>
      </c>
      <c r="J112" s="12">
        <v>-25.5</v>
      </c>
      <c r="K112" s="43" t="s">
        <v>740</v>
      </c>
      <c r="L112" s="9" t="str">
        <f t="shared" si="40"/>
        <v>No</v>
      </c>
    </row>
    <row r="113" spans="1:12" x14ac:dyDescent="0.25">
      <c r="A113" s="3" t="s">
        <v>984</v>
      </c>
      <c r="B113" s="43" t="s">
        <v>280</v>
      </c>
      <c r="C113" s="8">
        <v>99.960735948999996</v>
      </c>
      <c r="D113" s="11" t="str">
        <f>IF($B113="N/A","N/A",IF(C113&gt;=98,"Yes","No"))</f>
        <v>Yes</v>
      </c>
      <c r="E113" s="8">
        <v>99.965670118999995</v>
      </c>
      <c r="F113" s="11" t="str">
        <f>IF($B113="N/A","N/A",IF(E113&gt;=98,"Yes","No"))</f>
        <v>Yes</v>
      </c>
      <c r="G113" s="8">
        <v>99.962377176000004</v>
      </c>
      <c r="H113" s="11" t="str">
        <f>IF($B113="N/A","N/A",IF(G113&gt;=98,"Yes","No"))</f>
        <v>Yes</v>
      </c>
      <c r="I113" s="12">
        <v>4.8999999999999998E-3</v>
      </c>
      <c r="J113" s="12">
        <v>-3.0000000000000001E-3</v>
      </c>
      <c r="K113" s="43" t="s">
        <v>740</v>
      </c>
      <c r="L113" s="9" t="str">
        <f t="shared" si="40"/>
        <v>Yes</v>
      </c>
    </row>
    <row r="114" spans="1:12" x14ac:dyDescent="0.25">
      <c r="A114" s="3" t="s">
        <v>985</v>
      </c>
      <c r="B114" s="43" t="s">
        <v>287</v>
      </c>
      <c r="C114" s="8">
        <v>90.885773740999994</v>
      </c>
      <c r="D114" s="11" t="str">
        <f>IF($B114="N/A","N/A",IF(C114&gt;=80,"Yes","No"))</f>
        <v>Yes</v>
      </c>
      <c r="E114" s="8">
        <v>91.261892052999997</v>
      </c>
      <c r="F114" s="11" t="str">
        <f>IF($B114="N/A","N/A",IF(E114&gt;=80,"Yes","No"))</f>
        <v>Yes</v>
      </c>
      <c r="G114" s="8">
        <v>91.460055096000005</v>
      </c>
      <c r="H114" s="11" t="str">
        <f>IF($B114="N/A","N/A",IF(G114&gt;=80,"Yes","No"))</f>
        <v>Yes</v>
      </c>
      <c r="I114" s="12">
        <v>0.4138</v>
      </c>
      <c r="J114" s="12">
        <v>0.21709999999999999</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t="s">
        <v>1746</v>
      </c>
      <c r="D117" s="36" t="s">
        <v>742</v>
      </c>
      <c r="E117" s="13" t="s">
        <v>1746</v>
      </c>
      <c r="F117" s="36" t="s">
        <v>742</v>
      </c>
      <c r="G117" s="13" t="s">
        <v>1746</v>
      </c>
      <c r="H117" s="11" t="str">
        <f>IF($B117="N/A","N/A",IF(G117&lt;100,"No",IF(G117=100,"No","Yes")))</f>
        <v>N/A</v>
      </c>
      <c r="I117" s="12" t="s">
        <v>1746</v>
      </c>
      <c r="J117" s="12" t="s">
        <v>1746</v>
      </c>
      <c r="K117" s="43" t="s">
        <v>739</v>
      </c>
      <c r="L117" s="9" t="str">
        <f t="shared" si="40"/>
        <v>N/A</v>
      </c>
    </row>
    <row r="118" spans="1:12" ht="25" x14ac:dyDescent="0.25">
      <c r="A118" s="2" t="s">
        <v>989</v>
      </c>
      <c r="B118" s="35"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37881</v>
      </c>
      <c r="D119" s="11" t="str">
        <f t="shared" ref="D119:D145" si="43">IF($B119="N/A","N/A",IF(C119&gt;10,"No",IF(C119&lt;-10,"No","Yes")))</f>
        <v>N/A</v>
      </c>
      <c r="E119" s="36">
        <v>41731</v>
      </c>
      <c r="F119" s="11" t="str">
        <f t="shared" ref="F119:F145" si="44">IF($B119="N/A","N/A",IF(E119&gt;10,"No",IF(E119&lt;-10,"No","Yes")))</f>
        <v>N/A</v>
      </c>
      <c r="G119" s="36">
        <v>43334</v>
      </c>
      <c r="H119" s="11" t="str">
        <f t="shared" ref="H119:H145" si="45">IF($B119="N/A","N/A",IF(G119&gt;10,"No",IF(G119&lt;-10,"No","Yes")))</f>
        <v>N/A</v>
      </c>
      <c r="I119" s="12">
        <v>10.16</v>
      </c>
      <c r="J119" s="12">
        <v>3.8410000000000002</v>
      </c>
      <c r="K119" s="43" t="s">
        <v>740</v>
      </c>
      <c r="L119" s="9" t="str">
        <f t="shared" si="40"/>
        <v>Yes</v>
      </c>
    </row>
    <row r="120" spans="1:12" x14ac:dyDescent="0.25">
      <c r="A120" s="2" t="s">
        <v>990</v>
      </c>
      <c r="B120" s="35" t="s">
        <v>213</v>
      </c>
      <c r="C120" s="36">
        <v>12571</v>
      </c>
      <c r="D120" s="11" t="str">
        <f t="shared" si="43"/>
        <v>N/A</v>
      </c>
      <c r="E120" s="36">
        <v>13156</v>
      </c>
      <c r="F120" s="11" t="str">
        <f t="shared" si="44"/>
        <v>N/A</v>
      </c>
      <c r="G120" s="36">
        <v>13317</v>
      </c>
      <c r="H120" s="11" t="str">
        <f t="shared" si="45"/>
        <v>N/A</v>
      </c>
      <c r="I120" s="12">
        <v>4.6539999999999999</v>
      </c>
      <c r="J120" s="12">
        <v>1.224</v>
      </c>
      <c r="K120" s="43" t="s">
        <v>740</v>
      </c>
      <c r="L120" s="9" t="str">
        <f t="shared" si="40"/>
        <v>Yes</v>
      </c>
    </row>
    <row r="121" spans="1:12" x14ac:dyDescent="0.25">
      <c r="A121" s="2" t="s">
        <v>991</v>
      </c>
      <c r="B121" s="35" t="s">
        <v>213</v>
      </c>
      <c r="C121" s="36">
        <v>1487</v>
      </c>
      <c r="D121" s="11" t="str">
        <f t="shared" si="43"/>
        <v>N/A</v>
      </c>
      <c r="E121" s="36">
        <v>1635</v>
      </c>
      <c r="F121" s="11" t="str">
        <f t="shared" si="44"/>
        <v>N/A</v>
      </c>
      <c r="G121" s="36">
        <v>1648</v>
      </c>
      <c r="H121" s="11" t="str">
        <f t="shared" si="45"/>
        <v>N/A</v>
      </c>
      <c r="I121" s="12">
        <v>9.9529999999999994</v>
      </c>
      <c r="J121" s="12">
        <v>0.79510000000000003</v>
      </c>
      <c r="K121" s="43" t="s">
        <v>740</v>
      </c>
      <c r="L121" s="9" t="str">
        <f t="shared" si="40"/>
        <v>Yes</v>
      </c>
    </row>
    <row r="122" spans="1:12" x14ac:dyDescent="0.25">
      <c r="A122" s="2" t="s">
        <v>992</v>
      </c>
      <c r="B122" s="35" t="s">
        <v>213</v>
      </c>
      <c r="C122" s="36">
        <v>15826</v>
      </c>
      <c r="D122" s="11" t="str">
        <f t="shared" si="43"/>
        <v>N/A</v>
      </c>
      <c r="E122" s="36">
        <v>16107</v>
      </c>
      <c r="F122" s="11" t="str">
        <f t="shared" si="44"/>
        <v>N/A</v>
      </c>
      <c r="G122" s="36">
        <v>17031</v>
      </c>
      <c r="H122" s="11" t="str">
        <f t="shared" si="45"/>
        <v>N/A</v>
      </c>
      <c r="I122" s="12">
        <v>1.776</v>
      </c>
      <c r="J122" s="12">
        <v>5.7370000000000001</v>
      </c>
      <c r="K122" s="43" t="s">
        <v>740</v>
      </c>
      <c r="L122" s="9" t="str">
        <f t="shared" si="40"/>
        <v>Yes</v>
      </c>
    </row>
    <row r="123" spans="1:12" x14ac:dyDescent="0.25">
      <c r="A123" s="2" t="s">
        <v>993</v>
      </c>
      <c r="B123" s="35" t="s">
        <v>213</v>
      </c>
      <c r="C123" s="36">
        <v>7997</v>
      </c>
      <c r="D123" s="11" t="str">
        <f t="shared" si="43"/>
        <v>N/A</v>
      </c>
      <c r="E123" s="36">
        <v>10833</v>
      </c>
      <c r="F123" s="11" t="str">
        <f t="shared" si="44"/>
        <v>N/A</v>
      </c>
      <c r="G123" s="36">
        <v>11338</v>
      </c>
      <c r="H123" s="11" t="str">
        <f t="shared" si="45"/>
        <v>N/A</v>
      </c>
      <c r="I123" s="12">
        <v>35.46</v>
      </c>
      <c r="J123" s="12">
        <v>4.6619999999999999</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120353</v>
      </c>
      <c r="D125" s="11" t="str">
        <f t="shared" si="43"/>
        <v>N/A</v>
      </c>
      <c r="E125" s="36">
        <v>121602</v>
      </c>
      <c r="F125" s="11" t="str">
        <f t="shared" si="44"/>
        <v>N/A</v>
      </c>
      <c r="G125" s="36">
        <v>125017</v>
      </c>
      <c r="H125" s="11" t="str">
        <f t="shared" si="45"/>
        <v>N/A</v>
      </c>
      <c r="I125" s="12">
        <v>1.038</v>
      </c>
      <c r="J125" s="12">
        <v>2.8079999999999998</v>
      </c>
      <c r="K125" s="43" t="s">
        <v>740</v>
      </c>
      <c r="L125" s="9" t="str">
        <f t="shared" si="40"/>
        <v>Yes</v>
      </c>
    </row>
    <row r="126" spans="1:12" x14ac:dyDescent="0.25">
      <c r="A126" s="2" t="s">
        <v>995</v>
      </c>
      <c r="B126" s="35" t="s">
        <v>213</v>
      </c>
      <c r="C126" s="36">
        <v>76844</v>
      </c>
      <c r="D126" s="11" t="str">
        <f t="shared" si="43"/>
        <v>N/A</v>
      </c>
      <c r="E126" s="36">
        <v>77056</v>
      </c>
      <c r="F126" s="11" t="str">
        <f t="shared" si="44"/>
        <v>N/A</v>
      </c>
      <c r="G126" s="36">
        <v>77077</v>
      </c>
      <c r="H126" s="11" t="str">
        <f t="shared" si="45"/>
        <v>N/A</v>
      </c>
      <c r="I126" s="12">
        <v>0.27589999999999998</v>
      </c>
      <c r="J126" s="12">
        <v>2.7300000000000001E-2</v>
      </c>
      <c r="K126" s="43" t="s">
        <v>740</v>
      </c>
      <c r="L126" s="9" t="str">
        <f t="shared" si="40"/>
        <v>Yes</v>
      </c>
    </row>
    <row r="127" spans="1:12" x14ac:dyDescent="0.25">
      <c r="A127" s="2" t="s">
        <v>996</v>
      </c>
      <c r="B127" s="35" t="s">
        <v>213</v>
      </c>
      <c r="C127" s="36">
        <v>15270</v>
      </c>
      <c r="D127" s="11" t="str">
        <f t="shared" si="43"/>
        <v>N/A</v>
      </c>
      <c r="E127" s="36">
        <v>16835</v>
      </c>
      <c r="F127" s="11" t="str">
        <f t="shared" si="44"/>
        <v>N/A</v>
      </c>
      <c r="G127" s="36">
        <v>18168</v>
      </c>
      <c r="H127" s="11" t="str">
        <f t="shared" si="45"/>
        <v>N/A</v>
      </c>
      <c r="I127" s="12">
        <v>10.25</v>
      </c>
      <c r="J127" s="12">
        <v>7.9180000000000001</v>
      </c>
      <c r="K127" s="43" t="s">
        <v>740</v>
      </c>
      <c r="L127" s="9" t="str">
        <f t="shared" si="40"/>
        <v>Yes</v>
      </c>
    </row>
    <row r="128" spans="1:12" x14ac:dyDescent="0.25">
      <c r="A128" s="2" t="s">
        <v>997</v>
      </c>
      <c r="B128" s="35" t="s">
        <v>213</v>
      </c>
      <c r="C128" s="36">
        <v>17343</v>
      </c>
      <c r="D128" s="11" t="str">
        <f t="shared" si="43"/>
        <v>N/A</v>
      </c>
      <c r="E128" s="36">
        <v>18623</v>
      </c>
      <c r="F128" s="11" t="str">
        <f t="shared" si="44"/>
        <v>N/A</v>
      </c>
      <c r="G128" s="36">
        <v>20151</v>
      </c>
      <c r="H128" s="11" t="str">
        <f t="shared" si="45"/>
        <v>N/A</v>
      </c>
      <c r="I128" s="12">
        <v>7.38</v>
      </c>
      <c r="J128" s="12">
        <v>8.2050000000000001</v>
      </c>
      <c r="K128" s="43" t="s">
        <v>740</v>
      </c>
      <c r="L128" s="9" t="str">
        <f t="shared" si="40"/>
        <v>Yes</v>
      </c>
    </row>
    <row r="129" spans="1:12" x14ac:dyDescent="0.25">
      <c r="A129" s="2" t="s">
        <v>998</v>
      </c>
      <c r="B129" s="35" t="s">
        <v>213</v>
      </c>
      <c r="C129" s="36">
        <v>10896</v>
      </c>
      <c r="D129" s="11" t="str">
        <f t="shared" si="43"/>
        <v>N/A</v>
      </c>
      <c r="E129" s="36">
        <v>9088</v>
      </c>
      <c r="F129" s="11" t="str">
        <f t="shared" si="44"/>
        <v>N/A</v>
      </c>
      <c r="G129" s="36">
        <v>9621</v>
      </c>
      <c r="H129" s="11" t="str">
        <f t="shared" si="45"/>
        <v>N/A</v>
      </c>
      <c r="I129" s="12">
        <v>-16.600000000000001</v>
      </c>
      <c r="J129" s="12">
        <v>5.8650000000000002</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198655</v>
      </c>
      <c r="D131" s="11" t="str">
        <f t="shared" si="43"/>
        <v>N/A</v>
      </c>
      <c r="E131" s="36">
        <v>203904</v>
      </c>
      <c r="F131" s="11" t="str">
        <f t="shared" si="44"/>
        <v>N/A</v>
      </c>
      <c r="G131" s="36">
        <v>204663</v>
      </c>
      <c r="H131" s="11" t="str">
        <f t="shared" si="45"/>
        <v>N/A</v>
      </c>
      <c r="I131" s="12">
        <v>2.6419999999999999</v>
      </c>
      <c r="J131" s="12">
        <v>0.37219999999999998</v>
      </c>
      <c r="K131" s="43" t="s">
        <v>740</v>
      </c>
      <c r="L131" s="9" t="str">
        <f t="shared" si="40"/>
        <v>Yes</v>
      </c>
    </row>
    <row r="132" spans="1:12" x14ac:dyDescent="0.25">
      <c r="A132" s="2" t="s">
        <v>1000</v>
      </c>
      <c r="B132" s="35" t="s">
        <v>213</v>
      </c>
      <c r="C132" s="36">
        <v>45</v>
      </c>
      <c r="D132" s="11" t="str">
        <f t="shared" si="43"/>
        <v>N/A</v>
      </c>
      <c r="E132" s="36">
        <v>31</v>
      </c>
      <c r="F132" s="11" t="str">
        <f t="shared" si="44"/>
        <v>N/A</v>
      </c>
      <c r="G132" s="36">
        <v>17</v>
      </c>
      <c r="H132" s="11" t="str">
        <f t="shared" si="45"/>
        <v>N/A</v>
      </c>
      <c r="I132" s="12">
        <v>-31.1</v>
      </c>
      <c r="J132" s="12">
        <v>-45.2</v>
      </c>
      <c r="K132" s="43" t="s">
        <v>740</v>
      </c>
      <c r="L132" s="9" t="str">
        <f t="shared" si="40"/>
        <v>No</v>
      </c>
    </row>
    <row r="133" spans="1:12" x14ac:dyDescent="0.25">
      <c r="A133" s="2" t="s">
        <v>1001</v>
      </c>
      <c r="B133" s="35" t="s">
        <v>213</v>
      </c>
      <c r="C133" s="36">
        <v>24</v>
      </c>
      <c r="D133" s="11" t="str">
        <f t="shared" si="43"/>
        <v>N/A</v>
      </c>
      <c r="E133" s="36">
        <v>14</v>
      </c>
      <c r="F133" s="11" t="str">
        <f t="shared" si="44"/>
        <v>N/A</v>
      </c>
      <c r="G133" s="36">
        <v>11</v>
      </c>
      <c r="H133" s="11" t="str">
        <f t="shared" si="45"/>
        <v>N/A</v>
      </c>
      <c r="I133" s="12">
        <v>-41.7</v>
      </c>
      <c r="J133" s="12">
        <v>-71.400000000000006</v>
      </c>
      <c r="K133" s="43" t="s">
        <v>740</v>
      </c>
      <c r="L133" s="9" t="str">
        <f t="shared" si="40"/>
        <v>No</v>
      </c>
    </row>
    <row r="134" spans="1:12" x14ac:dyDescent="0.25">
      <c r="A134" s="2" t="s">
        <v>1002</v>
      </c>
      <c r="B134" s="35" t="s">
        <v>213</v>
      </c>
      <c r="C134" s="36">
        <v>38</v>
      </c>
      <c r="D134" s="11" t="str">
        <f t="shared" si="43"/>
        <v>N/A</v>
      </c>
      <c r="E134" s="36">
        <v>22</v>
      </c>
      <c r="F134" s="11" t="str">
        <f t="shared" si="44"/>
        <v>N/A</v>
      </c>
      <c r="G134" s="36">
        <v>25</v>
      </c>
      <c r="H134" s="11" t="str">
        <f t="shared" si="45"/>
        <v>N/A</v>
      </c>
      <c r="I134" s="12">
        <v>-42.1</v>
      </c>
      <c r="J134" s="12">
        <v>13.64</v>
      </c>
      <c r="K134" s="43" t="s">
        <v>740</v>
      </c>
      <c r="L134" s="9" t="str">
        <f t="shared" si="40"/>
        <v>No</v>
      </c>
    </row>
    <row r="135" spans="1:12" x14ac:dyDescent="0.25">
      <c r="A135" s="2" t="s">
        <v>1003</v>
      </c>
      <c r="B135" s="35" t="s">
        <v>213</v>
      </c>
      <c r="C135" s="36">
        <v>8019</v>
      </c>
      <c r="D135" s="11" t="str">
        <f t="shared" si="43"/>
        <v>N/A</v>
      </c>
      <c r="E135" s="36">
        <v>8248</v>
      </c>
      <c r="F135" s="11" t="str">
        <f t="shared" si="44"/>
        <v>N/A</v>
      </c>
      <c r="G135" s="36">
        <v>7797</v>
      </c>
      <c r="H135" s="11" t="str">
        <f t="shared" si="45"/>
        <v>N/A</v>
      </c>
      <c r="I135" s="12">
        <v>2.8559999999999999</v>
      </c>
      <c r="J135" s="12">
        <v>-5.47</v>
      </c>
      <c r="K135" s="43" t="s">
        <v>740</v>
      </c>
      <c r="L135" s="9" t="str">
        <f t="shared" si="40"/>
        <v>Yes</v>
      </c>
    </row>
    <row r="136" spans="1:12" x14ac:dyDescent="0.25">
      <c r="A136" s="2" t="s">
        <v>1004</v>
      </c>
      <c r="B136" s="35" t="s">
        <v>213</v>
      </c>
      <c r="C136" s="36">
        <v>181845</v>
      </c>
      <c r="D136" s="11" t="str">
        <f t="shared" si="43"/>
        <v>N/A</v>
      </c>
      <c r="E136" s="36">
        <v>186665</v>
      </c>
      <c r="F136" s="11" t="str">
        <f t="shared" si="44"/>
        <v>N/A</v>
      </c>
      <c r="G136" s="36">
        <v>187677</v>
      </c>
      <c r="H136" s="11" t="str">
        <f t="shared" si="45"/>
        <v>N/A</v>
      </c>
      <c r="I136" s="12">
        <v>2.6509999999999998</v>
      </c>
      <c r="J136" s="12">
        <v>0.54210000000000003</v>
      </c>
      <c r="K136" s="43" t="s">
        <v>740</v>
      </c>
      <c r="L136" s="9" t="str">
        <f t="shared" si="40"/>
        <v>Yes</v>
      </c>
    </row>
    <row r="137" spans="1:12" x14ac:dyDescent="0.25">
      <c r="A137" s="2" t="s">
        <v>1005</v>
      </c>
      <c r="B137" s="35" t="s">
        <v>213</v>
      </c>
      <c r="C137" s="36">
        <v>8684</v>
      </c>
      <c r="D137" s="11" t="str">
        <f t="shared" si="43"/>
        <v>N/A</v>
      </c>
      <c r="E137" s="36">
        <v>8924</v>
      </c>
      <c r="F137" s="11" t="str">
        <f t="shared" si="44"/>
        <v>N/A</v>
      </c>
      <c r="G137" s="36">
        <v>9143</v>
      </c>
      <c r="H137" s="11" t="str">
        <f t="shared" si="45"/>
        <v>N/A</v>
      </c>
      <c r="I137" s="12">
        <v>2.7639999999999998</v>
      </c>
      <c r="J137" s="12">
        <v>2.4540000000000002</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61991</v>
      </c>
      <c r="D139" s="11" t="str">
        <f t="shared" si="43"/>
        <v>N/A</v>
      </c>
      <c r="E139" s="36">
        <v>63698</v>
      </c>
      <c r="F139" s="11" t="str">
        <f t="shared" si="44"/>
        <v>N/A</v>
      </c>
      <c r="G139" s="36">
        <v>64251</v>
      </c>
      <c r="H139" s="11" t="str">
        <f t="shared" si="45"/>
        <v>N/A</v>
      </c>
      <c r="I139" s="12">
        <v>2.754</v>
      </c>
      <c r="J139" s="12">
        <v>0.86819999999999997</v>
      </c>
      <c r="K139" s="43" t="s">
        <v>740</v>
      </c>
      <c r="L139" s="9" t="str">
        <f t="shared" si="40"/>
        <v>Yes</v>
      </c>
    </row>
    <row r="140" spans="1:12" x14ac:dyDescent="0.25">
      <c r="A140" s="2" t="s">
        <v>1007</v>
      </c>
      <c r="B140" s="35" t="s">
        <v>213</v>
      </c>
      <c r="C140" s="36">
        <v>18800</v>
      </c>
      <c r="D140" s="11" t="str">
        <f t="shared" si="43"/>
        <v>N/A</v>
      </c>
      <c r="E140" s="36">
        <v>18422</v>
      </c>
      <c r="F140" s="11" t="str">
        <f t="shared" si="44"/>
        <v>N/A</v>
      </c>
      <c r="G140" s="36">
        <v>19197</v>
      </c>
      <c r="H140" s="11" t="str">
        <f t="shared" si="45"/>
        <v>N/A</v>
      </c>
      <c r="I140" s="12">
        <v>-2.0099999999999998</v>
      </c>
      <c r="J140" s="12">
        <v>4.2069999999999999</v>
      </c>
      <c r="K140" s="43" t="s">
        <v>740</v>
      </c>
      <c r="L140" s="9" t="str">
        <f t="shared" si="40"/>
        <v>Yes</v>
      </c>
    </row>
    <row r="141" spans="1:12" x14ac:dyDescent="0.25">
      <c r="A141" s="2" t="s">
        <v>1008</v>
      </c>
      <c r="B141" s="35" t="s">
        <v>213</v>
      </c>
      <c r="C141" s="36">
        <v>8207</v>
      </c>
      <c r="D141" s="11" t="str">
        <f t="shared" si="43"/>
        <v>N/A</v>
      </c>
      <c r="E141" s="36">
        <v>8212</v>
      </c>
      <c r="F141" s="11" t="str">
        <f t="shared" si="44"/>
        <v>N/A</v>
      </c>
      <c r="G141" s="36">
        <v>8236</v>
      </c>
      <c r="H141" s="11" t="str">
        <f t="shared" si="45"/>
        <v>N/A</v>
      </c>
      <c r="I141" s="12">
        <v>6.0900000000000003E-2</v>
      </c>
      <c r="J141" s="12">
        <v>0.2923</v>
      </c>
      <c r="K141" s="43" t="s">
        <v>740</v>
      </c>
      <c r="L141" s="9" t="str">
        <f t="shared" si="40"/>
        <v>Yes</v>
      </c>
    </row>
    <row r="142" spans="1:12" x14ac:dyDescent="0.25">
      <c r="A142" s="2" t="s">
        <v>1009</v>
      </c>
      <c r="B142" s="35" t="s">
        <v>213</v>
      </c>
      <c r="C142" s="36">
        <v>12557</v>
      </c>
      <c r="D142" s="11" t="str">
        <f t="shared" si="43"/>
        <v>N/A</v>
      </c>
      <c r="E142" s="36">
        <v>13343</v>
      </c>
      <c r="F142" s="11" t="str">
        <f t="shared" si="44"/>
        <v>N/A</v>
      </c>
      <c r="G142" s="36">
        <v>13557</v>
      </c>
      <c r="H142" s="11" t="str">
        <f t="shared" si="45"/>
        <v>N/A</v>
      </c>
      <c r="I142" s="12">
        <v>6.2590000000000003</v>
      </c>
      <c r="J142" s="12">
        <v>1.6040000000000001</v>
      </c>
      <c r="K142" s="43" t="s">
        <v>740</v>
      </c>
      <c r="L142" s="9" t="str">
        <f t="shared" si="40"/>
        <v>Yes</v>
      </c>
    </row>
    <row r="143" spans="1:12" x14ac:dyDescent="0.25">
      <c r="A143" s="2" t="s">
        <v>1010</v>
      </c>
      <c r="B143" s="35" t="s">
        <v>213</v>
      </c>
      <c r="C143" s="36">
        <v>15763</v>
      </c>
      <c r="D143" s="11" t="str">
        <f t="shared" si="43"/>
        <v>N/A</v>
      </c>
      <c r="E143" s="36">
        <v>16299</v>
      </c>
      <c r="F143" s="11" t="str">
        <f t="shared" si="44"/>
        <v>N/A</v>
      </c>
      <c r="G143" s="36">
        <v>16794</v>
      </c>
      <c r="H143" s="11" t="str">
        <f t="shared" si="45"/>
        <v>N/A</v>
      </c>
      <c r="I143" s="12">
        <v>3.4</v>
      </c>
      <c r="J143" s="12">
        <v>3.0369999999999999</v>
      </c>
      <c r="K143" s="43" t="s">
        <v>740</v>
      </c>
      <c r="L143" s="9" t="str">
        <f t="shared" si="40"/>
        <v>Yes</v>
      </c>
    </row>
    <row r="144" spans="1:12" x14ac:dyDescent="0.25">
      <c r="A144" s="2" t="s">
        <v>1011</v>
      </c>
      <c r="B144" s="35" t="s">
        <v>213</v>
      </c>
      <c r="C144" s="36">
        <v>6664</v>
      </c>
      <c r="D144" s="11" t="str">
        <f t="shared" si="43"/>
        <v>N/A</v>
      </c>
      <c r="E144" s="36">
        <v>7422</v>
      </c>
      <c r="F144" s="11" t="str">
        <f t="shared" si="44"/>
        <v>N/A</v>
      </c>
      <c r="G144" s="36">
        <v>6467</v>
      </c>
      <c r="H144" s="11" t="str">
        <f t="shared" si="45"/>
        <v>N/A</v>
      </c>
      <c r="I144" s="12">
        <v>11.37</v>
      </c>
      <c r="J144" s="12">
        <v>-12.9</v>
      </c>
      <c r="K144" s="43" t="s">
        <v>740</v>
      </c>
      <c r="L144" s="9" t="str">
        <f t="shared" si="40"/>
        <v>No</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13754</v>
      </c>
      <c r="D146" s="11" t="str">
        <f t="shared" ref="D146:D151" si="46">IF($B146="N/A","N/A",IF(C146&gt;10,"No",IF(C146&lt;-10,"No","Yes")))</f>
        <v>N/A</v>
      </c>
      <c r="E146" s="1">
        <v>14074</v>
      </c>
      <c r="F146" s="11" t="str">
        <f t="shared" ref="F146:F151" si="47">IF($B146="N/A","N/A",IF(E146&gt;10,"No",IF(E146&lt;-10,"No","Yes")))</f>
        <v>N/A</v>
      </c>
      <c r="G146" s="1">
        <v>14124</v>
      </c>
      <c r="H146" s="11" t="str">
        <f t="shared" ref="H146:H151" si="48">IF($B146="N/A","N/A",IF(G146&gt;10,"No",IF(G146&lt;-10,"No","Yes")))</f>
        <v>N/A</v>
      </c>
      <c r="I146" s="12">
        <v>2.327</v>
      </c>
      <c r="J146" s="12">
        <v>0.3553</v>
      </c>
      <c r="K146" s="43" t="s">
        <v>739</v>
      </c>
      <c r="L146" s="9" t="str">
        <f t="shared" ref="L146:L151" si="49">IF(J146="Div by 0", "N/A", IF(K146="N/A","N/A", IF(J146&gt;VALUE(MID(K146,1,2)), "No", IF(J146&lt;-1*VALUE(MID(K146,1,2)), "No", "Yes"))))</f>
        <v>Yes</v>
      </c>
    </row>
    <row r="147" spans="1:12" x14ac:dyDescent="0.25">
      <c r="A147" s="6" t="s">
        <v>326</v>
      </c>
      <c r="B147" s="43" t="s">
        <v>213</v>
      </c>
      <c r="C147" s="13">
        <v>3.2835179526</v>
      </c>
      <c r="D147" s="11" t="str">
        <f t="shared" si="46"/>
        <v>N/A</v>
      </c>
      <c r="E147" s="13">
        <v>3.2659217746999998</v>
      </c>
      <c r="F147" s="11" t="str">
        <f t="shared" si="47"/>
        <v>N/A</v>
      </c>
      <c r="G147" s="13">
        <v>3.2300778704000002</v>
      </c>
      <c r="H147" s="11" t="str">
        <f t="shared" si="48"/>
        <v>N/A</v>
      </c>
      <c r="I147" s="12">
        <v>-0.53600000000000003</v>
      </c>
      <c r="J147" s="12">
        <v>-1.1000000000000001</v>
      </c>
      <c r="K147" s="43" t="s">
        <v>739</v>
      </c>
      <c r="L147" s="9" t="str">
        <f t="shared" si="49"/>
        <v>Yes</v>
      </c>
    </row>
    <row r="148" spans="1:12" x14ac:dyDescent="0.25">
      <c r="A148" s="2" t="s">
        <v>327</v>
      </c>
      <c r="B148" s="43" t="s">
        <v>213</v>
      </c>
      <c r="C148" s="13">
        <v>23.557984214000001</v>
      </c>
      <c r="D148" s="11" t="str">
        <f t="shared" si="46"/>
        <v>N/A</v>
      </c>
      <c r="E148" s="13">
        <v>21.890201528999999</v>
      </c>
      <c r="F148" s="11" t="str">
        <f t="shared" si="47"/>
        <v>N/A</v>
      </c>
      <c r="G148" s="13">
        <v>20.745834679000001</v>
      </c>
      <c r="H148" s="11" t="str">
        <f t="shared" si="48"/>
        <v>N/A</v>
      </c>
      <c r="I148" s="12">
        <v>-7.08</v>
      </c>
      <c r="J148" s="12">
        <v>-5.23</v>
      </c>
      <c r="K148" s="43" t="s">
        <v>739</v>
      </c>
      <c r="L148" s="9" t="str">
        <f t="shared" si="49"/>
        <v>Yes</v>
      </c>
    </row>
    <row r="149" spans="1:12" x14ac:dyDescent="0.25">
      <c r="A149" s="2" t="s">
        <v>328</v>
      </c>
      <c r="B149" s="43" t="s">
        <v>213</v>
      </c>
      <c r="C149" s="13">
        <v>2.8964795227</v>
      </c>
      <c r="D149" s="11" t="str">
        <f t="shared" si="46"/>
        <v>N/A</v>
      </c>
      <c r="E149" s="13">
        <v>2.8634397461000001</v>
      </c>
      <c r="F149" s="11" t="str">
        <f t="shared" si="47"/>
        <v>N/A</v>
      </c>
      <c r="G149" s="13">
        <v>2.8172168585000001</v>
      </c>
      <c r="H149" s="11" t="str">
        <f t="shared" si="48"/>
        <v>N/A</v>
      </c>
      <c r="I149" s="12">
        <v>-1.1399999999999999</v>
      </c>
      <c r="J149" s="12">
        <v>-1.61</v>
      </c>
      <c r="K149" s="43" t="s">
        <v>739</v>
      </c>
      <c r="L149" s="9" t="str">
        <f t="shared" si="49"/>
        <v>Yes</v>
      </c>
    </row>
    <row r="150" spans="1:12" x14ac:dyDescent="0.25">
      <c r="A150" s="2" t="s">
        <v>329</v>
      </c>
      <c r="B150" s="43" t="s">
        <v>213</v>
      </c>
      <c r="C150" s="13">
        <v>0.62772142659999997</v>
      </c>
      <c r="D150" s="11" t="str">
        <f t="shared" si="46"/>
        <v>N/A</v>
      </c>
      <c r="E150" s="13">
        <v>0.65030602640000001</v>
      </c>
      <c r="F150" s="11" t="str">
        <f t="shared" si="47"/>
        <v>N/A</v>
      </c>
      <c r="G150" s="13">
        <v>0.70115262649999999</v>
      </c>
      <c r="H150" s="11" t="str">
        <f t="shared" si="48"/>
        <v>N/A</v>
      </c>
      <c r="I150" s="12">
        <v>3.5979999999999999</v>
      </c>
      <c r="J150" s="12">
        <v>7.819</v>
      </c>
      <c r="K150" s="43" t="s">
        <v>739</v>
      </c>
      <c r="L150" s="9" t="str">
        <f t="shared" si="49"/>
        <v>Yes</v>
      </c>
    </row>
    <row r="151" spans="1:12" x14ac:dyDescent="0.25">
      <c r="A151" s="2" t="s">
        <v>330</v>
      </c>
      <c r="B151" s="43" t="s">
        <v>213</v>
      </c>
      <c r="C151" s="13">
        <v>0.15647432689999999</v>
      </c>
      <c r="D151" s="11" t="str">
        <f t="shared" si="46"/>
        <v>N/A</v>
      </c>
      <c r="E151" s="13">
        <v>0.20565794840000001</v>
      </c>
      <c r="F151" s="11" t="str">
        <f t="shared" si="47"/>
        <v>N/A</v>
      </c>
      <c r="G151" s="13">
        <v>0.27548209369999999</v>
      </c>
      <c r="H151" s="11" t="str">
        <f t="shared" si="48"/>
        <v>N/A</v>
      </c>
      <c r="I151" s="12">
        <v>31.43</v>
      </c>
      <c r="J151" s="12">
        <v>33.950000000000003</v>
      </c>
      <c r="K151" s="43" t="s">
        <v>739</v>
      </c>
      <c r="L151" s="9" t="str">
        <f t="shared" si="49"/>
        <v>No</v>
      </c>
    </row>
    <row r="152" spans="1:12" x14ac:dyDescent="0.25">
      <c r="A152" s="18" t="s">
        <v>1014</v>
      </c>
      <c r="B152" s="35" t="s">
        <v>213</v>
      </c>
      <c r="C152" s="36">
        <v>18127</v>
      </c>
      <c r="D152" s="11" t="str">
        <f t="shared" ref="D152:D158" si="50">IF($B152="N/A","N/A",IF(C152&gt;10,"No",IF(C152&lt;-10,"No","Yes")))</f>
        <v>N/A</v>
      </c>
      <c r="E152" s="36">
        <v>18879</v>
      </c>
      <c r="F152" s="11" t="str">
        <f t="shared" ref="F152:F158" si="51">IF($B152="N/A","N/A",IF(E152&gt;10,"No",IF(E152&lt;-10,"No","Yes")))</f>
        <v>N/A</v>
      </c>
      <c r="G152" s="36">
        <v>20124</v>
      </c>
      <c r="H152" s="11" t="str">
        <f t="shared" ref="H152:H158" si="52">IF($B152="N/A","N/A",IF(G152&gt;10,"No",IF(G152&lt;-10,"No","Yes")))</f>
        <v>N/A</v>
      </c>
      <c r="I152" s="12">
        <v>4.149</v>
      </c>
      <c r="J152" s="12">
        <v>6.5949999999999998</v>
      </c>
      <c r="K152" s="43" t="s">
        <v>739</v>
      </c>
      <c r="L152" s="9" t="str">
        <f t="shared" ref="L152:L159" si="53">IF(J152="Div by 0", "N/A", IF(K152="N/A","N/A", IF(J152&gt;VALUE(MID(K152,1,2)), "No", IF(J152&lt;-1*VALUE(MID(K152,1,2)), "No", "Yes"))))</f>
        <v>Yes</v>
      </c>
    </row>
    <row r="153" spans="1:12" x14ac:dyDescent="0.25">
      <c r="A153" s="6" t="s">
        <v>1015</v>
      </c>
      <c r="B153" s="35" t="s">
        <v>213</v>
      </c>
      <c r="C153" s="8">
        <v>4.3274923606</v>
      </c>
      <c r="D153" s="11" t="str">
        <f t="shared" si="50"/>
        <v>N/A</v>
      </c>
      <c r="E153" s="8">
        <v>4.3809391206999999</v>
      </c>
      <c r="F153" s="11" t="str">
        <f t="shared" si="51"/>
        <v>N/A</v>
      </c>
      <c r="G153" s="8">
        <v>4.6022434908000003</v>
      </c>
      <c r="H153" s="11" t="str">
        <f t="shared" si="52"/>
        <v>N/A</v>
      </c>
      <c r="I153" s="12">
        <v>1.2350000000000001</v>
      </c>
      <c r="J153" s="12">
        <v>5.0519999999999996</v>
      </c>
      <c r="K153" s="43" t="s">
        <v>739</v>
      </c>
      <c r="L153" s="9" t="str">
        <f t="shared" si="53"/>
        <v>Yes</v>
      </c>
    </row>
    <row r="154" spans="1:12" x14ac:dyDescent="0.25">
      <c r="A154" s="18" t="s">
        <v>1016</v>
      </c>
      <c r="B154" s="35" t="s">
        <v>213</v>
      </c>
      <c r="C154" s="8">
        <v>8.2574377656000006</v>
      </c>
      <c r="D154" s="11" t="str">
        <f t="shared" si="50"/>
        <v>N/A</v>
      </c>
      <c r="E154" s="8">
        <v>14.095037262</v>
      </c>
      <c r="F154" s="11" t="str">
        <f t="shared" si="51"/>
        <v>N/A</v>
      </c>
      <c r="G154" s="8">
        <v>15.424378086000001</v>
      </c>
      <c r="H154" s="11" t="str">
        <f t="shared" si="52"/>
        <v>N/A</v>
      </c>
      <c r="I154" s="12">
        <v>70.7</v>
      </c>
      <c r="J154" s="12">
        <v>9.4309999999999992</v>
      </c>
      <c r="K154" s="43" t="s">
        <v>739</v>
      </c>
      <c r="L154" s="9" t="str">
        <f t="shared" si="53"/>
        <v>Yes</v>
      </c>
    </row>
    <row r="155" spans="1:12" x14ac:dyDescent="0.25">
      <c r="A155" s="18" t="s">
        <v>1017</v>
      </c>
      <c r="B155" s="35" t="s">
        <v>213</v>
      </c>
      <c r="C155" s="8">
        <v>12.036260002000001</v>
      </c>
      <c r="D155" s="11" t="str">
        <f t="shared" si="50"/>
        <v>N/A</v>
      </c>
      <c r="E155" s="8">
        <v>10.273679709</v>
      </c>
      <c r="F155" s="11" t="str">
        <f t="shared" si="51"/>
        <v>N/A</v>
      </c>
      <c r="G155" s="8">
        <v>10.348192645999999</v>
      </c>
      <c r="H155" s="11" t="str">
        <f t="shared" si="52"/>
        <v>N/A</v>
      </c>
      <c r="I155" s="12">
        <v>-14.6</v>
      </c>
      <c r="J155" s="12">
        <v>0.72529999999999994</v>
      </c>
      <c r="K155" s="43" t="s">
        <v>739</v>
      </c>
      <c r="L155" s="9" t="str">
        <f t="shared" si="53"/>
        <v>Yes</v>
      </c>
    </row>
    <row r="156" spans="1:12" x14ac:dyDescent="0.25">
      <c r="A156" s="18" t="s">
        <v>1018</v>
      </c>
      <c r="B156" s="35" t="s">
        <v>213</v>
      </c>
      <c r="C156" s="8">
        <v>0.20185749159999999</v>
      </c>
      <c r="D156" s="11" t="str">
        <f t="shared" si="50"/>
        <v>N/A</v>
      </c>
      <c r="E156" s="8">
        <v>0.1863622097</v>
      </c>
      <c r="F156" s="11" t="str">
        <f t="shared" si="51"/>
        <v>N/A</v>
      </c>
      <c r="G156" s="8">
        <v>0.19055715979999999</v>
      </c>
      <c r="H156" s="11" t="str">
        <f t="shared" si="52"/>
        <v>N/A</v>
      </c>
      <c r="I156" s="12">
        <v>-7.68</v>
      </c>
      <c r="J156" s="12">
        <v>2.2509999999999999</v>
      </c>
      <c r="K156" s="43" t="s">
        <v>739</v>
      </c>
      <c r="L156" s="9" t="str">
        <f t="shared" si="53"/>
        <v>Yes</v>
      </c>
    </row>
    <row r="157" spans="1:12" x14ac:dyDescent="0.25">
      <c r="A157" s="18" t="s">
        <v>1019</v>
      </c>
      <c r="B157" s="35" t="s">
        <v>213</v>
      </c>
      <c r="C157" s="8">
        <v>0.1806713878</v>
      </c>
      <c r="D157" s="11" t="str">
        <f t="shared" si="50"/>
        <v>N/A</v>
      </c>
      <c r="E157" s="8">
        <v>0.19466859240000001</v>
      </c>
      <c r="F157" s="11" t="str">
        <f t="shared" si="51"/>
        <v>N/A</v>
      </c>
      <c r="G157" s="8">
        <v>0.1758727491</v>
      </c>
      <c r="H157" s="11" t="str">
        <f t="shared" si="52"/>
        <v>N/A</v>
      </c>
      <c r="I157" s="12">
        <v>7.7469999999999999</v>
      </c>
      <c r="J157" s="12">
        <v>-9.66</v>
      </c>
      <c r="K157" s="43" t="s">
        <v>739</v>
      </c>
      <c r="L157" s="9" t="str">
        <f t="shared" si="53"/>
        <v>Yes</v>
      </c>
    </row>
    <row r="158" spans="1:12" x14ac:dyDescent="0.25">
      <c r="A158" s="2" t="s">
        <v>1020</v>
      </c>
      <c r="B158" s="35" t="s">
        <v>213</v>
      </c>
      <c r="C158" s="36">
        <v>1128</v>
      </c>
      <c r="D158" s="11" t="str">
        <f t="shared" si="50"/>
        <v>N/A</v>
      </c>
      <c r="E158" s="36">
        <v>1177</v>
      </c>
      <c r="F158" s="11" t="str">
        <f t="shared" si="51"/>
        <v>N/A</v>
      </c>
      <c r="G158" s="36">
        <v>1190</v>
      </c>
      <c r="H158" s="11" t="str">
        <f t="shared" si="52"/>
        <v>N/A</v>
      </c>
      <c r="I158" s="12">
        <v>4.3440000000000003</v>
      </c>
      <c r="J158" s="12">
        <v>1.105</v>
      </c>
      <c r="K158" s="43" t="s">
        <v>739</v>
      </c>
      <c r="L158" s="9" t="str">
        <f t="shared" si="53"/>
        <v>Yes</v>
      </c>
    </row>
    <row r="159" spans="1:12" ht="25" x14ac:dyDescent="0.25">
      <c r="A159" s="18" t="s">
        <v>1021</v>
      </c>
      <c r="B159" s="35" t="s">
        <v>213</v>
      </c>
      <c r="C159" s="36">
        <v>18556</v>
      </c>
      <c r="D159" s="11" t="str">
        <f>IF($B159="N/A","N/A",IF(C159&gt;10,"No",IF(C159&lt;-10,"No","Yes")))</f>
        <v>N/A</v>
      </c>
      <c r="E159" s="36">
        <v>19165</v>
      </c>
      <c r="F159" s="11" t="str">
        <f>IF($B159="N/A","N/A",IF(E159&gt;10,"No",IF(E159&lt;-10,"No","Yes")))</f>
        <v>N/A</v>
      </c>
      <c r="G159" s="36">
        <v>20477</v>
      </c>
      <c r="H159" s="11" t="str">
        <f>IF($B159="N/A","N/A",IF(G159&gt;10,"No",IF(G159&lt;-10,"No","Yes")))</f>
        <v>N/A</v>
      </c>
      <c r="I159" s="12">
        <v>3.282</v>
      </c>
      <c r="J159" s="12">
        <v>6.8460000000000001</v>
      </c>
      <c r="K159" s="43" t="s">
        <v>739</v>
      </c>
      <c r="L159" s="9" t="str">
        <f t="shared" si="53"/>
        <v>Yes</v>
      </c>
    </row>
    <row r="160" spans="1:12" x14ac:dyDescent="0.25">
      <c r="A160" s="4" t="s">
        <v>1022</v>
      </c>
      <c r="B160" s="35" t="s">
        <v>213</v>
      </c>
      <c r="C160" s="36">
        <v>10927</v>
      </c>
      <c r="D160" s="11" t="str">
        <f t="shared" ref="D160:D234" si="54">IF($B160="N/A","N/A",IF(C160&gt;10,"No",IF(C160&lt;-10,"No","Yes")))</f>
        <v>N/A</v>
      </c>
      <c r="E160" s="36">
        <v>11597</v>
      </c>
      <c r="F160" s="11" t="str">
        <f t="shared" ref="F160:F234" si="55">IF($B160="N/A","N/A",IF(E160&gt;10,"No",IF(E160&lt;-10,"No","Yes")))</f>
        <v>N/A</v>
      </c>
      <c r="G160" s="36">
        <v>12678</v>
      </c>
      <c r="H160" s="11" t="str">
        <f t="shared" ref="H160:H223" si="56">IF($B160="N/A","N/A",IF(G160&gt;10,"No",IF(G160&lt;-10,"No","Yes")))</f>
        <v>N/A</v>
      </c>
      <c r="I160" s="12">
        <v>6.1319999999999997</v>
      </c>
      <c r="J160" s="12">
        <v>9.3209999999999997</v>
      </c>
      <c r="K160" s="43" t="s">
        <v>739</v>
      </c>
      <c r="L160" s="9" t="str">
        <f t="shared" ref="L160:L223" si="57">IF(J160="Div by 0", "N/A", IF(K160="N/A","N/A", IF(J160&gt;VALUE(MID(K160,1,2)), "No", IF(J160&lt;-1*VALUE(MID(K160,1,2)), "No", "Yes"))))</f>
        <v>Yes</v>
      </c>
    </row>
    <row r="161" spans="1:12" x14ac:dyDescent="0.25">
      <c r="A161" s="53" t="s">
        <v>71</v>
      </c>
      <c r="B161" s="35" t="s">
        <v>213</v>
      </c>
      <c r="C161" s="8">
        <v>2.6086229947000001</v>
      </c>
      <c r="D161" s="11" t="str">
        <f t="shared" si="54"/>
        <v>N/A</v>
      </c>
      <c r="E161" s="8">
        <v>2.6911251116999999</v>
      </c>
      <c r="F161" s="11" t="str">
        <f t="shared" si="55"/>
        <v>N/A</v>
      </c>
      <c r="G161" s="8">
        <v>2.8993859559000001</v>
      </c>
      <c r="H161" s="11" t="str">
        <f t="shared" si="56"/>
        <v>N/A</v>
      </c>
      <c r="I161" s="12">
        <v>3.1629999999999998</v>
      </c>
      <c r="J161" s="12">
        <v>7.7389999999999999</v>
      </c>
      <c r="K161" s="43" t="s">
        <v>739</v>
      </c>
      <c r="L161" s="9" t="str">
        <f t="shared" si="57"/>
        <v>Yes</v>
      </c>
    </row>
    <row r="162" spans="1:12" x14ac:dyDescent="0.25">
      <c r="A162" s="4" t="s">
        <v>111</v>
      </c>
      <c r="B162" s="35" t="s">
        <v>213</v>
      </c>
      <c r="C162" s="8">
        <v>4.0812016578000003</v>
      </c>
      <c r="D162" s="11" t="str">
        <f t="shared" si="54"/>
        <v>N/A</v>
      </c>
      <c r="E162" s="8">
        <v>9.9925714696999997</v>
      </c>
      <c r="F162" s="11" t="str">
        <f t="shared" si="55"/>
        <v>N/A</v>
      </c>
      <c r="G162" s="8">
        <v>11.418285873</v>
      </c>
      <c r="H162" s="11" t="str">
        <f t="shared" si="56"/>
        <v>N/A</v>
      </c>
      <c r="I162" s="12">
        <v>144.80000000000001</v>
      </c>
      <c r="J162" s="12">
        <v>14.27</v>
      </c>
      <c r="K162" s="43" t="s">
        <v>739</v>
      </c>
      <c r="L162" s="9" t="str">
        <f t="shared" si="57"/>
        <v>Yes</v>
      </c>
    </row>
    <row r="163" spans="1:12" x14ac:dyDescent="0.25">
      <c r="A163" s="4" t="s">
        <v>112</v>
      </c>
      <c r="B163" s="35" t="s">
        <v>213</v>
      </c>
      <c r="C163" s="8">
        <v>7.7280998395999996</v>
      </c>
      <c r="D163" s="11" t="str">
        <f t="shared" si="54"/>
        <v>N/A</v>
      </c>
      <c r="E163" s="8">
        <v>6.0582885150000001</v>
      </c>
      <c r="F163" s="11" t="str">
        <f t="shared" si="55"/>
        <v>N/A</v>
      </c>
      <c r="G163" s="8">
        <v>6.1351656175000002</v>
      </c>
      <c r="H163" s="11" t="str">
        <f t="shared" si="56"/>
        <v>N/A</v>
      </c>
      <c r="I163" s="12">
        <v>-21.6</v>
      </c>
      <c r="J163" s="12">
        <v>1.2689999999999999</v>
      </c>
      <c r="K163" s="43" t="s">
        <v>739</v>
      </c>
      <c r="L163" s="9" t="str">
        <f t="shared" si="57"/>
        <v>Yes</v>
      </c>
    </row>
    <row r="164" spans="1:12" x14ac:dyDescent="0.25">
      <c r="A164" s="4" t="s">
        <v>113</v>
      </c>
      <c r="B164" s="35" t="s">
        <v>213</v>
      </c>
      <c r="C164" s="8">
        <v>4.0270821300000002E-2</v>
      </c>
      <c r="D164" s="11" t="str">
        <f t="shared" si="54"/>
        <v>N/A</v>
      </c>
      <c r="E164" s="8">
        <v>2.9425612100000002E-2</v>
      </c>
      <c r="F164" s="11" t="str">
        <f t="shared" si="55"/>
        <v>N/A</v>
      </c>
      <c r="G164" s="8">
        <v>2.8827878000000001E-2</v>
      </c>
      <c r="H164" s="11" t="str">
        <f t="shared" si="56"/>
        <v>N/A</v>
      </c>
      <c r="I164" s="12">
        <v>-26.9</v>
      </c>
      <c r="J164" s="12">
        <v>-2.0299999999999998</v>
      </c>
      <c r="K164" s="43" t="s">
        <v>739</v>
      </c>
      <c r="L164" s="9" t="str">
        <f t="shared" si="57"/>
        <v>Yes</v>
      </c>
    </row>
    <row r="165" spans="1:12" x14ac:dyDescent="0.25">
      <c r="A165" s="4" t="s">
        <v>114</v>
      </c>
      <c r="B165" s="35" t="s">
        <v>213</v>
      </c>
      <c r="C165" s="8">
        <v>0</v>
      </c>
      <c r="D165" s="11" t="str">
        <f t="shared" si="54"/>
        <v>N/A</v>
      </c>
      <c r="E165" s="8">
        <v>0</v>
      </c>
      <c r="F165" s="11" t="str">
        <f t="shared" si="55"/>
        <v>N/A</v>
      </c>
      <c r="G165" s="8">
        <v>1.556396E-3</v>
      </c>
      <c r="H165" s="11" t="str">
        <f t="shared" si="56"/>
        <v>N/A</v>
      </c>
      <c r="I165" s="12" t="s">
        <v>1746</v>
      </c>
      <c r="J165" s="12" t="s">
        <v>1746</v>
      </c>
      <c r="K165" s="43" t="s">
        <v>739</v>
      </c>
      <c r="L165" s="9" t="str">
        <f t="shared" si="57"/>
        <v>N/A</v>
      </c>
    </row>
    <row r="166" spans="1:12" x14ac:dyDescent="0.25">
      <c r="A166" s="4" t="s">
        <v>428</v>
      </c>
      <c r="B166" s="35" t="s">
        <v>213</v>
      </c>
      <c r="C166" s="36">
        <v>1527</v>
      </c>
      <c r="D166" s="11" t="str">
        <f>IF($B166="N/A","N/A",IF(C166&gt;10,"No",IF(C166&lt;-10,"No","Yes")))</f>
        <v>N/A</v>
      </c>
      <c r="E166" s="36">
        <v>4123</v>
      </c>
      <c r="F166" s="11" t="str">
        <f>IF($B166="N/A","N/A",IF(E166&gt;10,"No",IF(E166&lt;-10,"No","Yes")))</f>
        <v>N/A</v>
      </c>
      <c r="G166" s="36">
        <v>4894</v>
      </c>
      <c r="H166" s="11" t="str">
        <f>IF($B166="N/A","N/A",IF(G166&gt;10,"No",IF(G166&lt;-10,"No","Yes")))</f>
        <v>N/A</v>
      </c>
      <c r="I166" s="12">
        <v>170</v>
      </c>
      <c r="J166" s="12">
        <v>18.7</v>
      </c>
      <c r="K166" s="43" t="s">
        <v>739</v>
      </c>
      <c r="L166" s="9" t="str">
        <f t="shared" si="57"/>
        <v>Yes</v>
      </c>
    </row>
    <row r="167" spans="1:12" x14ac:dyDescent="0.25">
      <c r="A167" s="4" t="s">
        <v>429</v>
      </c>
      <c r="B167" s="35" t="s">
        <v>213</v>
      </c>
      <c r="C167" s="36">
        <v>19</v>
      </c>
      <c r="D167" s="11" t="str">
        <f>IF($B167="N/A","N/A",IF(C167&gt;10,"No",IF(C167&lt;-10,"No","Yes")))</f>
        <v>N/A</v>
      </c>
      <c r="E167" s="36">
        <v>47</v>
      </c>
      <c r="F167" s="11" t="str">
        <f>IF($B167="N/A","N/A",IF(E167&gt;10,"No",IF(E167&lt;-10,"No","Yes")))</f>
        <v>N/A</v>
      </c>
      <c r="G167" s="36">
        <v>54</v>
      </c>
      <c r="H167" s="11" t="str">
        <f>IF($B167="N/A","N/A",IF(G167&gt;10,"No",IF(G167&lt;-10,"No","Yes")))</f>
        <v>N/A</v>
      </c>
      <c r="I167" s="12">
        <v>147.4</v>
      </c>
      <c r="J167" s="12">
        <v>14.89</v>
      </c>
      <c r="K167" s="43" t="s">
        <v>739</v>
      </c>
      <c r="L167" s="9" t="str">
        <f t="shared" si="57"/>
        <v>Yes</v>
      </c>
    </row>
    <row r="168" spans="1:12" x14ac:dyDescent="0.25">
      <c r="A168" s="4" t="s">
        <v>430</v>
      </c>
      <c r="B168" s="35" t="s">
        <v>213</v>
      </c>
      <c r="C168" s="36">
        <v>5820</v>
      </c>
      <c r="D168" s="11" t="str">
        <f>IF($B168="N/A","N/A",IF(C168&gt;10,"No",IF(C168&lt;-10,"No","Yes")))</f>
        <v>N/A</v>
      </c>
      <c r="E168" s="36">
        <v>3731</v>
      </c>
      <c r="F168" s="11" t="str">
        <f>IF($B168="N/A","N/A",IF(E168&gt;10,"No",IF(E168&lt;-10,"No","Yes")))</f>
        <v>N/A</v>
      </c>
      <c r="G168" s="36">
        <v>3852</v>
      </c>
      <c r="H168" s="11" t="str">
        <f>IF($B168="N/A","N/A",IF(G168&gt;10,"No",IF(G168&lt;-10,"No","Yes")))</f>
        <v>N/A</v>
      </c>
      <c r="I168" s="12">
        <v>-35.9</v>
      </c>
      <c r="J168" s="12">
        <v>3.2429999999999999</v>
      </c>
      <c r="K168" s="43" t="s">
        <v>739</v>
      </c>
      <c r="L168" s="9" t="str">
        <f t="shared" si="57"/>
        <v>Yes</v>
      </c>
    </row>
    <row r="169" spans="1:12" x14ac:dyDescent="0.25">
      <c r="A169" s="4" t="s">
        <v>431</v>
      </c>
      <c r="B169" s="35" t="s">
        <v>213</v>
      </c>
      <c r="C169" s="36">
        <v>3481</v>
      </c>
      <c r="D169" s="11" t="str">
        <f>IF($B169="N/A","N/A",IF(C169&gt;10,"No",IF(C169&lt;-10,"No","Yes")))</f>
        <v>N/A</v>
      </c>
      <c r="E169" s="36">
        <v>3636</v>
      </c>
      <c r="F169" s="11" t="str">
        <f>IF($B169="N/A","N/A",IF(E169&gt;10,"No",IF(E169&lt;-10,"No","Yes")))</f>
        <v>N/A</v>
      </c>
      <c r="G169" s="36">
        <v>3818</v>
      </c>
      <c r="H169" s="11" t="str">
        <f>IF($B169="N/A","N/A",IF(G169&gt;10,"No",IF(G169&lt;-10,"No","Yes")))</f>
        <v>N/A</v>
      </c>
      <c r="I169" s="12">
        <v>4.4530000000000003</v>
      </c>
      <c r="J169" s="12">
        <v>5.0060000000000002</v>
      </c>
      <c r="K169" s="43" t="s">
        <v>739</v>
      </c>
      <c r="L169" s="9" t="str">
        <f t="shared" si="57"/>
        <v>Yes</v>
      </c>
    </row>
    <row r="170" spans="1:12" x14ac:dyDescent="0.25">
      <c r="A170" s="4" t="s">
        <v>432</v>
      </c>
      <c r="B170" s="35" t="s">
        <v>213</v>
      </c>
      <c r="C170" s="36">
        <v>80</v>
      </c>
      <c r="D170" s="11" t="str">
        <f>IF($B170="N/A","N/A",IF(C170&gt;10,"No",IF(C170&lt;-10,"No","Yes")))</f>
        <v>N/A</v>
      </c>
      <c r="E170" s="36">
        <v>60</v>
      </c>
      <c r="F170" s="11" t="str">
        <f>IF($B170="N/A","N/A",IF(E170&gt;10,"No",IF(E170&lt;-10,"No","Yes")))</f>
        <v>N/A</v>
      </c>
      <c r="G170" s="36">
        <v>60</v>
      </c>
      <c r="H170" s="11" t="str">
        <f>IF($B170="N/A","N/A",IF(G170&gt;10,"No",IF(G170&lt;-10,"No","Yes")))</f>
        <v>N/A</v>
      </c>
      <c r="I170" s="12">
        <v>-25</v>
      </c>
      <c r="J170" s="12">
        <v>0</v>
      </c>
      <c r="K170" s="43" t="s">
        <v>739</v>
      </c>
      <c r="L170" s="9" t="str">
        <f t="shared" si="57"/>
        <v>Yes</v>
      </c>
    </row>
    <row r="171" spans="1:12" x14ac:dyDescent="0.25">
      <c r="A171" s="6" t="s">
        <v>1023</v>
      </c>
      <c r="B171" s="35" t="s">
        <v>213</v>
      </c>
      <c r="C171" s="36">
        <v>6554</v>
      </c>
      <c r="D171" s="11" t="str">
        <f t="shared" si="54"/>
        <v>N/A</v>
      </c>
      <c r="E171" s="36">
        <v>7125</v>
      </c>
      <c r="F171" s="11" t="str">
        <f t="shared" si="55"/>
        <v>N/A</v>
      </c>
      <c r="G171" s="36">
        <v>8155</v>
      </c>
      <c r="H171" s="11" t="str">
        <f t="shared" si="56"/>
        <v>N/A</v>
      </c>
      <c r="I171" s="12">
        <v>8.7119999999999997</v>
      </c>
      <c r="J171" s="12">
        <v>14.46</v>
      </c>
      <c r="K171" s="43" t="s">
        <v>739</v>
      </c>
      <c r="L171" s="9" t="str">
        <f t="shared" si="57"/>
        <v>Yes</v>
      </c>
    </row>
    <row r="172" spans="1:12" x14ac:dyDescent="0.25">
      <c r="A172" s="4" t="s">
        <v>1024</v>
      </c>
      <c r="B172" s="35" t="s">
        <v>213</v>
      </c>
      <c r="C172" s="36">
        <v>1467</v>
      </c>
      <c r="D172" s="11" t="str">
        <f>IF($B172="N/A","N/A",IF(C172&gt;10,"No",IF(C172&lt;-10,"No","Yes")))</f>
        <v>N/A</v>
      </c>
      <c r="E172" s="36">
        <v>4009</v>
      </c>
      <c r="F172" s="11" t="str">
        <f>IF($B172="N/A","N/A",IF(E172&gt;10,"No",IF(E172&lt;-10,"No","Yes")))</f>
        <v>N/A</v>
      </c>
      <c r="G172" s="36">
        <v>4773</v>
      </c>
      <c r="H172" s="11" t="str">
        <f>IF($B172="N/A","N/A",IF(G172&gt;10,"No",IF(G172&lt;-10,"No","Yes")))</f>
        <v>N/A</v>
      </c>
      <c r="I172" s="12">
        <v>173.3</v>
      </c>
      <c r="J172" s="12">
        <v>19.059999999999999</v>
      </c>
      <c r="K172" s="43" t="s">
        <v>739</v>
      </c>
      <c r="L172" s="9" t="str">
        <f t="shared" si="57"/>
        <v>Yes</v>
      </c>
    </row>
    <row r="173" spans="1:12" x14ac:dyDescent="0.25">
      <c r="A173" s="4" t="s">
        <v>1025</v>
      </c>
      <c r="B173" s="35" t="s">
        <v>213</v>
      </c>
      <c r="C173" s="36">
        <v>14</v>
      </c>
      <c r="D173" s="11" t="str">
        <f>IF($B173="N/A","N/A",IF(C173&gt;10,"No",IF(C173&lt;-10,"No","Yes")))</f>
        <v>N/A</v>
      </c>
      <c r="E173" s="36">
        <v>43</v>
      </c>
      <c r="F173" s="11" t="str">
        <f>IF($B173="N/A","N/A",IF(E173&gt;10,"No",IF(E173&lt;-10,"No","Yes")))</f>
        <v>N/A</v>
      </c>
      <c r="G173" s="36">
        <v>49</v>
      </c>
      <c r="H173" s="11" t="str">
        <f>IF($B173="N/A","N/A",IF(G173&gt;10,"No",IF(G173&lt;-10,"No","Yes")))</f>
        <v>N/A</v>
      </c>
      <c r="I173" s="12">
        <v>207.1</v>
      </c>
      <c r="J173" s="12">
        <v>13.95</v>
      </c>
      <c r="K173" s="43" t="s">
        <v>739</v>
      </c>
      <c r="L173" s="9" t="str">
        <f t="shared" si="57"/>
        <v>Yes</v>
      </c>
    </row>
    <row r="174" spans="1:12" ht="25" x14ac:dyDescent="0.25">
      <c r="A174" s="4" t="s">
        <v>1026</v>
      </c>
      <c r="B174" s="35" t="s">
        <v>213</v>
      </c>
      <c r="C174" s="36">
        <v>4065</v>
      </c>
      <c r="D174" s="11" t="str">
        <f>IF($B174="N/A","N/A",IF(C174&gt;10,"No",IF(C174&lt;-10,"No","Yes")))</f>
        <v>N/A</v>
      </c>
      <c r="E174" s="36">
        <v>1998</v>
      </c>
      <c r="F174" s="11" t="str">
        <f>IF($B174="N/A","N/A",IF(E174&gt;10,"No",IF(E174&lt;-10,"No","Yes")))</f>
        <v>N/A</v>
      </c>
      <c r="G174" s="36">
        <v>2065</v>
      </c>
      <c r="H174" s="11" t="str">
        <f>IF($B174="N/A","N/A",IF(G174&gt;10,"No",IF(G174&lt;-10,"No","Yes")))</f>
        <v>N/A</v>
      </c>
      <c r="I174" s="12">
        <v>-50.8</v>
      </c>
      <c r="J174" s="12">
        <v>3.3530000000000002</v>
      </c>
      <c r="K174" s="43" t="s">
        <v>739</v>
      </c>
      <c r="L174" s="9" t="str">
        <f t="shared" si="57"/>
        <v>Yes</v>
      </c>
    </row>
    <row r="175" spans="1:12" x14ac:dyDescent="0.25">
      <c r="A175" s="4" t="s">
        <v>1027</v>
      </c>
      <c r="B175" s="35" t="s">
        <v>213</v>
      </c>
      <c r="C175" s="36">
        <v>1005</v>
      </c>
      <c r="D175" s="11" t="str">
        <f>IF($B175="N/A","N/A",IF(C175&gt;10,"No",IF(C175&lt;-10,"No","Yes")))</f>
        <v>N/A</v>
      </c>
      <c r="E175" s="36">
        <v>1073</v>
      </c>
      <c r="F175" s="11" t="str">
        <f>IF($B175="N/A","N/A",IF(E175&gt;10,"No",IF(E175&lt;-10,"No","Yes")))</f>
        <v>N/A</v>
      </c>
      <c r="G175" s="36">
        <v>1265</v>
      </c>
      <c r="H175" s="11" t="str">
        <f>IF($B175="N/A","N/A",IF(G175&gt;10,"No",IF(G175&lt;-10,"No","Yes")))</f>
        <v>N/A</v>
      </c>
      <c r="I175" s="12">
        <v>6.766</v>
      </c>
      <c r="J175" s="12">
        <v>17.89</v>
      </c>
      <c r="K175" s="43" t="s">
        <v>739</v>
      </c>
      <c r="L175" s="9" t="str">
        <f t="shared" si="57"/>
        <v>Yes</v>
      </c>
    </row>
    <row r="176" spans="1:12" ht="25" x14ac:dyDescent="0.25">
      <c r="A176" s="4" t="s">
        <v>1028</v>
      </c>
      <c r="B176" s="35" t="s">
        <v>213</v>
      </c>
      <c r="C176" s="36">
        <v>11</v>
      </c>
      <c r="D176" s="11" t="str">
        <f>IF($B176="N/A","N/A",IF(C176&gt;10,"No",IF(C176&lt;-10,"No","Yes")))</f>
        <v>N/A</v>
      </c>
      <c r="E176" s="36">
        <v>11</v>
      </c>
      <c r="F176" s="11" t="str">
        <f>IF($B176="N/A","N/A",IF(E176&gt;10,"No",IF(E176&lt;-10,"No","Yes")))</f>
        <v>N/A</v>
      </c>
      <c r="G176" s="36">
        <v>11</v>
      </c>
      <c r="H176" s="11" t="str">
        <f>IF($B176="N/A","N/A",IF(G176&gt;10,"No",IF(G176&lt;-10,"No","Yes")))</f>
        <v>N/A</v>
      </c>
      <c r="I176" s="12">
        <v>-33.299999999999997</v>
      </c>
      <c r="J176" s="12">
        <v>50</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4373</v>
      </c>
      <c r="D201" s="11" t="str">
        <f t="shared" si="54"/>
        <v>N/A</v>
      </c>
      <c r="E201" s="1">
        <v>4472</v>
      </c>
      <c r="F201" s="11" t="str">
        <f t="shared" si="55"/>
        <v>N/A</v>
      </c>
      <c r="G201" s="1">
        <v>4523</v>
      </c>
      <c r="H201" s="11" t="str">
        <f t="shared" si="56"/>
        <v>N/A</v>
      </c>
      <c r="I201" s="12">
        <v>2.2639999999999998</v>
      </c>
      <c r="J201" s="12">
        <v>1.1399999999999999</v>
      </c>
      <c r="K201" s="43" t="s">
        <v>739</v>
      </c>
      <c r="L201" s="11" t="str">
        <f t="shared" si="57"/>
        <v>Yes</v>
      </c>
    </row>
    <row r="202" spans="1:12" x14ac:dyDescent="0.25">
      <c r="A202" s="4" t="s">
        <v>1054</v>
      </c>
      <c r="B202" s="35" t="s">
        <v>213</v>
      </c>
      <c r="C202" s="36">
        <v>60</v>
      </c>
      <c r="D202" s="11" t="str">
        <f t="shared" si="54"/>
        <v>N/A</v>
      </c>
      <c r="E202" s="36">
        <v>114</v>
      </c>
      <c r="F202" s="11" t="str">
        <f t="shared" si="55"/>
        <v>N/A</v>
      </c>
      <c r="G202" s="36">
        <v>121</v>
      </c>
      <c r="H202" s="11" t="str">
        <f t="shared" si="56"/>
        <v>N/A</v>
      </c>
      <c r="I202" s="12">
        <v>90</v>
      </c>
      <c r="J202" s="12">
        <v>6.14</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-20</v>
      </c>
      <c r="J203" s="12">
        <v>25</v>
      </c>
      <c r="K203" s="43" t="s">
        <v>739</v>
      </c>
      <c r="L203" s="9" t="str">
        <f t="shared" si="57"/>
        <v>Yes</v>
      </c>
    </row>
    <row r="204" spans="1:12" x14ac:dyDescent="0.25">
      <c r="A204" s="4" t="s">
        <v>1056</v>
      </c>
      <c r="B204" s="35" t="s">
        <v>213</v>
      </c>
      <c r="C204" s="36">
        <v>1755</v>
      </c>
      <c r="D204" s="11" t="str">
        <f t="shared" si="54"/>
        <v>N/A</v>
      </c>
      <c r="E204" s="36">
        <v>1733</v>
      </c>
      <c r="F204" s="11" t="str">
        <f t="shared" si="55"/>
        <v>N/A</v>
      </c>
      <c r="G204" s="36">
        <v>1787</v>
      </c>
      <c r="H204" s="11" t="str">
        <f t="shared" si="56"/>
        <v>N/A</v>
      </c>
      <c r="I204" s="12">
        <v>-1.25</v>
      </c>
      <c r="J204" s="12">
        <v>3.1160000000000001</v>
      </c>
      <c r="K204" s="43" t="s">
        <v>739</v>
      </c>
      <c r="L204" s="9" t="str">
        <f t="shared" si="57"/>
        <v>Yes</v>
      </c>
    </row>
    <row r="205" spans="1:12" x14ac:dyDescent="0.25">
      <c r="A205" s="4" t="s">
        <v>1057</v>
      </c>
      <c r="B205" s="35" t="s">
        <v>213</v>
      </c>
      <c r="C205" s="36">
        <v>2476</v>
      </c>
      <c r="D205" s="11" t="str">
        <f t="shared" si="54"/>
        <v>N/A</v>
      </c>
      <c r="E205" s="36">
        <v>2563</v>
      </c>
      <c r="F205" s="11" t="str">
        <f t="shared" si="55"/>
        <v>N/A</v>
      </c>
      <c r="G205" s="36">
        <v>2553</v>
      </c>
      <c r="H205" s="11" t="str">
        <f t="shared" si="56"/>
        <v>N/A</v>
      </c>
      <c r="I205" s="12">
        <v>3.5139999999999998</v>
      </c>
      <c r="J205" s="12">
        <v>-0.39</v>
      </c>
      <c r="K205" s="43" t="s">
        <v>739</v>
      </c>
      <c r="L205" s="9" t="str">
        <f t="shared" si="57"/>
        <v>Yes</v>
      </c>
    </row>
    <row r="206" spans="1:12" ht="25" x14ac:dyDescent="0.25">
      <c r="A206" s="4" t="s">
        <v>1058</v>
      </c>
      <c r="B206" s="35" t="s">
        <v>213</v>
      </c>
      <c r="C206" s="36">
        <v>77</v>
      </c>
      <c r="D206" s="11" t="str">
        <f t="shared" si="54"/>
        <v>N/A</v>
      </c>
      <c r="E206" s="36">
        <v>58</v>
      </c>
      <c r="F206" s="11" t="str">
        <f t="shared" si="55"/>
        <v>N/A</v>
      </c>
      <c r="G206" s="36">
        <v>57</v>
      </c>
      <c r="H206" s="11" t="str">
        <f t="shared" si="56"/>
        <v>N/A</v>
      </c>
      <c r="I206" s="12">
        <v>-24.7</v>
      </c>
      <c r="J206" s="12">
        <v>-1.72</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4.5849730027</v>
      </c>
      <c r="D231" s="11" t="str">
        <f>IF($B231="N/A","N/A",IF(C231&lt;15,"Yes","No"))</f>
        <v>Yes</v>
      </c>
      <c r="E231" s="8">
        <v>2.8714322669999999</v>
      </c>
      <c r="F231" s="11" t="str">
        <f>IF($B231="N/A","N/A",IF(E231&lt;15,"Yes","No"))</f>
        <v>Yes</v>
      </c>
      <c r="G231" s="8">
        <v>3.0446442657000001</v>
      </c>
      <c r="H231" s="11" t="str">
        <f>IF($B231="N/A","N/A",IF(G231&lt;15,"Yes","No"))</f>
        <v>Yes</v>
      </c>
      <c r="I231" s="12">
        <v>-37.4</v>
      </c>
      <c r="J231" s="12">
        <v>6.032</v>
      </c>
      <c r="K231" s="43" t="s">
        <v>739</v>
      </c>
      <c r="L231" s="9" t="str">
        <f t="shared" si="59"/>
        <v>Yes</v>
      </c>
    </row>
    <row r="232" spans="1:12" x14ac:dyDescent="0.25">
      <c r="A232" s="18" t="s">
        <v>1084</v>
      </c>
      <c r="B232" s="35" t="s">
        <v>213</v>
      </c>
      <c r="C232" s="36" t="s">
        <v>213</v>
      </c>
      <c r="D232" s="11" t="str">
        <f t="shared" ref="D232" si="60">IF($B232="N/A","N/A",IF(C232&gt;10,"No",IF(C232&lt;-10,"No","Yes")))</f>
        <v>N/A</v>
      </c>
      <c r="E232" s="36">
        <v>257</v>
      </c>
      <c r="F232" s="11" t="str">
        <f t="shared" ref="F232" si="61">IF($B232="N/A","N/A",IF(E232&gt;10,"No",IF(E232&lt;-10,"No","Yes")))</f>
        <v>N/A</v>
      </c>
      <c r="G232" s="36">
        <v>615</v>
      </c>
      <c r="H232" s="11" t="str">
        <f t="shared" ref="H232" si="62">IF($B232="N/A","N/A",IF(G232&gt;10,"No",IF(G232&lt;-10,"No","Yes")))</f>
        <v>N/A</v>
      </c>
      <c r="I232" s="12" t="s">
        <v>213</v>
      </c>
      <c r="J232" s="12">
        <v>139.30000000000001</v>
      </c>
      <c r="K232" s="43" t="s">
        <v>739</v>
      </c>
      <c r="L232" s="9" t="str">
        <f t="shared" si="59"/>
        <v>No</v>
      </c>
    </row>
    <row r="233" spans="1:12" x14ac:dyDescent="0.25">
      <c r="A233" s="18" t="s">
        <v>1085</v>
      </c>
      <c r="B233" s="35" t="s">
        <v>279</v>
      </c>
      <c r="C233" s="8">
        <v>3.4540235206999998</v>
      </c>
      <c r="D233" s="11" t="str">
        <f>IF($B233="N/A","N/A",IF(C233&lt;10,"Yes","No"))</f>
        <v>Yes</v>
      </c>
      <c r="E233" s="8">
        <v>2.2307091398000001</v>
      </c>
      <c r="F233" s="11" t="str">
        <f>IF($B233="N/A","N/A",IF(E233&lt;10,"Yes","No"))</f>
        <v>Yes</v>
      </c>
      <c r="G233" s="8">
        <v>4.7648562795</v>
      </c>
      <c r="H233" s="11" t="str">
        <f>IF($B233="N/A","N/A",IF(G233&lt;10,"Yes","No"))</f>
        <v>Yes</v>
      </c>
      <c r="I233" s="12">
        <v>-35.4</v>
      </c>
      <c r="J233" s="12">
        <v>113.6</v>
      </c>
      <c r="K233" s="43" t="s">
        <v>739</v>
      </c>
      <c r="L233" s="9" t="str">
        <f t="shared" si="59"/>
        <v>No</v>
      </c>
    </row>
    <row r="234" spans="1:12" x14ac:dyDescent="0.25">
      <c r="A234" s="2" t="s">
        <v>72</v>
      </c>
      <c r="B234" s="35" t="s">
        <v>213</v>
      </c>
      <c r="C234" s="8">
        <v>0.22879106799999999</v>
      </c>
      <c r="D234" s="11" t="str">
        <f t="shared" si="54"/>
        <v>N/A</v>
      </c>
      <c r="E234" s="8">
        <v>0.17245839439999999</v>
      </c>
      <c r="F234" s="11" t="str">
        <f t="shared" si="55"/>
        <v>N/A</v>
      </c>
      <c r="G234" s="8">
        <v>0.2208550245</v>
      </c>
      <c r="H234" s="11" t="str">
        <f>IF($B234="N/A","N/A",IF(G234&gt;10,"No",IF(G234&lt;-10,"No","Yes")))</f>
        <v>N/A</v>
      </c>
      <c r="I234" s="12">
        <v>-24.6</v>
      </c>
      <c r="J234" s="12">
        <v>28.06</v>
      </c>
      <c r="K234" s="43" t="s">
        <v>739</v>
      </c>
      <c r="L234" s="9" t="str">
        <f t="shared" si="59"/>
        <v>Yes</v>
      </c>
    </row>
    <row r="235" spans="1:12" ht="25" x14ac:dyDescent="0.25">
      <c r="A235" s="18" t="s">
        <v>1086</v>
      </c>
      <c r="B235" s="35" t="s">
        <v>289</v>
      </c>
      <c r="C235" s="9">
        <v>4.5300631462999998</v>
      </c>
      <c r="D235" s="11" t="str">
        <f>IF($B235="N/A","N/A",IF(C235&lt;15,"Yes","No"))</f>
        <v>Yes</v>
      </c>
      <c r="E235" s="9">
        <v>2.8455635078000001</v>
      </c>
      <c r="F235" s="11" t="str">
        <f>IF($B235="N/A","N/A",IF(E235&lt;15,"Yes","No"))</f>
        <v>Yes</v>
      </c>
      <c r="G235" s="9">
        <v>3.0052058684</v>
      </c>
      <c r="H235" s="11" t="str">
        <f>IF($B235="N/A","N/A",IF(G235&lt;15,"Yes","No"))</f>
        <v>Yes</v>
      </c>
      <c r="I235" s="12">
        <v>-37.200000000000003</v>
      </c>
      <c r="J235" s="12">
        <v>5.61</v>
      </c>
      <c r="K235" s="43" t="s">
        <v>739</v>
      </c>
      <c r="L235" s="9" t="str">
        <f t="shared" si="59"/>
        <v>Yes</v>
      </c>
    </row>
    <row r="236" spans="1:12" ht="25" x14ac:dyDescent="0.25">
      <c r="A236" s="18" t="s">
        <v>152</v>
      </c>
      <c r="B236" s="35" t="s">
        <v>213</v>
      </c>
      <c r="C236" s="36">
        <v>21</v>
      </c>
      <c r="D236" s="11" t="str">
        <f>IF($B236="N/A","N/A",IF(C236&gt;10,"No",IF(C236&lt;-10,"No","Yes")))</f>
        <v>N/A</v>
      </c>
      <c r="E236" s="36">
        <v>13</v>
      </c>
      <c r="F236" s="11" t="str">
        <f>IF($B236="N/A","N/A",IF(E236&gt;10,"No",IF(E236&lt;-10,"No","Yes")))</f>
        <v>N/A</v>
      </c>
      <c r="G236" s="36">
        <v>14</v>
      </c>
      <c r="H236" s="11" t="str">
        <f>IF($B236="N/A","N/A",IF(G236&gt;10,"No",IF(G236&lt;-10,"No","Yes")))</f>
        <v>N/A</v>
      </c>
      <c r="I236" s="12">
        <v>-38.1</v>
      </c>
      <c r="J236" s="12">
        <v>7.6920000000000002</v>
      </c>
      <c r="K236" s="43" t="s">
        <v>739</v>
      </c>
      <c r="L236" s="9" t="str">
        <f>IF(J236="Div by 0", "N/A", IF(K236="N/A","N/A", IF(J236&gt;VALUE(MID(K236,1,2)), "No", IF(J236&lt;-1*VALUE(MID(K236,1,2)), "No", "Yes"))))</f>
        <v>Yes</v>
      </c>
    </row>
    <row r="237" spans="1:12" x14ac:dyDescent="0.25">
      <c r="A237" s="18" t="s">
        <v>1087</v>
      </c>
      <c r="B237" s="35" t="s">
        <v>213</v>
      </c>
      <c r="C237" s="36">
        <v>10799</v>
      </c>
      <c r="D237" s="11" t="str">
        <f t="shared" ref="D237:D242" si="63">IF($B237="N/A","N/A",IF(C237&gt;10,"No",IF(C237&lt;-10,"No","Yes")))</f>
        <v>N/A</v>
      </c>
      <c r="E237" s="36">
        <v>11521</v>
      </c>
      <c r="F237" s="11" t="str">
        <f t="shared" ref="F237:F242" si="64">IF($B237="N/A","N/A",IF(E237&gt;10,"No",IF(E237&lt;-10,"No","Yes")))</f>
        <v>N/A</v>
      </c>
      <c r="G237" s="36">
        <v>12907</v>
      </c>
      <c r="H237" s="11" t="str">
        <f>IF($B237="N/A","N/A",IF(G237&gt;10,"No",IF(G237&lt;-10,"No","Yes")))</f>
        <v>N/A</v>
      </c>
      <c r="I237" s="12">
        <v>6.6859999999999999</v>
      </c>
      <c r="J237" s="12">
        <v>12.03</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3.0446442657000001</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1746</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3" t="s">
        <v>739</v>
      </c>
      <c r="L246" s="9" t="str">
        <f t="shared" si="67"/>
        <v>N/A</v>
      </c>
    </row>
    <row r="247" spans="1:12" x14ac:dyDescent="0.25">
      <c r="A247" s="2" t="s">
        <v>1097</v>
      </c>
      <c r="B247" s="35" t="s">
        <v>213</v>
      </c>
      <c r="C247" s="8">
        <v>0</v>
      </c>
      <c r="D247" s="11" t="str">
        <f t="shared" si="68"/>
        <v>N/A</v>
      </c>
      <c r="E247" s="8">
        <v>0</v>
      </c>
      <c r="F247" s="11" t="str">
        <f t="shared" si="69"/>
        <v>N/A</v>
      </c>
      <c r="G247" s="8">
        <v>0</v>
      </c>
      <c r="H247" s="11" t="str">
        <f t="shared" si="70"/>
        <v>N/A</v>
      </c>
      <c r="I247" s="12" t="s">
        <v>1746</v>
      </c>
      <c r="J247" s="12" t="s">
        <v>1746</v>
      </c>
      <c r="K247" s="43" t="s">
        <v>739</v>
      </c>
      <c r="L247" s="9" t="str">
        <f t="shared" si="67"/>
        <v>N/A</v>
      </c>
    </row>
    <row r="248" spans="1:12" x14ac:dyDescent="0.25">
      <c r="A248" s="2" t="s">
        <v>1098</v>
      </c>
      <c r="B248" s="35" t="s">
        <v>213</v>
      </c>
      <c r="C248" s="8" t="s">
        <v>1746</v>
      </c>
      <c r="D248" s="11" t="str">
        <f t="shared" si="68"/>
        <v>N/A</v>
      </c>
      <c r="E248" s="8" t="s">
        <v>1746</v>
      </c>
      <c r="F248" s="11" t="str">
        <f t="shared" si="69"/>
        <v>N/A</v>
      </c>
      <c r="G248" s="8" t="s">
        <v>1746</v>
      </c>
      <c r="H248" s="11" t="str">
        <f t="shared" si="70"/>
        <v>N/A</v>
      </c>
      <c r="I248" s="12" t="s">
        <v>1746</v>
      </c>
      <c r="J248" s="12" t="s">
        <v>1746</v>
      </c>
      <c r="K248" s="43" t="s">
        <v>739</v>
      </c>
      <c r="L248" s="9" t="str">
        <f t="shared" si="67"/>
        <v>N/A</v>
      </c>
    </row>
    <row r="249" spans="1:12" x14ac:dyDescent="0.25">
      <c r="A249" s="6" t="s">
        <v>1099</v>
      </c>
      <c r="B249" s="35" t="s">
        <v>213</v>
      </c>
      <c r="C249" s="36">
        <v>235879</v>
      </c>
      <c r="D249" s="11" t="str">
        <f t="shared" si="68"/>
        <v>N/A</v>
      </c>
      <c r="E249" s="36">
        <v>235632</v>
      </c>
      <c r="F249" s="11" t="str">
        <f t="shared" si="69"/>
        <v>N/A</v>
      </c>
      <c r="G249" s="36">
        <v>244553</v>
      </c>
      <c r="H249" s="11" t="str">
        <f t="shared" si="70"/>
        <v>N/A</v>
      </c>
      <c r="I249" s="12">
        <v>-0.105</v>
      </c>
      <c r="J249" s="12">
        <v>3.786</v>
      </c>
      <c r="K249" s="43" t="s">
        <v>739</v>
      </c>
      <c r="L249" s="9" t="str">
        <f t="shared" si="67"/>
        <v>Yes</v>
      </c>
    </row>
    <row r="250" spans="1:12" x14ac:dyDescent="0.25">
      <c r="A250" s="2" t="s">
        <v>1100</v>
      </c>
      <c r="B250" s="35" t="s">
        <v>213</v>
      </c>
      <c r="C250" s="8">
        <v>4.2237533299999998E-2</v>
      </c>
      <c r="D250" s="11" t="str">
        <f t="shared" si="68"/>
        <v>N/A</v>
      </c>
      <c r="E250" s="8">
        <v>2.3963001099999999E-2</v>
      </c>
      <c r="F250" s="11" t="str">
        <f t="shared" si="69"/>
        <v>N/A</v>
      </c>
      <c r="G250" s="8">
        <v>3.2307195300000001E-2</v>
      </c>
      <c r="H250" s="11" t="str">
        <f t="shared" si="70"/>
        <v>N/A</v>
      </c>
      <c r="I250" s="12">
        <v>-43.3</v>
      </c>
      <c r="J250" s="12">
        <v>34.82</v>
      </c>
      <c r="K250" s="43" t="s">
        <v>739</v>
      </c>
      <c r="L250" s="9" t="str">
        <f t="shared" si="67"/>
        <v>No</v>
      </c>
    </row>
    <row r="251" spans="1:12" x14ac:dyDescent="0.25">
      <c r="A251" s="2" t="s">
        <v>1101</v>
      </c>
      <c r="B251" s="35" t="s">
        <v>213</v>
      </c>
      <c r="C251" s="8">
        <v>2.6837719042999999</v>
      </c>
      <c r="D251" s="11" t="str">
        <f t="shared" si="68"/>
        <v>N/A</v>
      </c>
      <c r="E251" s="8">
        <v>2.5443660466</v>
      </c>
      <c r="F251" s="11" t="str">
        <f t="shared" si="69"/>
        <v>N/A</v>
      </c>
      <c r="G251" s="8">
        <v>2.3660782133999998</v>
      </c>
      <c r="H251" s="11" t="str">
        <f t="shared" si="70"/>
        <v>N/A</v>
      </c>
      <c r="I251" s="12">
        <v>-5.19</v>
      </c>
      <c r="J251" s="12">
        <v>-7.01</v>
      </c>
      <c r="K251" s="43" t="s">
        <v>739</v>
      </c>
      <c r="L251" s="9" t="str">
        <f t="shared" si="67"/>
        <v>Yes</v>
      </c>
    </row>
    <row r="252" spans="1:12" x14ac:dyDescent="0.25">
      <c r="A252" s="2" t="s">
        <v>1102</v>
      </c>
      <c r="B252" s="35" t="s">
        <v>213</v>
      </c>
      <c r="C252" s="8">
        <v>91.870831340999999</v>
      </c>
      <c r="D252" s="11" t="str">
        <f t="shared" si="68"/>
        <v>N/A</v>
      </c>
      <c r="E252" s="8">
        <v>91.693149718000001</v>
      </c>
      <c r="F252" s="11" t="str">
        <f t="shared" si="69"/>
        <v>N/A</v>
      </c>
      <c r="G252" s="8">
        <v>92.366475621000006</v>
      </c>
      <c r="H252" s="11" t="str">
        <f t="shared" si="70"/>
        <v>N/A</v>
      </c>
      <c r="I252" s="12">
        <v>-0.193</v>
      </c>
      <c r="J252" s="12">
        <v>0.73429999999999995</v>
      </c>
      <c r="K252" s="43" t="s">
        <v>739</v>
      </c>
      <c r="L252" s="9" t="str">
        <f t="shared" si="67"/>
        <v>Yes</v>
      </c>
    </row>
    <row r="253" spans="1:12" x14ac:dyDescent="0.25">
      <c r="A253" s="2" t="s">
        <v>1103</v>
      </c>
      <c r="B253" s="35" t="s">
        <v>213</v>
      </c>
      <c r="C253" s="8">
        <v>80.861737993999995</v>
      </c>
      <c r="D253" s="11" t="str">
        <f t="shared" si="68"/>
        <v>N/A</v>
      </c>
      <c r="E253" s="8">
        <v>71.528148451000007</v>
      </c>
      <c r="F253" s="11" t="str">
        <f t="shared" si="69"/>
        <v>N/A</v>
      </c>
      <c r="G253" s="8">
        <v>81.774602729999998</v>
      </c>
      <c r="H253" s="11" t="str">
        <f t="shared" si="70"/>
        <v>N/A</v>
      </c>
      <c r="I253" s="12">
        <v>-11.5</v>
      </c>
      <c r="J253" s="12">
        <v>14.33</v>
      </c>
      <c r="K253" s="43" t="s">
        <v>739</v>
      </c>
      <c r="L253" s="9" t="str">
        <f t="shared" si="67"/>
        <v>Yes</v>
      </c>
    </row>
    <row r="254" spans="1:12" x14ac:dyDescent="0.25">
      <c r="A254" s="2" t="s">
        <v>1104</v>
      </c>
      <c r="B254" s="35" t="s">
        <v>213</v>
      </c>
      <c r="C254" s="8">
        <v>93.025237516000004</v>
      </c>
      <c r="D254" s="11" t="str">
        <f t="shared" si="68"/>
        <v>N/A</v>
      </c>
      <c r="E254" s="8">
        <v>95.314728051000003</v>
      </c>
      <c r="F254" s="11" t="str">
        <f t="shared" si="69"/>
        <v>N/A</v>
      </c>
      <c r="G254" s="8">
        <v>96.919686120999998</v>
      </c>
      <c r="H254" s="11" t="str">
        <f t="shared" si="70"/>
        <v>N/A</v>
      </c>
      <c r="I254" s="12">
        <v>2.4609999999999999</v>
      </c>
      <c r="J254" s="12">
        <v>1.6839999999999999</v>
      </c>
      <c r="K254" s="43" t="s">
        <v>739</v>
      </c>
      <c r="L254" s="9" t="str">
        <f t="shared" si="67"/>
        <v>Yes</v>
      </c>
    </row>
    <row r="255" spans="1:12" x14ac:dyDescent="0.25">
      <c r="A255" s="2" t="s">
        <v>1105</v>
      </c>
      <c r="B255" s="35" t="s">
        <v>213</v>
      </c>
      <c r="C255" s="8">
        <v>93.025237516000004</v>
      </c>
      <c r="D255" s="11" t="str">
        <f t="shared" si="68"/>
        <v>N/A</v>
      </c>
      <c r="E255" s="8">
        <v>95.314728051000003</v>
      </c>
      <c r="F255" s="11" t="str">
        <f t="shared" si="69"/>
        <v>N/A</v>
      </c>
      <c r="G255" s="8">
        <v>96.919686120999998</v>
      </c>
      <c r="H255" s="11" t="str">
        <f t="shared" si="70"/>
        <v>N/A</v>
      </c>
      <c r="I255" s="12">
        <v>2.4609999999999999</v>
      </c>
      <c r="J255" s="12">
        <v>1.6839999999999999</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188020</v>
      </c>
      <c r="D277" s="11" t="str">
        <f t="shared" ref="D277:D284" si="74">IF($B277="N/A","N/A",IF(C277&gt;10,"No",IF(C277&lt;-10,"No","Yes")))</f>
        <v>N/A</v>
      </c>
      <c r="E277" s="1">
        <v>198497</v>
      </c>
      <c r="F277" s="11" t="str">
        <f t="shared" ref="F277:F278" si="75">IF($B277="N/A","N/A",IF(E277&gt;10,"No",IF(E277&lt;-10,"No","Yes")))</f>
        <v>N/A</v>
      </c>
      <c r="G277" s="1">
        <v>210271</v>
      </c>
      <c r="H277" s="11" t="str">
        <f t="shared" ref="H277:H278" si="76">IF($B277="N/A","N/A",IF(G277&gt;10,"No",IF(G277&lt;-10,"No","Yes")))</f>
        <v>N/A</v>
      </c>
      <c r="I277" s="12">
        <v>5.5720000000000001</v>
      </c>
      <c r="J277" s="12">
        <v>5.9320000000000004</v>
      </c>
      <c r="K277" s="1" t="s">
        <v>213</v>
      </c>
      <c r="L277" s="9" t="str">
        <f t="shared" ref="L277:L278" si="77">IF(J277="Div by 0", "N/A", IF(K277="N/A","N/A", IF(J277&gt;VALUE(MID(K277,1,2)), "No", IF(J277&lt;-1*VALUE(MID(K277,1,2)), "No", "Yes"))))</f>
        <v>N/A</v>
      </c>
    </row>
    <row r="278" spans="1:12" x14ac:dyDescent="0.25">
      <c r="A278" s="18" t="s">
        <v>694</v>
      </c>
      <c r="B278" s="1" t="s">
        <v>213</v>
      </c>
      <c r="C278" s="1">
        <v>143805.08332999999</v>
      </c>
      <c r="D278" s="11" t="str">
        <f t="shared" si="74"/>
        <v>N/A</v>
      </c>
      <c r="E278" s="1">
        <v>147926.75</v>
      </c>
      <c r="F278" s="11" t="str">
        <f t="shared" si="75"/>
        <v>N/A</v>
      </c>
      <c r="G278" s="1">
        <v>164675.75</v>
      </c>
      <c r="H278" s="11" t="str">
        <f t="shared" si="76"/>
        <v>N/A</v>
      </c>
      <c r="I278" s="12">
        <v>2.8660000000000001</v>
      </c>
      <c r="J278" s="12">
        <v>11.32</v>
      </c>
      <c r="K278" s="1" t="s">
        <v>213</v>
      </c>
      <c r="L278" s="9" t="str">
        <f t="shared" si="77"/>
        <v>N/A</v>
      </c>
    </row>
    <row r="279" spans="1:12" x14ac:dyDescent="0.25">
      <c r="A279" s="18" t="s">
        <v>695</v>
      </c>
      <c r="B279" s="1" t="s">
        <v>213</v>
      </c>
      <c r="C279" s="1">
        <v>15</v>
      </c>
      <c r="D279" s="11" t="str">
        <f t="shared" si="74"/>
        <v>N/A</v>
      </c>
      <c r="E279" s="1">
        <v>21</v>
      </c>
      <c r="F279" s="11" t="str">
        <f t="shared" ref="F279:F284" si="78">IF($B279="N/A","N/A",IF(E279&gt;10,"No",IF(E279&lt;-10,"No","Yes")))</f>
        <v>N/A</v>
      </c>
      <c r="G279" s="1">
        <v>29</v>
      </c>
      <c r="H279" s="11" t="str">
        <f t="shared" ref="H279:H284" si="79">IF($B279="N/A","N/A",IF(G279&gt;10,"No",IF(G279&lt;-10,"No","Yes")))</f>
        <v>N/A</v>
      </c>
      <c r="I279" s="12">
        <v>40</v>
      </c>
      <c r="J279" s="12">
        <v>38.1</v>
      </c>
      <c r="K279" s="1" t="s">
        <v>213</v>
      </c>
      <c r="L279" s="9" t="str">
        <f t="shared" ref="L279:L285" si="80">IF(J279="Div by 0", "N/A", IF(K279="N/A","N/A", IF(J279&gt;VALUE(MID(K279,1,2)), "No", IF(J279&lt;-1*VALUE(MID(K279,1,2)), "No", "Yes"))))</f>
        <v>N/A</v>
      </c>
    </row>
    <row r="280" spans="1:12" x14ac:dyDescent="0.25">
      <c r="A280" s="18" t="s">
        <v>696</v>
      </c>
      <c r="B280" s="1" t="s">
        <v>213</v>
      </c>
      <c r="C280" s="1">
        <v>16</v>
      </c>
      <c r="D280" s="11" t="str">
        <f t="shared" si="74"/>
        <v>N/A</v>
      </c>
      <c r="E280" s="1">
        <v>22</v>
      </c>
      <c r="F280" s="11" t="str">
        <f t="shared" si="78"/>
        <v>N/A</v>
      </c>
      <c r="G280" s="1">
        <v>31</v>
      </c>
      <c r="H280" s="11" t="str">
        <f t="shared" si="79"/>
        <v>N/A</v>
      </c>
      <c r="I280" s="12">
        <v>37.5</v>
      </c>
      <c r="J280" s="12">
        <v>40.909999999999997</v>
      </c>
      <c r="K280" s="1" t="s">
        <v>213</v>
      </c>
      <c r="L280" s="9" t="str">
        <f t="shared" si="80"/>
        <v>N/A</v>
      </c>
    </row>
    <row r="281" spans="1:12" x14ac:dyDescent="0.25">
      <c r="A281" s="18" t="s">
        <v>697</v>
      </c>
      <c r="B281" s="1" t="s">
        <v>213</v>
      </c>
      <c r="C281" s="1">
        <v>2.3333333333000001</v>
      </c>
      <c r="D281" s="11" t="str">
        <f t="shared" si="74"/>
        <v>N/A</v>
      </c>
      <c r="E281" s="1">
        <v>3.9166666666999999</v>
      </c>
      <c r="F281" s="11" t="str">
        <f t="shared" si="78"/>
        <v>N/A</v>
      </c>
      <c r="G281" s="1">
        <v>11</v>
      </c>
      <c r="H281" s="11" t="str">
        <f t="shared" si="79"/>
        <v>N/A</v>
      </c>
      <c r="I281" s="12">
        <v>67.86</v>
      </c>
      <c r="J281" s="12">
        <v>27.66</v>
      </c>
      <c r="K281" s="1" t="s">
        <v>213</v>
      </c>
      <c r="L281" s="9" t="str">
        <f t="shared" si="80"/>
        <v>N/A</v>
      </c>
    </row>
    <row r="282" spans="1:12" x14ac:dyDescent="0.25">
      <c r="A282" s="18" t="s">
        <v>698</v>
      </c>
      <c r="B282" s="1" t="s">
        <v>213</v>
      </c>
      <c r="C282" s="1">
        <v>30161</v>
      </c>
      <c r="D282" s="11" t="str">
        <f t="shared" si="74"/>
        <v>N/A</v>
      </c>
      <c r="E282" s="1">
        <v>31588</v>
      </c>
      <c r="F282" s="11" t="str">
        <f t="shared" si="78"/>
        <v>N/A</v>
      </c>
      <c r="G282" s="1">
        <v>33787</v>
      </c>
      <c r="H282" s="11" t="str">
        <f t="shared" si="79"/>
        <v>N/A</v>
      </c>
      <c r="I282" s="12">
        <v>4.7309999999999999</v>
      </c>
      <c r="J282" s="12">
        <v>6.9619999999999997</v>
      </c>
      <c r="K282" s="1" t="s">
        <v>213</v>
      </c>
      <c r="L282" s="9" t="str">
        <f t="shared" si="80"/>
        <v>N/A</v>
      </c>
    </row>
    <row r="283" spans="1:12" x14ac:dyDescent="0.25">
      <c r="A283" s="18" t="s">
        <v>699</v>
      </c>
      <c r="B283" s="1" t="s">
        <v>213</v>
      </c>
      <c r="C283" s="1">
        <v>33644</v>
      </c>
      <c r="D283" s="11" t="str">
        <f t="shared" si="74"/>
        <v>N/A</v>
      </c>
      <c r="E283" s="1">
        <v>35449</v>
      </c>
      <c r="F283" s="11" t="str">
        <f t="shared" si="78"/>
        <v>N/A</v>
      </c>
      <c r="G283" s="1">
        <v>37952</v>
      </c>
      <c r="H283" s="11" t="str">
        <f t="shared" si="79"/>
        <v>N/A</v>
      </c>
      <c r="I283" s="12">
        <v>5.3650000000000002</v>
      </c>
      <c r="J283" s="12">
        <v>7.0609999999999999</v>
      </c>
      <c r="K283" s="1" t="s">
        <v>213</v>
      </c>
      <c r="L283" s="9" t="str">
        <f t="shared" si="80"/>
        <v>N/A</v>
      </c>
    </row>
    <row r="284" spans="1:12" x14ac:dyDescent="0.25">
      <c r="A284" s="18" t="s">
        <v>700</v>
      </c>
      <c r="B284" s="1" t="s">
        <v>213</v>
      </c>
      <c r="C284" s="1">
        <v>26765.583332999999</v>
      </c>
      <c r="D284" s="11" t="str">
        <f t="shared" si="74"/>
        <v>N/A</v>
      </c>
      <c r="E284" s="1">
        <v>28746.083332999999</v>
      </c>
      <c r="F284" s="11" t="str">
        <f t="shared" si="78"/>
        <v>N/A</v>
      </c>
      <c r="G284" s="1">
        <v>30632.25</v>
      </c>
      <c r="H284" s="11" t="str">
        <f t="shared" si="79"/>
        <v>N/A</v>
      </c>
      <c r="I284" s="12">
        <v>7.399</v>
      </c>
      <c r="J284" s="12">
        <v>6.5609999999999999</v>
      </c>
      <c r="K284" s="1" t="s">
        <v>213</v>
      </c>
      <c r="L284" s="9" t="str">
        <f t="shared" si="80"/>
        <v>N/A</v>
      </c>
    </row>
    <row r="285" spans="1:12" x14ac:dyDescent="0.25">
      <c r="A285" s="18" t="s">
        <v>404</v>
      </c>
      <c r="B285" s="35" t="s">
        <v>290</v>
      </c>
      <c r="C285" s="8">
        <v>36.875244522999999</v>
      </c>
      <c r="D285" s="11" t="str">
        <f>IF($B285="N/A","N/A",IF(C285&lt;=40,"Yes","No"))</f>
        <v>Yes</v>
      </c>
      <c r="E285" s="8">
        <v>37.416787093000003</v>
      </c>
      <c r="F285" s="11" t="str">
        <f>IF($B285="N/A","N/A",IF(E285&lt;=40,"Yes","No"))</f>
        <v>Yes</v>
      </c>
      <c r="G285" s="8">
        <v>38.456810498999999</v>
      </c>
      <c r="H285" s="11" t="str">
        <f>IF($B285="N/A","N/A",IF(G285&lt;=40,"Yes","No"))</f>
        <v>Yes</v>
      </c>
      <c r="I285" s="12">
        <v>1.4690000000000001</v>
      </c>
      <c r="J285" s="12">
        <v>2.78</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226555</v>
      </c>
      <c r="D294" s="11" t="str">
        <f t="shared" si="81"/>
        <v>N/A</v>
      </c>
      <c r="E294" s="1">
        <v>227202</v>
      </c>
      <c r="F294" s="11" t="str">
        <f t="shared" si="88"/>
        <v>N/A</v>
      </c>
      <c r="G294" s="1">
        <v>201971</v>
      </c>
      <c r="H294" s="11" t="str">
        <f t="shared" si="89"/>
        <v>N/A</v>
      </c>
      <c r="I294" s="12">
        <v>0.28560000000000002</v>
      </c>
      <c r="J294" s="12">
        <v>-11.1</v>
      </c>
      <c r="K294" s="1" t="s">
        <v>213</v>
      </c>
      <c r="L294" s="9" t="str">
        <f t="shared" si="90"/>
        <v>N/A</v>
      </c>
    </row>
    <row r="295" spans="1:12" x14ac:dyDescent="0.25">
      <c r="A295" s="18" t="s">
        <v>717</v>
      </c>
      <c r="B295" s="1" t="s">
        <v>213</v>
      </c>
      <c r="C295" s="1">
        <v>168312.58332999999</v>
      </c>
      <c r="D295" s="11" t="str">
        <f t="shared" si="81"/>
        <v>N/A</v>
      </c>
      <c r="E295" s="1">
        <v>174106.5</v>
      </c>
      <c r="F295" s="11" t="str">
        <f t="shared" si="88"/>
        <v>N/A</v>
      </c>
      <c r="G295" s="1">
        <v>159627.58332999999</v>
      </c>
      <c r="H295" s="11" t="str">
        <f t="shared" si="89"/>
        <v>N/A</v>
      </c>
      <c r="I295" s="12">
        <v>3.4420000000000002</v>
      </c>
      <c r="J295" s="12">
        <v>-8.32</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30308</v>
      </c>
      <c r="D309" s="1" t="s">
        <v>213</v>
      </c>
      <c r="E309" s="1">
        <v>31724</v>
      </c>
      <c r="F309" s="1" t="s">
        <v>213</v>
      </c>
      <c r="G309" s="1">
        <v>33977</v>
      </c>
      <c r="H309" s="1" t="s">
        <v>213</v>
      </c>
      <c r="I309" s="12">
        <v>4.6719999999999997</v>
      </c>
      <c r="J309" s="12">
        <v>7.1020000000000003</v>
      </c>
      <c r="K309" s="1" t="s">
        <v>213</v>
      </c>
      <c r="L309" s="9" t="str">
        <f>IF(J309="Div by 0", "N/A", IF(K309="N/A","N/A", IF(J309&gt;VALUE(MID(K309,1,2)), "No", IF(J309&lt;-1*VALUE(MID(K309,1,2)), "No", "Yes"))))</f>
        <v>N/A</v>
      </c>
    </row>
    <row r="310" spans="1:12" x14ac:dyDescent="0.25">
      <c r="A310" s="67" t="s">
        <v>73</v>
      </c>
      <c r="B310" s="35" t="s">
        <v>213</v>
      </c>
      <c r="C310" s="36">
        <v>338177</v>
      </c>
      <c r="D310" s="11" t="str">
        <f>IF($B310="N/A","N/A",IF(C310&gt;10,"No",IF(C310&lt;-10,"No","Yes")))</f>
        <v>N/A</v>
      </c>
      <c r="E310" s="36">
        <v>349919</v>
      </c>
      <c r="F310" s="11" t="str">
        <f>IF($B310="N/A","N/A",IF(E310&gt;10,"No",IF(E310&lt;-10,"No","Yes")))</f>
        <v>N/A</v>
      </c>
      <c r="G310" s="36">
        <v>354604</v>
      </c>
      <c r="H310" s="11" t="str">
        <f>IF($B310="N/A","N/A",IF(G310&gt;10,"No",IF(G310&lt;-10,"No","Yes")))</f>
        <v>N/A</v>
      </c>
      <c r="I310" s="12">
        <v>3.472</v>
      </c>
      <c r="J310" s="12">
        <v>1.339</v>
      </c>
      <c r="K310" s="43" t="s">
        <v>741</v>
      </c>
      <c r="L310" s="9" t="str">
        <f t="shared" ref="L310:L339" si="92">IF(J310="Div by 0", "N/A", IF(K310="N/A","N/A", IF(J310&gt;VALUE(MID(K310,1,2)), "No", IF(J310&lt;-1*VALUE(MID(K310,1,2)), "No", "Yes"))))</f>
        <v>Yes</v>
      </c>
    </row>
    <row r="311" spans="1:12" x14ac:dyDescent="0.25">
      <c r="A311" s="50" t="s">
        <v>182</v>
      </c>
      <c r="B311" s="35" t="s">
        <v>213</v>
      </c>
      <c r="C311" s="36">
        <v>32007</v>
      </c>
      <c r="D311" s="11" t="str">
        <f t="shared" ref="D311:D314" si="93">IF($B311="N/A","N/A",IF(C311&gt;10,"No",IF(C311&lt;-10,"No","Yes")))</f>
        <v>N/A</v>
      </c>
      <c r="E311" s="36">
        <v>32635</v>
      </c>
      <c r="F311" s="11" t="str">
        <f t="shared" ref="F311:F314" si="94">IF($B311="N/A","N/A",IF(E311&gt;10,"No",IF(E311&lt;-10,"No","Yes")))</f>
        <v>N/A</v>
      </c>
      <c r="G311" s="36">
        <v>36416</v>
      </c>
      <c r="H311" s="11" t="str">
        <f t="shared" ref="H311:H314" si="95">IF($B311="N/A","N/A",IF(G311&gt;10,"No",IF(G311&lt;-10,"No","Yes")))</f>
        <v>N/A</v>
      </c>
      <c r="I311" s="12">
        <v>1.962</v>
      </c>
      <c r="J311" s="12">
        <v>11.59</v>
      </c>
      <c r="K311" s="43" t="s">
        <v>741</v>
      </c>
      <c r="L311" s="9" t="str">
        <f>IF(J311="Div by 0", "N/A", IF(OR(J311="N/A",K311="N/A"),"N/A", IF(J311&gt;VALUE(MID(K311,1,2)), "No", IF(J311&lt;-1*VALUE(MID(K311,1,2)), "No", "Yes"))))</f>
        <v>Yes</v>
      </c>
    </row>
    <row r="312" spans="1:12" x14ac:dyDescent="0.25">
      <c r="A312" s="50" t="s">
        <v>183</v>
      </c>
      <c r="B312" s="35" t="s">
        <v>213</v>
      </c>
      <c r="C312" s="36">
        <v>106849</v>
      </c>
      <c r="D312" s="11" t="str">
        <f t="shared" si="93"/>
        <v>N/A</v>
      </c>
      <c r="E312" s="36">
        <v>110724</v>
      </c>
      <c r="F312" s="11" t="str">
        <f t="shared" si="94"/>
        <v>N/A</v>
      </c>
      <c r="G312" s="36">
        <v>111135</v>
      </c>
      <c r="H312" s="11" t="str">
        <f t="shared" si="95"/>
        <v>N/A</v>
      </c>
      <c r="I312" s="12">
        <v>3.6269999999999998</v>
      </c>
      <c r="J312" s="12">
        <v>0.37119999999999997</v>
      </c>
      <c r="K312" s="43" t="s">
        <v>741</v>
      </c>
      <c r="L312" s="9" t="str">
        <f t="shared" ref="L312:L314" si="96">IF(J312="Div by 0", "N/A", IF(OR(J312="N/A",K312="N/A"),"N/A", IF(J312&gt;VALUE(MID(K312,1,2)), "No", IF(J312&lt;-1*VALUE(MID(K312,1,2)), "No", "Yes"))))</f>
        <v>Yes</v>
      </c>
    </row>
    <row r="313" spans="1:12" x14ac:dyDescent="0.25">
      <c r="A313" s="50" t="s">
        <v>184</v>
      </c>
      <c r="B313" s="35" t="s">
        <v>213</v>
      </c>
      <c r="C313" s="36">
        <v>161307</v>
      </c>
      <c r="D313" s="11" t="str">
        <f t="shared" si="93"/>
        <v>N/A</v>
      </c>
      <c r="E313" s="36">
        <v>166841</v>
      </c>
      <c r="F313" s="11" t="str">
        <f t="shared" si="94"/>
        <v>N/A</v>
      </c>
      <c r="G313" s="36">
        <v>167280</v>
      </c>
      <c r="H313" s="11" t="str">
        <f t="shared" si="95"/>
        <v>N/A</v>
      </c>
      <c r="I313" s="12">
        <v>3.431</v>
      </c>
      <c r="J313" s="12">
        <v>0.2631</v>
      </c>
      <c r="K313" s="43" t="s">
        <v>741</v>
      </c>
      <c r="L313" s="9" t="str">
        <f t="shared" si="96"/>
        <v>Yes</v>
      </c>
    </row>
    <row r="314" spans="1:12" x14ac:dyDescent="0.25">
      <c r="A314" s="7" t="s">
        <v>185</v>
      </c>
      <c r="B314" s="35" t="s">
        <v>213</v>
      </c>
      <c r="C314" s="36">
        <v>38014</v>
      </c>
      <c r="D314" s="11" t="str">
        <f t="shared" si="93"/>
        <v>N/A</v>
      </c>
      <c r="E314" s="36">
        <v>39719</v>
      </c>
      <c r="F314" s="11" t="str">
        <f t="shared" si="94"/>
        <v>N/A</v>
      </c>
      <c r="G314" s="36">
        <v>39773</v>
      </c>
      <c r="H314" s="11" t="str">
        <f t="shared" si="95"/>
        <v>N/A</v>
      </c>
      <c r="I314" s="12">
        <v>4.4850000000000003</v>
      </c>
      <c r="J314" s="12">
        <v>0.13600000000000001</v>
      </c>
      <c r="K314" s="43" t="s">
        <v>741</v>
      </c>
      <c r="L314" s="9" t="str">
        <f t="shared" si="96"/>
        <v>Yes</v>
      </c>
    </row>
    <row r="315" spans="1:12" x14ac:dyDescent="0.25">
      <c r="A315" s="50" t="s">
        <v>1124</v>
      </c>
      <c r="B315" s="13" t="s">
        <v>213</v>
      </c>
      <c r="C315" s="36">
        <v>166489</v>
      </c>
      <c r="D315" s="9" t="str">
        <f t="shared" ref="D315:F318" si="97">IF($B315="N/A","N/A",IF(C315&lt;0,"No","Yes"))</f>
        <v>N/A</v>
      </c>
      <c r="E315" s="36">
        <v>171731</v>
      </c>
      <c r="F315" s="9" t="str">
        <f t="shared" si="97"/>
        <v>N/A</v>
      </c>
      <c r="G315" s="36">
        <v>172095</v>
      </c>
      <c r="H315" s="9" t="str">
        <f t="shared" ref="H315:H318" si="98">IF($B315="N/A","N/A",IF(G315&lt;0,"No","Yes"))</f>
        <v>N/A</v>
      </c>
      <c r="I315" s="12">
        <v>3.149</v>
      </c>
      <c r="J315" s="12">
        <v>0.21199999999999999</v>
      </c>
      <c r="K315" s="1" t="s">
        <v>740</v>
      </c>
      <c r="L315" s="9" t="str">
        <f>IF(J315="Div by 0", "N/A", IF(OR(J315="N/A",K315="N/A"),"N/A", IF(J315&gt;VALUE(MID(K315,1,2)), "No", IF(J315&lt;-1*VALUE(MID(K315,1,2)), "No", "Yes"))))</f>
        <v>Yes</v>
      </c>
    </row>
    <row r="316" spans="1:12" x14ac:dyDescent="0.25">
      <c r="A316" s="50" t="s">
        <v>433</v>
      </c>
      <c r="B316" s="13" t="s">
        <v>213</v>
      </c>
      <c r="C316" s="36">
        <v>7979</v>
      </c>
      <c r="D316" s="9" t="str">
        <f t="shared" si="97"/>
        <v>N/A</v>
      </c>
      <c r="E316" s="36">
        <v>8491</v>
      </c>
      <c r="F316" s="9" t="str">
        <f t="shared" si="97"/>
        <v>N/A</v>
      </c>
      <c r="G316" s="36">
        <v>8268</v>
      </c>
      <c r="H316" s="9" t="str">
        <f t="shared" si="98"/>
        <v>N/A</v>
      </c>
      <c r="I316" s="12">
        <v>6.4169999999999998</v>
      </c>
      <c r="J316" s="12">
        <v>-2.63</v>
      </c>
      <c r="K316" s="1" t="s">
        <v>740</v>
      </c>
      <c r="L316" s="9" t="str">
        <f t="shared" ref="L316:L318" si="99">IF(J316="Div by 0", "N/A", IF(OR(J316="N/A",K316="N/A"),"N/A", IF(J316&gt;VALUE(MID(K316,1,2)), "No", IF(J316&lt;-1*VALUE(MID(K316,1,2)), "No", "Yes"))))</f>
        <v>Yes</v>
      </c>
    </row>
    <row r="317" spans="1:12" x14ac:dyDescent="0.25">
      <c r="A317" s="50" t="s">
        <v>434</v>
      </c>
      <c r="B317" s="13" t="s">
        <v>213</v>
      </c>
      <c r="C317" s="36">
        <v>123454</v>
      </c>
      <c r="D317" s="9" t="str">
        <f t="shared" si="97"/>
        <v>N/A</v>
      </c>
      <c r="E317" s="36">
        <v>128820</v>
      </c>
      <c r="F317" s="9" t="str">
        <f t="shared" si="97"/>
        <v>N/A</v>
      </c>
      <c r="G317" s="36">
        <v>131811</v>
      </c>
      <c r="H317" s="9" t="str">
        <f t="shared" si="98"/>
        <v>N/A</v>
      </c>
      <c r="I317" s="12">
        <v>4.3470000000000004</v>
      </c>
      <c r="J317" s="12">
        <v>2.3220000000000001</v>
      </c>
      <c r="K317" s="1" t="s">
        <v>740</v>
      </c>
      <c r="L317" s="9" t="str">
        <f t="shared" si="99"/>
        <v>Yes</v>
      </c>
    </row>
    <row r="318" spans="1:12" x14ac:dyDescent="0.25">
      <c r="A318" s="50" t="s">
        <v>1125</v>
      </c>
      <c r="B318" s="13" t="s">
        <v>213</v>
      </c>
      <c r="C318" s="36">
        <v>28493</v>
      </c>
      <c r="D318" s="9" t="str">
        <f t="shared" si="97"/>
        <v>N/A</v>
      </c>
      <c r="E318" s="36">
        <v>28925</v>
      </c>
      <c r="F318" s="9" t="str">
        <f t="shared" si="97"/>
        <v>N/A</v>
      </c>
      <c r="G318" s="36">
        <v>30376</v>
      </c>
      <c r="H318" s="9" t="str">
        <f t="shared" si="98"/>
        <v>N/A</v>
      </c>
      <c r="I318" s="12">
        <v>1.516</v>
      </c>
      <c r="J318" s="12">
        <v>5.016</v>
      </c>
      <c r="K318" s="1" t="s">
        <v>740</v>
      </c>
      <c r="L318" s="9" t="str">
        <f t="shared" si="99"/>
        <v>Yes</v>
      </c>
    </row>
    <row r="319" spans="1:12" x14ac:dyDescent="0.25">
      <c r="A319" s="50" t="s">
        <v>98</v>
      </c>
      <c r="B319" s="35" t="s">
        <v>291</v>
      </c>
      <c r="C319" s="8">
        <v>42.095411574000003</v>
      </c>
      <c r="D319" s="11" t="str">
        <f>IF($B319="N/A","N/A",IF(C319&gt;80,"Yes","No"))</f>
        <v>No</v>
      </c>
      <c r="E319" s="8">
        <v>40.769435211999998</v>
      </c>
      <c r="F319" s="11" t="str">
        <f>IF($B319="N/A","N/A",IF(E319&gt;80,"Yes","No"))</f>
        <v>No</v>
      </c>
      <c r="G319" s="8">
        <v>46.424744222000001</v>
      </c>
      <c r="H319" s="11" t="str">
        <f>IF($B319="N/A","N/A",IF(G319&gt;80,"Yes","No"))</f>
        <v>No</v>
      </c>
      <c r="I319" s="12">
        <v>-3.15</v>
      </c>
      <c r="J319" s="12">
        <v>13.87</v>
      </c>
      <c r="K319" s="43" t="s">
        <v>741</v>
      </c>
      <c r="L319" s="9" t="str">
        <f t="shared" si="92"/>
        <v>Yes</v>
      </c>
    </row>
    <row r="320" spans="1:12" x14ac:dyDescent="0.25">
      <c r="A320" s="50" t="s">
        <v>332</v>
      </c>
      <c r="B320" s="35" t="s">
        <v>278</v>
      </c>
      <c r="C320" s="8">
        <v>5.9140630000000004E-4</v>
      </c>
      <c r="D320" s="11" t="str">
        <f>IF($B320="N/A","N/A",IF(C320&gt;=5,"No",IF(C320&lt;0,"No","Yes")))</f>
        <v>Yes</v>
      </c>
      <c r="E320" s="8">
        <v>1.7146825000000001E-3</v>
      </c>
      <c r="F320" s="11" t="str">
        <f>IF($B320="N/A","N/A",IF(E320&gt;=5,"No",IF(E320&lt;0,"No","Yes")))</f>
        <v>Yes</v>
      </c>
      <c r="G320" s="8">
        <v>1.1280189E-3</v>
      </c>
      <c r="H320" s="11" t="str">
        <f>IF($B320="N/A","N/A",IF(G320&gt;=5,"No",IF(G320&lt;0,"No","Yes")))</f>
        <v>Yes</v>
      </c>
      <c r="I320" s="12">
        <v>189.9</v>
      </c>
      <c r="J320" s="12">
        <v>-34.200000000000003</v>
      </c>
      <c r="K320" s="43" t="s">
        <v>741</v>
      </c>
      <c r="L320" s="9" t="str">
        <f t="shared" si="92"/>
        <v>No</v>
      </c>
    </row>
    <row r="321" spans="1:12" x14ac:dyDescent="0.25">
      <c r="A321" s="50" t="s">
        <v>340</v>
      </c>
      <c r="B321" s="43" t="s">
        <v>278</v>
      </c>
      <c r="C321" s="8">
        <v>7.8822628387</v>
      </c>
      <c r="D321" s="11" t="str">
        <f>IF($B321="N/A","N/A",IF(C321&gt;=5,"No",IF(C321&lt;0,"No","Yes")))</f>
        <v>No</v>
      </c>
      <c r="E321" s="8">
        <v>8.2579111166000008</v>
      </c>
      <c r="F321" s="11" t="str">
        <f>IF($B321="N/A","N/A",IF(E321&gt;=5,"No",IF(E321&lt;0,"No","Yes")))</f>
        <v>No</v>
      </c>
      <c r="G321" s="8">
        <v>8.6476745890999993</v>
      </c>
      <c r="H321" s="11" t="str">
        <f>IF($B321="N/A","N/A",IF(G321&gt;=5,"No",IF(G321&lt;0,"No","Yes")))</f>
        <v>No</v>
      </c>
      <c r="I321" s="12">
        <v>4.766</v>
      </c>
      <c r="J321" s="12">
        <v>4.72</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50.021734180999999</v>
      </c>
      <c r="D325" s="11" t="str">
        <f t="shared" ref="D325:D326" si="100">IF($B325="N/A","N/A",IF(C325&gt;0,"No",IF(C325&lt;0,"No","Yes")))</f>
        <v>No</v>
      </c>
      <c r="E325" s="8">
        <v>50.970938988999997</v>
      </c>
      <c r="F325" s="11" t="str">
        <f t="shared" ref="F325:F326" si="101">IF($B325="N/A","N/A",IF(E325&gt;0,"No",IF(E325&lt;0,"No","Yes")))</f>
        <v>No</v>
      </c>
      <c r="G325" s="8">
        <v>44.926453170000002</v>
      </c>
      <c r="H325" s="11" t="str">
        <f t="shared" ref="H325:H326" si="102">IF($B325="N/A","N/A",IF(G325&gt;0,"No",IF(G325&lt;0,"No","Yes")))</f>
        <v>No</v>
      </c>
      <c r="I325" s="12">
        <v>1.8979999999999999</v>
      </c>
      <c r="J325" s="12">
        <v>-11.9</v>
      </c>
      <c r="K325" s="43" t="s">
        <v>741</v>
      </c>
      <c r="L325" s="9" t="str">
        <f t="shared" si="92"/>
        <v>Yes</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9.2067171924999993</v>
      </c>
      <c r="D334" s="11" t="str">
        <f>IF($B334="N/A","N/A",IF(C334&gt;15,"No",IF(C334&lt;2,"No","Yes")))</f>
        <v>Yes</v>
      </c>
      <c r="E334" s="8">
        <v>8.4911079420999993</v>
      </c>
      <c r="F334" s="11" t="str">
        <f>IF($B334="N/A","N/A",IF(E334&gt;15,"No",IF(E334&lt;2,"No","Yes")))</f>
        <v>Yes</v>
      </c>
      <c r="G334" s="8">
        <v>9.7779494873000008</v>
      </c>
      <c r="H334" s="11" t="str">
        <f>IF($B334="N/A","N/A",IF(G334&gt;15,"No",IF(G334&lt;2,"No","Yes")))</f>
        <v>Yes</v>
      </c>
      <c r="I334" s="12">
        <v>-7.77</v>
      </c>
      <c r="J334" s="12">
        <v>15.16</v>
      </c>
      <c r="K334" s="43" t="s">
        <v>741</v>
      </c>
      <c r="L334" s="9" t="str">
        <f t="shared" si="92"/>
        <v>No</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2277284711</v>
      </c>
      <c r="D6" s="11" t="str">
        <f t="shared" ref="D6:D12" si="0">IF($B6="N/A","N/A",IF(C6&gt;10,"No",IF(C6&lt;-10,"No","Yes")))</f>
        <v>N/A</v>
      </c>
      <c r="E6" s="14">
        <v>2395110092</v>
      </c>
      <c r="F6" s="11" t="str">
        <f t="shared" ref="F6:F12" si="1">IF($B6="N/A","N/A",IF(E6&gt;10,"No",IF(E6&lt;-10,"No","Yes")))</f>
        <v>N/A</v>
      </c>
      <c r="G6" s="14">
        <v>2582400157</v>
      </c>
      <c r="H6" s="11" t="str">
        <f t="shared" ref="H6:H12" si="2">IF($B6="N/A","N/A",IF(G6&gt;10,"No",IF(G6&lt;-10,"No","Yes")))</f>
        <v>N/A</v>
      </c>
      <c r="I6" s="12">
        <v>5.1740000000000004</v>
      </c>
      <c r="J6" s="12">
        <v>7.82</v>
      </c>
      <c r="K6" s="43" t="s">
        <v>739</v>
      </c>
      <c r="L6" s="9" t="str">
        <f t="shared" ref="L6:L13" si="3">IF(J6="Div by 0", "N/A", IF(K6="N/A","N/A", IF(J6&gt;VALUE(MID(K6,1,2)), "No", IF(J6&lt;-1*VALUE(MID(K6,1,2)), "No", "Yes"))))</f>
        <v>Yes</v>
      </c>
    </row>
    <row r="7" spans="1:12" x14ac:dyDescent="0.25">
      <c r="A7" s="4" t="s">
        <v>1132</v>
      </c>
      <c r="B7" s="43" t="s">
        <v>213</v>
      </c>
      <c r="C7" s="14">
        <v>5436.6040655999996</v>
      </c>
      <c r="D7" s="11" t="str">
        <f t="shared" si="0"/>
        <v>N/A</v>
      </c>
      <c r="E7" s="14">
        <v>5557.9381856</v>
      </c>
      <c r="F7" s="11" t="str">
        <f t="shared" si="1"/>
        <v>N/A</v>
      </c>
      <c r="G7" s="14">
        <v>5905.8011892000004</v>
      </c>
      <c r="H7" s="11" t="str">
        <f t="shared" si="2"/>
        <v>N/A</v>
      </c>
      <c r="I7" s="12">
        <v>2.2320000000000002</v>
      </c>
      <c r="J7" s="12">
        <v>6.2590000000000003</v>
      </c>
      <c r="K7" s="43" t="s">
        <v>739</v>
      </c>
      <c r="L7" s="9" t="str">
        <f t="shared" si="3"/>
        <v>Yes</v>
      </c>
    </row>
    <row r="8" spans="1:12" x14ac:dyDescent="0.25">
      <c r="A8" s="4" t="s">
        <v>724</v>
      </c>
      <c r="B8" s="43" t="s">
        <v>213</v>
      </c>
      <c r="C8" s="14">
        <v>551</v>
      </c>
      <c r="D8" s="11" t="str">
        <f t="shared" si="0"/>
        <v>N/A</v>
      </c>
      <c r="E8" s="14">
        <v>559</v>
      </c>
      <c r="F8" s="11" t="str">
        <f t="shared" si="1"/>
        <v>N/A</v>
      </c>
      <c r="G8" s="14">
        <v>576</v>
      </c>
      <c r="H8" s="11" t="str">
        <f t="shared" si="2"/>
        <v>N/A</v>
      </c>
      <c r="I8" s="12">
        <v>1.452</v>
      </c>
      <c r="J8" s="12">
        <v>3.0409999999999999</v>
      </c>
      <c r="K8" s="43" t="s">
        <v>739</v>
      </c>
      <c r="L8" s="9" t="str">
        <f t="shared" si="3"/>
        <v>Yes</v>
      </c>
    </row>
    <row r="9" spans="1:12" x14ac:dyDescent="0.25">
      <c r="A9" s="4" t="s">
        <v>725</v>
      </c>
      <c r="B9" s="43" t="s">
        <v>213</v>
      </c>
      <c r="C9" s="14">
        <v>1438</v>
      </c>
      <c r="D9" s="11" t="str">
        <f t="shared" si="0"/>
        <v>N/A</v>
      </c>
      <c r="E9" s="14">
        <v>1444</v>
      </c>
      <c r="F9" s="11" t="str">
        <f t="shared" si="1"/>
        <v>N/A</v>
      </c>
      <c r="G9" s="14">
        <v>1469</v>
      </c>
      <c r="H9" s="11" t="str">
        <f t="shared" si="2"/>
        <v>N/A</v>
      </c>
      <c r="I9" s="12">
        <v>0.41720000000000002</v>
      </c>
      <c r="J9" s="12">
        <v>1.7310000000000001</v>
      </c>
      <c r="K9" s="43" t="s">
        <v>739</v>
      </c>
      <c r="L9" s="9" t="str">
        <f t="shared" si="3"/>
        <v>Yes</v>
      </c>
    </row>
    <row r="10" spans="1:12" x14ac:dyDescent="0.25">
      <c r="A10" s="4" t="s">
        <v>726</v>
      </c>
      <c r="B10" s="43" t="s">
        <v>213</v>
      </c>
      <c r="C10" s="14">
        <v>3663</v>
      </c>
      <c r="D10" s="11" t="str">
        <f t="shared" si="0"/>
        <v>N/A</v>
      </c>
      <c r="E10" s="14">
        <v>3769</v>
      </c>
      <c r="F10" s="11" t="str">
        <f t="shared" si="1"/>
        <v>N/A</v>
      </c>
      <c r="G10" s="14">
        <v>4056</v>
      </c>
      <c r="H10" s="11" t="str">
        <f t="shared" si="2"/>
        <v>N/A</v>
      </c>
      <c r="I10" s="12">
        <v>2.8940000000000001</v>
      </c>
      <c r="J10" s="12">
        <v>7.6150000000000002</v>
      </c>
      <c r="K10" s="43" t="s">
        <v>739</v>
      </c>
      <c r="L10" s="9" t="str">
        <f t="shared" si="3"/>
        <v>Yes</v>
      </c>
    </row>
    <row r="11" spans="1:12" x14ac:dyDescent="0.25">
      <c r="A11" s="4" t="s">
        <v>727</v>
      </c>
      <c r="B11" s="43" t="s">
        <v>213</v>
      </c>
      <c r="C11" s="14">
        <v>24303.5</v>
      </c>
      <c r="D11" s="11" t="str">
        <f t="shared" si="0"/>
        <v>N/A</v>
      </c>
      <c r="E11" s="14">
        <v>24757</v>
      </c>
      <c r="F11" s="11" t="str">
        <f t="shared" si="1"/>
        <v>N/A</v>
      </c>
      <c r="G11" s="14">
        <v>26018</v>
      </c>
      <c r="H11" s="11" t="str">
        <f t="shared" si="2"/>
        <v>N/A</v>
      </c>
      <c r="I11" s="12">
        <v>1.8660000000000001</v>
      </c>
      <c r="J11" s="12">
        <v>5.0940000000000003</v>
      </c>
      <c r="K11" s="43" t="s">
        <v>739</v>
      </c>
      <c r="L11" s="9" t="str">
        <f t="shared" si="3"/>
        <v>Yes</v>
      </c>
    </row>
    <row r="12" spans="1:12" x14ac:dyDescent="0.25">
      <c r="A12" s="4" t="s">
        <v>728</v>
      </c>
      <c r="B12" s="43" t="s">
        <v>213</v>
      </c>
      <c r="C12" s="14">
        <v>73054</v>
      </c>
      <c r="D12" s="11" t="str">
        <f t="shared" si="0"/>
        <v>N/A</v>
      </c>
      <c r="E12" s="14">
        <v>75591</v>
      </c>
      <c r="F12" s="11" t="str">
        <f t="shared" si="1"/>
        <v>N/A</v>
      </c>
      <c r="G12" s="14">
        <v>79588</v>
      </c>
      <c r="H12" s="11" t="str">
        <f t="shared" si="2"/>
        <v>N/A</v>
      </c>
      <c r="I12" s="12">
        <v>3.4729999999999999</v>
      </c>
      <c r="J12" s="12">
        <v>5.2880000000000003</v>
      </c>
      <c r="K12" s="43" t="s">
        <v>739</v>
      </c>
      <c r="L12" s="9" t="str">
        <f t="shared" si="3"/>
        <v>Yes</v>
      </c>
    </row>
    <row r="13" spans="1:12" x14ac:dyDescent="0.25">
      <c r="A13" s="4" t="s">
        <v>74</v>
      </c>
      <c r="B13" s="43" t="s">
        <v>213</v>
      </c>
      <c r="C13" s="14">
        <v>2323199</v>
      </c>
      <c r="D13" s="11" t="str">
        <f>IF($B13="N/A","N/A",IF(C13&gt;10,"No",IF(C13&lt;-10,"No","Yes")))</f>
        <v>N/A</v>
      </c>
      <c r="E13" s="14">
        <v>3797091</v>
      </c>
      <c r="F13" s="11" t="str">
        <f>IF($B13="N/A","N/A",IF(E13&gt;10,"No",IF(E13&lt;-10,"No","Yes")))</f>
        <v>N/A</v>
      </c>
      <c r="G13" s="14">
        <v>8261486</v>
      </c>
      <c r="H13" s="11" t="str">
        <f>IF($B13="N/A","N/A",IF(G13&gt;10,"No",IF(G13&lt;-10,"No","Yes")))</f>
        <v>N/A</v>
      </c>
      <c r="I13" s="12">
        <v>63.44</v>
      </c>
      <c r="J13" s="12">
        <v>117.6</v>
      </c>
      <c r="K13" s="43" t="s">
        <v>739</v>
      </c>
      <c r="L13" s="9" t="str">
        <f t="shared" si="3"/>
        <v>No</v>
      </c>
    </row>
    <row r="14" spans="1:12" x14ac:dyDescent="0.25">
      <c r="A14" s="53" t="s">
        <v>157</v>
      </c>
      <c r="B14" s="35" t="s">
        <v>213</v>
      </c>
      <c r="C14" s="8">
        <v>7.9545454544999998</v>
      </c>
      <c r="D14" s="11" t="str">
        <f t="shared" ref="D14:D18" si="4">IF($B14="N/A","N/A",IF(C14&gt;10,"No",IF(C14&lt;-10,"No","Yes")))</f>
        <v>N/A</v>
      </c>
      <c r="E14" s="8">
        <v>8.1803520251999995</v>
      </c>
      <c r="F14" s="11" t="str">
        <f t="shared" ref="F14:F18" si="5">IF($B14="N/A","N/A",IF(E14&gt;10,"No",IF(E14&lt;-10,"No","Yes")))</f>
        <v>N/A</v>
      </c>
      <c r="G14" s="8">
        <v>8.0614730197999993</v>
      </c>
      <c r="H14" s="11" t="str">
        <f t="shared" ref="H14:H18" si="6">IF($B14="N/A","N/A",IF(G14&gt;10,"No",IF(G14&lt;-10,"No","Yes")))</f>
        <v>N/A</v>
      </c>
      <c r="I14" s="12">
        <v>2.839</v>
      </c>
      <c r="J14" s="12">
        <v>-1.45</v>
      </c>
      <c r="K14" s="43" t="s">
        <v>739</v>
      </c>
      <c r="L14" s="9" t="str">
        <f t="shared" ref="L14:L18" si="7">IF(J14="Div by 0", "N/A", IF(K14="N/A","N/A", IF(J14&gt;VALUE(MID(K14,1,2)), "No", IF(J14&lt;-1*VALUE(MID(K14,1,2)), "No", "Yes"))))</f>
        <v>Yes</v>
      </c>
    </row>
    <row r="15" spans="1:12" x14ac:dyDescent="0.25">
      <c r="A15" s="4" t="s">
        <v>419</v>
      </c>
      <c r="B15" s="35" t="s">
        <v>213</v>
      </c>
      <c r="C15" s="8">
        <v>25.859929780000002</v>
      </c>
      <c r="D15" s="11" t="str">
        <f t="shared" si="4"/>
        <v>N/A</v>
      </c>
      <c r="E15" s="8">
        <v>24.540509452999999</v>
      </c>
      <c r="F15" s="11" t="str">
        <f t="shared" si="5"/>
        <v>N/A</v>
      </c>
      <c r="G15" s="8">
        <v>25.012692112</v>
      </c>
      <c r="H15" s="11" t="str">
        <f t="shared" si="6"/>
        <v>N/A</v>
      </c>
      <c r="I15" s="12">
        <v>-5.0999999999999996</v>
      </c>
      <c r="J15" s="12">
        <v>1.9239999999999999</v>
      </c>
      <c r="K15" s="43" t="s">
        <v>739</v>
      </c>
      <c r="L15" s="9" t="str">
        <f t="shared" si="7"/>
        <v>Yes</v>
      </c>
    </row>
    <row r="16" spans="1:12" x14ac:dyDescent="0.25">
      <c r="A16" s="4" t="s">
        <v>420</v>
      </c>
      <c r="B16" s="35" t="s">
        <v>213</v>
      </c>
      <c r="C16" s="8">
        <v>12.02795111</v>
      </c>
      <c r="D16" s="11" t="str">
        <f t="shared" si="4"/>
        <v>N/A</v>
      </c>
      <c r="E16" s="8">
        <v>12.602588773000001</v>
      </c>
      <c r="F16" s="11" t="str">
        <f t="shared" si="5"/>
        <v>N/A</v>
      </c>
      <c r="G16" s="8">
        <v>12.850252365999999</v>
      </c>
      <c r="H16" s="11" t="str">
        <f t="shared" si="6"/>
        <v>N/A</v>
      </c>
      <c r="I16" s="12">
        <v>4.7779999999999996</v>
      </c>
      <c r="J16" s="12">
        <v>1.9650000000000001</v>
      </c>
      <c r="K16" s="43" t="s">
        <v>739</v>
      </c>
      <c r="L16" s="9" t="str">
        <f t="shared" si="7"/>
        <v>Yes</v>
      </c>
    </row>
    <row r="17" spans="1:12" x14ac:dyDescent="0.25">
      <c r="A17" s="4" t="s">
        <v>421</v>
      </c>
      <c r="B17" s="35" t="s">
        <v>213</v>
      </c>
      <c r="C17" s="8">
        <v>2.9478241172000001</v>
      </c>
      <c r="D17" s="11" t="str">
        <f t="shared" si="4"/>
        <v>N/A</v>
      </c>
      <c r="E17" s="8">
        <v>2.7297159448000001</v>
      </c>
      <c r="F17" s="11" t="str">
        <f t="shared" si="5"/>
        <v>N/A</v>
      </c>
      <c r="G17" s="8">
        <v>2.5681241845999998</v>
      </c>
      <c r="H17" s="11" t="str">
        <f t="shared" si="6"/>
        <v>N/A</v>
      </c>
      <c r="I17" s="12">
        <v>-7.4</v>
      </c>
      <c r="J17" s="12">
        <v>-5.92</v>
      </c>
      <c r="K17" s="43" t="s">
        <v>739</v>
      </c>
      <c r="L17" s="9" t="str">
        <f t="shared" si="7"/>
        <v>Yes</v>
      </c>
    </row>
    <row r="18" spans="1:12" x14ac:dyDescent="0.25">
      <c r="A18" s="4" t="s">
        <v>422</v>
      </c>
      <c r="B18" s="35" t="s">
        <v>213</v>
      </c>
      <c r="C18" s="8">
        <v>5.1491345517999996</v>
      </c>
      <c r="D18" s="11" t="str">
        <f t="shared" si="4"/>
        <v>N/A</v>
      </c>
      <c r="E18" s="8">
        <v>6.4680209739999999</v>
      </c>
      <c r="F18" s="11" t="str">
        <f t="shared" si="5"/>
        <v>N/A</v>
      </c>
      <c r="G18" s="8">
        <v>4.8092636689999999</v>
      </c>
      <c r="H18" s="11" t="str">
        <f t="shared" si="6"/>
        <v>N/A</v>
      </c>
      <c r="I18" s="12">
        <v>25.61</v>
      </c>
      <c r="J18" s="12">
        <v>-25.6</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50</v>
      </c>
      <c r="J19" s="12">
        <v>0</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11</v>
      </c>
      <c r="F20" s="11" t="str">
        <f t="shared" si="9"/>
        <v>N/A</v>
      </c>
      <c r="G20" s="36">
        <v>12</v>
      </c>
      <c r="H20" s="11" t="str">
        <f t="shared" si="10"/>
        <v>N/A</v>
      </c>
      <c r="I20" s="12">
        <v>-14.3</v>
      </c>
      <c r="J20" s="12">
        <v>100</v>
      </c>
      <c r="K20" s="43" t="s">
        <v>213</v>
      </c>
      <c r="L20" s="9" t="str">
        <f t="shared" si="11"/>
        <v>N/A</v>
      </c>
    </row>
    <row r="21" spans="1:12" x14ac:dyDescent="0.25">
      <c r="A21" s="53" t="s">
        <v>1132</v>
      </c>
      <c r="B21" s="43" t="s">
        <v>213</v>
      </c>
      <c r="C21" s="14">
        <v>5436.6040655999996</v>
      </c>
      <c r="D21" s="11" t="str">
        <f t="shared" si="8"/>
        <v>N/A</v>
      </c>
      <c r="E21" s="14">
        <v>5557.9381856</v>
      </c>
      <c r="F21" s="11" t="str">
        <f t="shared" si="9"/>
        <v>N/A</v>
      </c>
      <c r="G21" s="14">
        <v>5905.8011892000004</v>
      </c>
      <c r="H21" s="11" t="str">
        <f t="shared" si="10"/>
        <v>N/A</v>
      </c>
      <c r="I21" s="12">
        <v>2.2320000000000002</v>
      </c>
      <c r="J21" s="12">
        <v>6.2590000000000003</v>
      </c>
      <c r="K21" s="43" t="s">
        <v>739</v>
      </c>
      <c r="L21" s="9" t="str">
        <f t="shared" si="11"/>
        <v>Yes</v>
      </c>
    </row>
    <row r="22" spans="1:12" x14ac:dyDescent="0.25">
      <c r="A22" s="4" t="s">
        <v>1715</v>
      </c>
      <c r="B22" s="43" t="s">
        <v>213</v>
      </c>
      <c r="C22" s="14">
        <v>12166.155328999999</v>
      </c>
      <c r="D22" s="11" t="str">
        <f t="shared" si="8"/>
        <v>N/A</v>
      </c>
      <c r="E22" s="14">
        <v>12909.755745</v>
      </c>
      <c r="F22" s="11" t="str">
        <f t="shared" si="9"/>
        <v>N/A</v>
      </c>
      <c r="G22" s="14">
        <v>13212.86904</v>
      </c>
      <c r="H22" s="11" t="str">
        <f t="shared" si="10"/>
        <v>N/A</v>
      </c>
      <c r="I22" s="12">
        <v>6.1120000000000001</v>
      </c>
      <c r="J22" s="12">
        <v>2.3479999999999999</v>
      </c>
      <c r="K22" s="43" t="s">
        <v>739</v>
      </c>
      <c r="L22" s="9" t="str">
        <f t="shared" si="11"/>
        <v>Yes</v>
      </c>
    </row>
    <row r="23" spans="1:12" x14ac:dyDescent="0.25">
      <c r="A23" s="4" t="s">
        <v>1133</v>
      </c>
      <c r="B23" s="43" t="s">
        <v>213</v>
      </c>
      <c r="C23" s="14">
        <v>9970.4938056999999</v>
      </c>
      <c r="D23" s="11" t="str">
        <f t="shared" si="8"/>
        <v>N/A</v>
      </c>
      <c r="E23" s="14">
        <v>9868.2207036</v>
      </c>
      <c r="F23" s="11" t="str">
        <f t="shared" si="9"/>
        <v>N/A</v>
      </c>
      <c r="G23" s="14">
        <v>10414.245583</v>
      </c>
      <c r="H23" s="11" t="str">
        <f t="shared" si="10"/>
        <v>N/A</v>
      </c>
      <c r="I23" s="12">
        <v>-1.03</v>
      </c>
      <c r="J23" s="12">
        <v>5.5330000000000004</v>
      </c>
      <c r="K23" s="43" t="s">
        <v>739</v>
      </c>
      <c r="L23" s="9" t="str">
        <f t="shared" si="11"/>
        <v>Yes</v>
      </c>
    </row>
    <row r="24" spans="1:12" x14ac:dyDescent="0.25">
      <c r="A24" s="4" t="s">
        <v>1134</v>
      </c>
      <c r="B24" s="43" t="s">
        <v>213</v>
      </c>
      <c r="C24" s="14">
        <v>2187.8862601000001</v>
      </c>
      <c r="D24" s="11" t="str">
        <f t="shared" si="8"/>
        <v>N/A</v>
      </c>
      <c r="E24" s="14">
        <v>2211.8039666</v>
      </c>
      <c r="F24" s="11" t="str">
        <f t="shared" si="9"/>
        <v>N/A</v>
      </c>
      <c r="G24" s="14">
        <v>2256.6930808000002</v>
      </c>
      <c r="H24" s="11" t="str">
        <f t="shared" si="10"/>
        <v>N/A</v>
      </c>
      <c r="I24" s="12">
        <v>1.093</v>
      </c>
      <c r="J24" s="12">
        <v>2.0299999999999998</v>
      </c>
      <c r="K24" s="43" t="s">
        <v>739</v>
      </c>
      <c r="L24" s="9" t="str">
        <f t="shared" si="11"/>
        <v>Yes</v>
      </c>
    </row>
    <row r="25" spans="1:12" x14ac:dyDescent="0.25">
      <c r="A25" s="4" t="s">
        <v>1135</v>
      </c>
      <c r="B25" s="43" t="s">
        <v>213</v>
      </c>
      <c r="C25" s="14">
        <v>2932.7675792</v>
      </c>
      <c r="D25" s="11" t="str">
        <f t="shared" si="8"/>
        <v>N/A</v>
      </c>
      <c r="E25" s="14">
        <v>3224.3088480000001</v>
      </c>
      <c r="F25" s="11" t="str">
        <f t="shared" si="9"/>
        <v>N/A</v>
      </c>
      <c r="G25" s="14">
        <v>3828.9578995000002</v>
      </c>
      <c r="H25" s="11" t="str">
        <f t="shared" si="10"/>
        <v>N/A</v>
      </c>
      <c r="I25" s="12">
        <v>9.9410000000000007</v>
      </c>
      <c r="J25" s="12">
        <v>18.75</v>
      </c>
      <c r="K25" s="43" t="s">
        <v>739</v>
      </c>
      <c r="L25" s="9" t="str">
        <f t="shared" si="11"/>
        <v>Yes</v>
      </c>
    </row>
    <row r="26" spans="1:12" x14ac:dyDescent="0.25">
      <c r="A26" s="2" t="s">
        <v>1136</v>
      </c>
      <c r="B26" s="43" t="s">
        <v>213</v>
      </c>
      <c r="C26" s="14">
        <v>5688.2702097000001</v>
      </c>
      <c r="D26" s="11" t="str">
        <f t="shared" si="8"/>
        <v>N/A</v>
      </c>
      <c r="E26" s="14">
        <v>5855.2471014000002</v>
      </c>
      <c r="F26" s="11" t="str">
        <f t="shared" si="9"/>
        <v>N/A</v>
      </c>
      <c r="G26" s="14">
        <v>6244.2283956000001</v>
      </c>
      <c r="H26" s="11" t="str">
        <f t="shared" si="10"/>
        <v>N/A</v>
      </c>
      <c r="I26" s="12">
        <v>2.9350000000000001</v>
      </c>
      <c r="J26" s="12">
        <v>6.6429999999999998</v>
      </c>
      <c r="K26" s="43" t="s">
        <v>739</v>
      </c>
      <c r="L26" s="9" t="str">
        <f>IF(J26="Div by 0", "N/A", IF(OR(J26="N/A",K26="N/A"),"N/A", IF(J26&gt;VALUE(MID(K26,1,2)), "No", IF(J26&lt;-1*VALUE(MID(K26,1,2)), "No", "Yes"))))</f>
        <v>Yes</v>
      </c>
    </row>
    <row r="27" spans="1:12" x14ac:dyDescent="0.25">
      <c r="A27" s="2" t="s">
        <v>1137</v>
      </c>
      <c r="B27" s="43" t="s">
        <v>213</v>
      </c>
      <c r="C27" s="14">
        <v>5110.6631215999996</v>
      </c>
      <c r="D27" s="11" t="str">
        <f t="shared" si="8"/>
        <v>N/A</v>
      </c>
      <c r="E27" s="14">
        <v>5175.8385963999999</v>
      </c>
      <c r="F27" s="11" t="str">
        <f t="shared" si="9"/>
        <v>N/A</v>
      </c>
      <c r="G27" s="14">
        <v>5472.5172310999997</v>
      </c>
      <c r="H27" s="11" t="str">
        <f t="shared" si="10"/>
        <v>N/A</v>
      </c>
      <c r="I27" s="12">
        <v>1.2749999999999999</v>
      </c>
      <c r="J27" s="12">
        <v>5.7320000000000002</v>
      </c>
      <c r="K27" s="43" t="s">
        <v>739</v>
      </c>
      <c r="L27" s="9" t="str">
        <f>IF(J27="Div by 0", "N/A", IF(OR(J27="N/A",K27="N/A"),"N/A", IF(J27&gt;VALUE(MID(K27,1,2)), "No", IF(J27&lt;-1*VALUE(MID(K27,1,2)), "No", "Yes"))))</f>
        <v>Yes</v>
      </c>
    </row>
    <row r="28" spans="1:12" x14ac:dyDescent="0.25">
      <c r="A28" s="53" t="s">
        <v>1138</v>
      </c>
      <c r="B28" s="43" t="s">
        <v>213</v>
      </c>
      <c r="C28" s="14">
        <v>9405.6926961000008</v>
      </c>
      <c r="D28" s="11" t="str">
        <f t="shared" si="8"/>
        <v>N/A</v>
      </c>
      <c r="E28" s="14">
        <v>9614.6171850999999</v>
      </c>
      <c r="F28" s="11" t="str">
        <f t="shared" si="9"/>
        <v>N/A</v>
      </c>
      <c r="G28" s="14">
        <v>9902.7845818000005</v>
      </c>
      <c r="H28" s="11" t="str">
        <f t="shared" si="10"/>
        <v>N/A</v>
      </c>
      <c r="I28" s="12">
        <v>2.2210000000000001</v>
      </c>
      <c r="J28" s="12">
        <v>2.9969999999999999</v>
      </c>
      <c r="K28" s="43" t="s">
        <v>739</v>
      </c>
      <c r="L28" s="9" t="str">
        <f>IF(J28="Div by 0", "N/A", IF(K28="N/A","N/A", IF(J28&gt;VALUE(MID(K28,1,2)), "No", IF(J28&lt;-1*VALUE(MID(K28,1,2)), "No", "Yes"))))</f>
        <v>Yes</v>
      </c>
    </row>
    <row r="29" spans="1:12" x14ac:dyDescent="0.25">
      <c r="A29" s="2" t="s">
        <v>1139</v>
      </c>
      <c r="B29" s="43" t="s">
        <v>213</v>
      </c>
      <c r="C29" s="14">
        <v>12063.405774999999</v>
      </c>
      <c r="D29" s="11" t="str">
        <f t="shared" si="8"/>
        <v>N/A</v>
      </c>
      <c r="E29" s="14">
        <v>12828.252338</v>
      </c>
      <c r="F29" s="11" t="str">
        <f t="shared" si="9"/>
        <v>N/A</v>
      </c>
      <c r="G29" s="14">
        <v>13149.772747999999</v>
      </c>
      <c r="H29" s="11" t="str">
        <f t="shared" si="10"/>
        <v>N/A</v>
      </c>
      <c r="I29" s="12">
        <v>6.34</v>
      </c>
      <c r="J29" s="12">
        <v>2.5059999999999998</v>
      </c>
      <c r="K29" s="43" t="s">
        <v>739</v>
      </c>
      <c r="L29" s="9" t="str">
        <f>IF(J29="Div by 0", "N/A", IF(K29="N/A","N/A", IF(J29&gt;VALUE(MID(K29,1,2)), "No", IF(J29&lt;-1*VALUE(MID(K29,1,2)), "No", "Yes"))))</f>
        <v>Yes</v>
      </c>
    </row>
    <row r="30" spans="1:12" x14ac:dyDescent="0.25">
      <c r="A30" s="2" t="s">
        <v>1140</v>
      </c>
      <c r="B30" s="43" t="s">
        <v>213</v>
      </c>
      <c r="C30" s="14">
        <v>7214.1486513999998</v>
      </c>
      <c r="D30" s="11" t="str">
        <f t="shared" si="8"/>
        <v>N/A</v>
      </c>
      <c r="E30" s="14">
        <v>6595.4240049</v>
      </c>
      <c r="F30" s="11" t="str">
        <f t="shared" si="9"/>
        <v>N/A</v>
      </c>
      <c r="G30" s="14">
        <v>6872.9091436999997</v>
      </c>
      <c r="H30" s="11" t="str">
        <f t="shared" si="10"/>
        <v>N/A</v>
      </c>
      <c r="I30" s="12">
        <v>-8.58</v>
      </c>
      <c r="J30" s="12">
        <v>4.2069999999999999</v>
      </c>
      <c r="K30" s="43" t="s">
        <v>739</v>
      </c>
      <c r="L30" s="9" t="str">
        <f>IF(J30="Div by 0", "N/A", IF(K30="N/A","N/A", IF(J30&gt;VALUE(MID(K30,1,2)), "No", IF(J30&lt;-1*VALUE(MID(K30,1,2)), "No", "Yes"))))</f>
        <v>Yes</v>
      </c>
    </row>
    <row r="31" spans="1:12" x14ac:dyDescent="0.25">
      <c r="A31" s="2" t="s">
        <v>1141</v>
      </c>
      <c r="B31" s="43" t="s">
        <v>213</v>
      </c>
      <c r="C31" s="14">
        <v>10570.754747000001</v>
      </c>
      <c r="D31" s="11" t="str">
        <f t="shared" si="8"/>
        <v>N/A</v>
      </c>
      <c r="E31" s="14">
        <v>10816.129831</v>
      </c>
      <c r="F31" s="11" t="str">
        <f t="shared" si="9"/>
        <v>N/A</v>
      </c>
      <c r="G31" s="14">
        <v>11122.870507</v>
      </c>
      <c r="H31" s="11" t="str">
        <f t="shared" si="10"/>
        <v>N/A</v>
      </c>
      <c r="I31" s="12">
        <v>2.3210000000000002</v>
      </c>
      <c r="J31" s="12">
        <v>2.8359999999999999</v>
      </c>
      <c r="K31" s="43" t="s">
        <v>739</v>
      </c>
      <c r="L31" s="9" t="str">
        <f>IF(J31="Div by 0", "N/A", IF(OR(J31="N/A",K31="N/A"),"N/A", IF(J31&gt;VALUE(MID(K31,1,2)), "No", IF(J31&lt;-1*VALUE(MID(K31,1,2)), "No", "Yes"))))</f>
        <v>Yes</v>
      </c>
    </row>
    <row r="32" spans="1:12" x14ac:dyDescent="0.25">
      <c r="A32" s="2" t="s">
        <v>1142</v>
      </c>
      <c r="B32" s="43" t="s">
        <v>213</v>
      </c>
      <c r="C32" s="14">
        <v>7774.4417218999997</v>
      </c>
      <c r="D32" s="11" t="str">
        <f t="shared" si="8"/>
        <v>N/A</v>
      </c>
      <c r="E32" s="14">
        <v>7939.2196096999996</v>
      </c>
      <c r="F32" s="11" t="str">
        <f t="shared" si="9"/>
        <v>N/A</v>
      </c>
      <c r="G32" s="14">
        <v>8214.5985132000005</v>
      </c>
      <c r="H32" s="11" t="str">
        <f t="shared" si="10"/>
        <v>N/A</v>
      </c>
      <c r="I32" s="12">
        <v>2.1190000000000002</v>
      </c>
      <c r="J32" s="12">
        <v>3.4689999999999999</v>
      </c>
      <c r="K32" s="43" t="s">
        <v>739</v>
      </c>
      <c r="L32" s="9" t="str">
        <f>IF(J32="Div by 0", "N/A", IF(OR(J32="N/A",K32="N/A"),"N/A", IF(J32&gt;VALUE(MID(K32,1,2)), "No", IF(J32&lt;-1*VALUE(MID(K32,1,2)), "No", "Yes"))))</f>
        <v>Yes</v>
      </c>
    </row>
    <row r="33" spans="1:12" x14ac:dyDescent="0.25">
      <c r="A33" s="2" t="s">
        <v>1718</v>
      </c>
      <c r="B33" s="43" t="s">
        <v>213</v>
      </c>
      <c r="C33" s="14">
        <v>8741.2616278999994</v>
      </c>
      <c r="D33" s="11" t="str">
        <f t="shared" si="8"/>
        <v>N/A</v>
      </c>
      <c r="E33" s="14">
        <v>10316.643045000001</v>
      </c>
      <c r="F33" s="11" t="str">
        <f t="shared" si="9"/>
        <v>N/A</v>
      </c>
      <c r="G33" s="14">
        <v>11142.219814</v>
      </c>
      <c r="H33" s="11" t="str">
        <f t="shared" si="10"/>
        <v>N/A</v>
      </c>
      <c r="I33" s="12">
        <v>18.02</v>
      </c>
      <c r="J33" s="12">
        <v>8.0020000000000007</v>
      </c>
      <c r="K33" s="43" t="s">
        <v>739</v>
      </c>
      <c r="L33" s="9" t="str">
        <f t="shared" ref="L33:L45" si="12">IF(J33="Div by 0", "N/A", IF(K33="N/A","N/A", IF(J33&gt;VALUE(MID(K33,1,2)), "No", IF(J33&lt;-1*VALUE(MID(K33,1,2)), "No", "Yes"))))</f>
        <v>Yes</v>
      </c>
    </row>
    <row r="34" spans="1:12" x14ac:dyDescent="0.25">
      <c r="A34" s="2" t="s">
        <v>1719</v>
      </c>
      <c r="B34" s="43" t="s">
        <v>213</v>
      </c>
      <c r="C34" s="14">
        <v>511.04021279</v>
      </c>
      <c r="D34" s="11" t="str">
        <f t="shared" si="8"/>
        <v>N/A</v>
      </c>
      <c r="E34" s="14">
        <v>554.90176871000006</v>
      </c>
      <c r="F34" s="11" t="str">
        <f t="shared" si="9"/>
        <v>N/A</v>
      </c>
      <c r="G34" s="14">
        <v>634.30009587999996</v>
      </c>
      <c r="H34" s="11" t="str">
        <f t="shared" si="10"/>
        <v>N/A</v>
      </c>
      <c r="I34" s="12">
        <v>8.5830000000000002</v>
      </c>
      <c r="J34" s="12">
        <v>14.31</v>
      </c>
      <c r="K34" s="43" t="s">
        <v>739</v>
      </c>
      <c r="L34" s="9" t="str">
        <f t="shared" si="12"/>
        <v>Yes</v>
      </c>
    </row>
    <row r="35" spans="1:12" x14ac:dyDescent="0.25">
      <c r="A35" s="2" t="s">
        <v>1720</v>
      </c>
      <c r="B35" s="43" t="s">
        <v>213</v>
      </c>
      <c r="C35" s="14">
        <v>41917.387219999997</v>
      </c>
      <c r="D35" s="11" t="str">
        <f t="shared" si="8"/>
        <v>N/A</v>
      </c>
      <c r="E35" s="14">
        <v>42358.231525000003</v>
      </c>
      <c r="F35" s="11" t="str">
        <f t="shared" si="9"/>
        <v>N/A</v>
      </c>
      <c r="G35" s="14">
        <v>42814.503061000003</v>
      </c>
      <c r="H35" s="11" t="str">
        <f t="shared" si="10"/>
        <v>N/A</v>
      </c>
      <c r="I35" s="12">
        <v>1.052</v>
      </c>
      <c r="J35" s="12">
        <v>1.077</v>
      </c>
      <c r="K35" s="43" t="s">
        <v>739</v>
      </c>
      <c r="L35" s="9" t="str">
        <f t="shared" si="12"/>
        <v>Yes</v>
      </c>
    </row>
    <row r="36" spans="1:12" x14ac:dyDescent="0.25">
      <c r="A36" s="2" t="s">
        <v>1721</v>
      </c>
      <c r="B36" s="43" t="s">
        <v>213</v>
      </c>
      <c r="C36" s="14">
        <v>357.86600995999999</v>
      </c>
      <c r="D36" s="11" t="str">
        <f t="shared" si="8"/>
        <v>N/A</v>
      </c>
      <c r="E36" s="14">
        <v>419.98163928000002</v>
      </c>
      <c r="F36" s="11" t="str">
        <f t="shared" si="9"/>
        <v>N/A</v>
      </c>
      <c r="G36" s="14">
        <v>422.63248109</v>
      </c>
      <c r="H36" s="11" t="str">
        <f t="shared" si="10"/>
        <v>N/A</v>
      </c>
      <c r="I36" s="12">
        <v>17.36</v>
      </c>
      <c r="J36" s="12">
        <v>0.63119999999999998</v>
      </c>
      <c r="K36" s="43" t="s">
        <v>739</v>
      </c>
      <c r="L36" s="9" t="str">
        <f t="shared" si="12"/>
        <v>Yes</v>
      </c>
    </row>
    <row r="37" spans="1:12" x14ac:dyDescent="0.25">
      <c r="A37" s="2" t="s">
        <v>1722</v>
      </c>
      <c r="B37" s="43" t="s">
        <v>213</v>
      </c>
      <c r="C37" s="14">
        <v>36415.708537999999</v>
      </c>
      <c r="D37" s="11" t="str">
        <f t="shared" si="8"/>
        <v>N/A</v>
      </c>
      <c r="E37" s="14">
        <v>37203.825696</v>
      </c>
      <c r="F37" s="11" t="str">
        <f t="shared" si="9"/>
        <v>N/A</v>
      </c>
      <c r="G37" s="14">
        <v>38241.659890000003</v>
      </c>
      <c r="H37" s="11" t="str">
        <f t="shared" si="10"/>
        <v>N/A</v>
      </c>
      <c r="I37" s="12">
        <v>2.1640000000000001</v>
      </c>
      <c r="J37" s="12">
        <v>2.79</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107.20592676</v>
      </c>
      <c r="D39" s="11" t="str">
        <f t="shared" si="8"/>
        <v>N/A</v>
      </c>
      <c r="E39" s="14">
        <v>127.5096379</v>
      </c>
      <c r="F39" s="11" t="str">
        <f t="shared" si="9"/>
        <v>N/A</v>
      </c>
      <c r="G39" s="14">
        <v>131.44440706</v>
      </c>
      <c r="H39" s="11" t="str">
        <f t="shared" si="10"/>
        <v>N/A</v>
      </c>
      <c r="I39" s="12">
        <v>18.940000000000001</v>
      </c>
      <c r="J39" s="12">
        <v>3.0859999999999999</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10843.538659</v>
      </c>
      <c r="D41" s="11" t="str">
        <f t="shared" si="8"/>
        <v>N/A</v>
      </c>
      <c r="E41" s="14">
        <v>11299.803663999999</v>
      </c>
      <c r="F41" s="11" t="str">
        <f t="shared" si="9"/>
        <v>N/A</v>
      </c>
      <c r="G41" s="14">
        <v>12114.228544</v>
      </c>
      <c r="H41" s="11" t="str">
        <f t="shared" si="10"/>
        <v>N/A</v>
      </c>
      <c r="I41" s="12">
        <v>4.2080000000000002</v>
      </c>
      <c r="J41" s="12">
        <v>7.2069999999999999</v>
      </c>
      <c r="K41" s="43" t="s">
        <v>739</v>
      </c>
      <c r="L41" s="9" t="str">
        <f t="shared" si="12"/>
        <v>Yes</v>
      </c>
    </row>
    <row r="42" spans="1:12" x14ac:dyDescent="0.25">
      <c r="A42" s="2" t="s">
        <v>1727</v>
      </c>
      <c r="B42" s="43" t="s">
        <v>213</v>
      </c>
      <c r="C42" s="14" t="s">
        <v>1746</v>
      </c>
      <c r="D42" s="11" t="str">
        <f t="shared" si="8"/>
        <v>N/A</v>
      </c>
      <c r="E42" s="14" t="s">
        <v>1746</v>
      </c>
      <c r="F42" s="11" t="str">
        <f t="shared" si="9"/>
        <v>N/A</v>
      </c>
      <c r="G42" s="14">
        <v>0</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15259.523149000001</v>
      </c>
      <c r="D44" s="11" t="str">
        <f t="shared" si="8"/>
        <v>N/A</v>
      </c>
      <c r="E44" s="14">
        <v>15732.07684</v>
      </c>
      <c r="F44" s="11" t="str">
        <f t="shared" si="9"/>
        <v>N/A</v>
      </c>
      <c r="G44" s="14">
        <v>16500.755701999999</v>
      </c>
      <c r="H44" s="11" t="str">
        <f t="shared" si="10"/>
        <v>N/A</v>
      </c>
      <c r="I44" s="12">
        <v>3.097</v>
      </c>
      <c r="J44" s="12">
        <v>4.8860000000000001</v>
      </c>
      <c r="K44" s="43" t="s">
        <v>739</v>
      </c>
      <c r="L44" s="9" t="str">
        <f t="shared" si="12"/>
        <v>Yes</v>
      </c>
    </row>
    <row r="45" spans="1:12" ht="25" x14ac:dyDescent="0.25">
      <c r="A45" s="2" t="s">
        <v>1144</v>
      </c>
      <c r="B45" s="43" t="s">
        <v>213</v>
      </c>
      <c r="C45" s="14">
        <v>399.75776667000002</v>
      </c>
      <c r="D45" s="11" t="str">
        <f t="shared" si="8"/>
        <v>N/A</v>
      </c>
      <c r="E45" s="14">
        <v>445.30857802999998</v>
      </c>
      <c r="F45" s="11" t="str">
        <f t="shared" si="9"/>
        <v>N/A</v>
      </c>
      <c r="G45" s="14">
        <v>490.67568015000001</v>
      </c>
      <c r="H45" s="11" t="str">
        <f t="shared" si="10"/>
        <v>N/A</v>
      </c>
      <c r="I45" s="12">
        <v>11.39</v>
      </c>
      <c r="J45" s="12">
        <v>10.19</v>
      </c>
      <c r="K45" s="43" t="s">
        <v>739</v>
      </c>
      <c r="L45" s="9" t="str">
        <f t="shared" si="12"/>
        <v>Yes</v>
      </c>
    </row>
    <row r="46" spans="1:12" x14ac:dyDescent="0.25">
      <c r="A46" s="2" t="s">
        <v>1145</v>
      </c>
      <c r="B46" s="35" t="s">
        <v>213</v>
      </c>
      <c r="C46" s="45">
        <v>47791.505744000002</v>
      </c>
      <c r="D46" s="11" t="str">
        <f t="shared" si="8"/>
        <v>N/A</v>
      </c>
      <c r="E46" s="45">
        <v>49658.132016000003</v>
      </c>
      <c r="F46" s="11" t="str">
        <f t="shared" si="9"/>
        <v>N/A</v>
      </c>
      <c r="G46" s="45">
        <v>51408.057845000003</v>
      </c>
      <c r="H46" s="11" t="str">
        <f t="shared" si="10"/>
        <v>N/A</v>
      </c>
      <c r="I46" s="12">
        <v>3.9060000000000001</v>
      </c>
      <c r="J46" s="12">
        <v>3.524</v>
      </c>
      <c r="K46" s="43" t="s">
        <v>739</v>
      </c>
      <c r="L46" s="9" t="str">
        <f>IF(J46="Div by 0", "N/A", IF(K46="N/A","N/A", IF(J46&gt;VALUE(MID(K46,1,2)), "No", IF(J46&lt;-1*VALUE(MID(K46,1,2)), "No", "Yes"))))</f>
        <v>Yes</v>
      </c>
    </row>
    <row r="47" spans="1:12" x14ac:dyDescent="0.25">
      <c r="A47" s="54" t="s">
        <v>1146</v>
      </c>
      <c r="B47" s="35" t="s">
        <v>213</v>
      </c>
      <c r="C47" s="45">
        <v>31910.523473000001</v>
      </c>
      <c r="D47" s="11" t="str">
        <f t="shared" si="8"/>
        <v>N/A</v>
      </c>
      <c r="E47" s="45">
        <v>31987.293765999999</v>
      </c>
      <c r="F47" s="11" t="str">
        <f t="shared" si="9"/>
        <v>N/A</v>
      </c>
      <c r="G47" s="45">
        <v>33416.897684000003</v>
      </c>
      <c r="H47" s="11" t="str">
        <f t="shared" si="10"/>
        <v>N/A</v>
      </c>
      <c r="I47" s="12">
        <v>0.24060000000000001</v>
      </c>
      <c r="J47" s="12">
        <v>4.4690000000000003</v>
      </c>
      <c r="K47" s="43" t="s">
        <v>739</v>
      </c>
      <c r="L47" s="9" t="str">
        <f>IF(J47="Div by 0", "N/A", IF(K47="N/A","N/A", IF(J47&gt;VALUE(MID(K47,1,2)), "No", IF(J47&lt;-1*VALUE(MID(K47,1,2)), "No", "Yes"))))</f>
        <v>Yes</v>
      </c>
    </row>
    <row r="48" spans="1:12" ht="25" x14ac:dyDescent="0.25">
      <c r="A48" s="2" t="s">
        <v>1147</v>
      </c>
      <c r="B48" s="35" t="s">
        <v>213</v>
      </c>
      <c r="C48" s="45">
        <v>48889.321809000001</v>
      </c>
      <c r="D48" s="11" t="str">
        <f t="shared" si="8"/>
        <v>N/A</v>
      </c>
      <c r="E48" s="45">
        <v>49939.695836999999</v>
      </c>
      <c r="F48" s="11" t="str">
        <f t="shared" si="9"/>
        <v>N/A</v>
      </c>
      <c r="G48" s="45">
        <v>50082.222689000002</v>
      </c>
      <c r="H48" s="11" t="str">
        <f t="shared" si="10"/>
        <v>N/A</v>
      </c>
      <c r="I48" s="12">
        <v>2.1480000000000001</v>
      </c>
      <c r="J48" s="12">
        <v>0.28539999999999999</v>
      </c>
      <c r="K48" s="43" t="s">
        <v>739</v>
      </c>
      <c r="L48" s="9" t="str">
        <f>IF(J48="Div by 0", "N/A", IF(K48="N/A","N/A", IF(J48&gt;VALUE(MID(K48,1,2)), "No", IF(J48&lt;-1*VALUE(MID(K48,1,2)), "No", "Yes"))))</f>
        <v>Yes</v>
      </c>
    </row>
    <row r="49" spans="1:12" x14ac:dyDescent="0.25">
      <c r="A49" s="6" t="s">
        <v>1148</v>
      </c>
      <c r="B49" s="35" t="s">
        <v>213</v>
      </c>
      <c r="C49" s="45">
        <v>38149.617095000001</v>
      </c>
      <c r="D49" s="11" t="str">
        <f t="shared" si="8"/>
        <v>N/A</v>
      </c>
      <c r="E49" s="45">
        <v>37532.706907</v>
      </c>
      <c r="F49" s="11" t="str">
        <f t="shared" si="9"/>
        <v>N/A</v>
      </c>
      <c r="G49" s="45">
        <v>38557.967739</v>
      </c>
      <c r="H49" s="11" t="str">
        <f t="shared" si="10"/>
        <v>N/A</v>
      </c>
      <c r="I49" s="12">
        <v>-1.62</v>
      </c>
      <c r="J49" s="12">
        <v>2.7320000000000002</v>
      </c>
      <c r="K49" s="43" t="s">
        <v>739</v>
      </c>
      <c r="L49" s="9" t="str">
        <f t="shared" ref="L49:L59" si="13">IF(J49="Div by 0", "N/A", IF(K49="N/A","N/A", IF(J49&gt;VALUE(MID(K49,1,2)), "No", IF(J49&lt;-1*VALUE(MID(K49,1,2)), "No", "Yes"))))</f>
        <v>Yes</v>
      </c>
    </row>
    <row r="50" spans="1:12" ht="25" x14ac:dyDescent="0.25">
      <c r="A50" s="2" t="s">
        <v>1149</v>
      </c>
      <c r="B50" s="35" t="s">
        <v>213</v>
      </c>
      <c r="C50" s="45">
        <v>21852.106347000001</v>
      </c>
      <c r="D50" s="11" t="str">
        <f t="shared" si="8"/>
        <v>N/A</v>
      </c>
      <c r="E50" s="45">
        <v>21651.729824999999</v>
      </c>
      <c r="F50" s="11" t="str">
        <f t="shared" si="9"/>
        <v>N/A</v>
      </c>
      <c r="G50" s="45">
        <v>22647.618639</v>
      </c>
      <c r="H50" s="11" t="str">
        <f t="shared" si="10"/>
        <v>N/A</v>
      </c>
      <c r="I50" s="12">
        <v>-0.91700000000000004</v>
      </c>
      <c r="J50" s="12">
        <v>4.5999999999999996</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62575.385547999998</v>
      </c>
      <c r="D55" s="11" t="str">
        <f t="shared" si="14"/>
        <v>N/A</v>
      </c>
      <c r="E55" s="45">
        <v>62835.023927000002</v>
      </c>
      <c r="F55" s="11" t="str">
        <f t="shared" si="15"/>
        <v>N/A</v>
      </c>
      <c r="G55" s="45">
        <v>67244.436214999994</v>
      </c>
      <c r="H55" s="11" t="str">
        <f t="shared" si="16"/>
        <v>N/A</v>
      </c>
      <c r="I55" s="12">
        <v>0.41489999999999999</v>
      </c>
      <c r="J55" s="12">
        <v>7.0170000000000003</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339803077</v>
      </c>
      <c r="F60" s="11" t="str">
        <f t="shared" si="15"/>
        <v>N/A</v>
      </c>
      <c r="G60" s="45">
        <v>382388740</v>
      </c>
      <c r="H60" s="11" t="str">
        <f t="shared" si="16"/>
        <v>N/A</v>
      </c>
      <c r="I60" s="12" t="s">
        <v>213</v>
      </c>
      <c r="J60" s="12">
        <v>12.53</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95153919</v>
      </c>
      <c r="F61" s="11" t="str">
        <f t="shared" si="15"/>
        <v>N/A</v>
      </c>
      <c r="G61" s="45">
        <v>114110544</v>
      </c>
      <c r="H61" s="11" t="str">
        <f t="shared" si="16"/>
        <v>N/A</v>
      </c>
      <c r="I61" s="12" t="s">
        <v>213</v>
      </c>
      <c r="J61" s="12">
        <v>19.920000000000002</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244649158</v>
      </c>
      <c r="F66" s="11" t="str">
        <f t="shared" si="15"/>
        <v>N/A</v>
      </c>
      <c r="G66" s="45">
        <v>268278196</v>
      </c>
      <c r="H66" s="11" t="str">
        <f t="shared" si="16"/>
        <v>N/A</v>
      </c>
      <c r="I66" s="12" t="s">
        <v>213</v>
      </c>
      <c r="J66" s="12">
        <v>9.6579999999999995</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29869.433239000002</v>
      </c>
      <c r="D71" s="11" t="str">
        <f t="shared" si="14"/>
        <v>N/A</v>
      </c>
      <c r="E71" s="45">
        <v>29300.946538</v>
      </c>
      <c r="F71" s="11" t="str">
        <f t="shared" si="15"/>
        <v>N/A</v>
      </c>
      <c r="G71" s="45">
        <v>30161.598043999998</v>
      </c>
      <c r="H71" s="11" t="str">
        <f t="shared" si="16"/>
        <v>N/A</v>
      </c>
      <c r="I71" s="12">
        <v>-1.9</v>
      </c>
      <c r="J71" s="12">
        <v>2.9369999999999998</v>
      </c>
      <c r="K71" s="43" t="s">
        <v>739</v>
      </c>
      <c r="L71" s="9" t="str">
        <f t="shared" ref="L71:L81" si="18">IF(J71="Div by 0", "N/A", IF(K71="N/A","N/A", IF(J71&gt;VALUE(MID(K71,1,2)), "No", IF(J71&lt;-1*VALUE(MID(K71,1,2)), "No", "Yes"))))</f>
        <v>Yes</v>
      </c>
    </row>
    <row r="72" spans="1:12" ht="25" x14ac:dyDescent="0.25">
      <c r="A72" s="2" t="s">
        <v>1170</v>
      </c>
      <c r="B72" s="35" t="s">
        <v>213</v>
      </c>
      <c r="C72" s="45">
        <v>13396.805157000001</v>
      </c>
      <c r="D72" s="11" t="str">
        <f t="shared" si="14"/>
        <v>N/A</v>
      </c>
      <c r="E72" s="45">
        <v>13354.936</v>
      </c>
      <c r="F72" s="11" t="str">
        <f t="shared" si="15"/>
        <v>N/A</v>
      </c>
      <c r="G72" s="45">
        <v>13992.709258000001</v>
      </c>
      <c r="H72" s="11" t="str">
        <f t="shared" si="16"/>
        <v>N/A</v>
      </c>
      <c r="I72" s="12">
        <v>-0.313</v>
      </c>
      <c r="J72" s="12">
        <v>4.7759999999999998</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54557.657442999996</v>
      </c>
      <c r="D77" s="11" t="str">
        <f t="shared" si="14"/>
        <v>N/A</v>
      </c>
      <c r="E77" s="45">
        <v>54706.877907000002</v>
      </c>
      <c r="F77" s="11" t="str">
        <f t="shared" si="15"/>
        <v>N/A</v>
      </c>
      <c r="G77" s="45">
        <v>59314.215343999997</v>
      </c>
      <c r="H77" s="11" t="str">
        <f t="shared" si="16"/>
        <v>N/A</v>
      </c>
      <c r="I77" s="12">
        <v>0.27350000000000002</v>
      </c>
      <c r="J77" s="12">
        <v>8.4220000000000006</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341395203</v>
      </c>
      <c r="F82" s="11" t="str">
        <f t="shared" si="15"/>
        <v>N/A</v>
      </c>
      <c r="G82" s="45">
        <v>389939949</v>
      </c>
      <c r="H82" s="11" t="str">
        <f t="shared" si="16"/>
        <v>N/A</v>
      </c>
      <c r="I82" s="12" t="s">
        <v>213</v>
      </c>
      <c r="J82" s="12">
        <v>14.22</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11521</v>
      </c>
      <c r="F83" s="11" t="str">
        <f t="shared" ref="F83:F114" si="21">IF($B83="N/A","N/A",IF(E83&gt;10,"No",IF(E83&lt;-10,"No","Yes")))</f>
        <v>N/A</v>
      </c>
      <c r="G83" s="36">
        <v>12907</v>
      </c>
      <c r="H83" s="11" t="str">
        <f t="shared" ref="H83:H114" si="22">IF($B83="N/A","N/A",IF(G83&gt;10,"No",IF(G83&lt;-10,"No","Yes")))</f>
        <v>N/A</v>
      </c>
      <c r="I83" s="12" t="s">
        <v>213</v>
      </c>
      <c r="J83" s="12">
        <v>12.03</v>
      </c>
      <c r="K83" s="43" t="s">
        <v>739</v>
      </c>
      <c r="L83" s="9" t="str">
        <f t="shared" si="19"/>
        <v>Yes</v>
      </c>
    </row>
    <row r="84" spans="1:12" x14ac:dyDescent="0.25">
      <c r="A84" s="2" t="s">
        <v>358</v>
      </c>
      <c r="B84" s="35" t="s">
        <v>213</v>
      </c>
      <c r="C84" s="45" t="s">
        <v>213</v>
      </c>
      <c r="D84" s="11" t="str">
        <f t="shared" si="20"/>
        <v>N/A</v>
      </c>
      <c r="E84" s="45">
        <v>29632.428001</v>
      </c>
      <c r="F84" s="11" t="str">
        <f t="shared" si="21"/>
        <v>N/A</v>
      </c>
      <c r="G84" s="45">
        <v>30211.509181000001</v>
      </c>
      <c r="H84" s="11" t="str">
        <f t="shared" si="22"/>
        <v>N/A</v>
      </c>
      <c r="I84" s="12" t="s">
        <v>213</v>
      </c>
      <c r="J84" s="12">
        <v>1.954</v>
      </c>
      <c r="K84" s="43" t="s">
        <v>739</v>
      </c>
      <c r="L84" s="9" t="str">
        <f t="shared" si="19"/>
        <v>Yes</v>
      </c>
    </row>
    <row r="85" spans="1:12" ht="25" x14ac:dyDescent="0.25">
      <c r="A85" s="2" t="s">
        <v>1180</v>
      </c>
      <c r="B85" s="35" t="s">
        <v>213</v>
      </c>
      <c r="C85" s="45" t="s">
        <v>213</v>
      </c>
      <c r="D85" s="11" t="str">
        <f t="shared" si="20"/>
        <v>N/A</v>
      </c>
      <c r="E85" s="45">
        <v>30064713</v>
      </c>
      <c r="F85" s="11" t="str">
        <f t="shared" si="21"/>
        <v>N/A</v>
      </c>
      <c r="G85" s="45">
        <v>31619644</v>
      </c>
      <c r="H85" s="11" t="str">
        <f t="shared" si="22"/>
        <v>N/A</v>
      </c>
      <c r="I85" s="12" t="s">
        <v>213</v>
      </c>
      <c r="J85" s="12">
        <v>5.1719999999999997</v>
      </c>
      <c r="K85" s="43" t="s">
        <v>739</v>
      </c>
      <c r="L85" s="9" t="str">
        <f t="shared" si="19"/>
        <v>Yes</v>
      </c>
    </row>
    <row r="86" spans="1:12" x14ac:dyDescent="0.25">
      <c r="A86" s="2" t="s">
        <v>729</v>
      </c>
      <c r="B86" s="35" t="s">
        <v>213</v>
      </c>
      <c r="C86" s="45" t="s">
        <v>213</v>
      </c>
      <c r="D86" s="11" t="str">
        <f t="shared" si="20"/>
        <v>N/A</v>
      </c>
      <c r="E86" s="36">
        <v>10832</v>
      </c>
      <c r="F86" s="11" t="str">
        <f t="shared" si="21"/>
        <v>N/A</v>
      </c>
      <c r="G86" s="36">
        <v>11952</v>
      </c>
      <c r="H86" s="11" t="str">
        <f t="shared" si="22"/>
        <v>N/A</v>
      </c>
      <c r="I86" s="12" t="s">
        <v>213</v>
      </c>
      <c r="J86" s="12">
        <v>10.34</v>
      </c>
      <c r="K86" s="43" t="s">
        <v>739</v>
      </c>
      <c r="L86" s="9" t="str">
        <f t="shared" si="19"/>
        <v>Yes</v>
      </c>
    </row>
    <row r="87" spans="1:12" ht="25" x14ac:dyDescent="0.25">
      <c r="A87" s="2" t="s">
        <v>1181</v>
      </c>
      <c r="B87" s="35" t="s">
        <v>213</v>
      </c>
      <c r="C87" s="45" t="s">
        <v>213</v>
      </c>
      <c r="D87" s="11" t="str">
        <f t="shared" si="20"/>
        <v>N/A</v>
      </c>
      <c r="E87" s="45">
        <v>2775.5458825999999</v>
      </c>
      <c r="F87" s="11" t="str">
        <f t="shared" si="21"/>
        <v>N/A</v>
      </c>
      <c r="G87" s="45">
        <v>2645.5525435</v>
      </c>
      <c r="H87" s="11" t="str">
        <f t="shared" si="22"/>
        <v>N/A</v>
      </c>
      <c r="I87" s="12" t="s">
        <v>213</v>
      </c>
      <c r="J87" s="12">
        <v>-4.68</v>
      </c>
      <c r="K87" s="43" t="s">
        <v>739</v>
      </c>
      <c r="L87" s="9" t="str">
        <f t="shared" si="19"/>
        <v>Yes</v>
      </c>
    </row>
    <row r="88" spans="1:12" ht="25" x14ac:dyDescent="0.25">
      <c r="A88" s="2" t="s">
        <v>1182</v>
      </c>
      <c r="B88" s="35" t="s">
        <v>213</v>
      </c>
      <c r="C88" s="45" t="s">
        <v>213</v>
      </c>
      <c r="D88" s="11" t="str">
        <f t="shared" si="20"/>
        <v>N/A</v>
      </c>
      <c r="E88" s="45">
        <v>131466279</v>
      </c>
      <c r="F88" s="11" t="str">
        <f t="shared" si="21"/>
        <v>N/A</v>
      </c>
      <c r="G88" s="45">
        <v>135198521</v>
      </c>
      <c r="H88" s="11" t="str">
        <f t="shared" si="22"/>
        <v>N/A</v>
      </c>
      <c r="I88" s="12" t="s">
        <v>213</v>
      </c>
      <c r="J88" s="12">
        <v>2.839</v>
      </c>
      <c r="K88" s="43" t="s">
        <v>739</v>
      </c>
      <c r="L88" s="9" t="str">
        <f t="shared" si="19"/>
        <v>Yes</v>
      </c>
    </row>
    <row r="89" spans="1:12" x14ac:dyDescent="0.25">
      <c r="A89" s="2" t="s">
        <v>730</v>
      </c>
      <c r="B89" s="35" t="s">
        <v>213</v>
      </c>
      <c r="C89" s="45" t="s">
        <v>213</v>
      </c>
      <c r="D89" s="11" t="str">
        <f t="shared" si="20"/>
        <v>N/A</v>
      </c>
      <c r="E89" s="36">
        <v>4170</v>
      </c>
      <c r="F89" s="11" t="str">
        <f t="shared" si="21"/>
        <v>N/A</v>
      </c>
      <c r="G89" s="36">
        <v>4175</v>
      </c>
      <c r="H89" s="11" t="str">
        <f t="shared" si="22"/>
        <v>N/A</v>
      </c>
      <c r="I89" s="12" t="s">
        <v>213</v>
      </c>
      <c r="J89" s="12">
        <v>0.11990000000000001</v>
      </c>
      <c r="K89" s="43" t="s">
        <v>739</v>
      </c>
      <c r="L89" s="9" t="str">
        <f t="shared" si="19"/>
        <v>Yes</v>
      </c>
    </row>
    <row r="90" spans="1:12" ht="25" x14ac:dyDescent="0.25">
      <c r="A90" s="2" t="s">
        <v>1183</v>
      </c>
      <c r="B90" s="35" t="s">
        <v>213</v>
      </c>
      <c r="C90" s="45" t="s">
        <v>213</v>
      </c>
      <c r="D90" s="11" t="str">
        <f t="shared" si="20"/>
        <v>N/A</v>
      </c>
      <c r="E90" s="45">
        <v>31526.685612000001</v>
      </c>
      <c r="F90" s="11" t="str">
        <f t="shared" si="21"/>
        <v>N/A</v>
      </c>
      <c r="G90" s="45">
        <v>32382.879281000001</v>
      </c>
      <c r="H90" s="11" t="str">
        <f t="shared" si="22"/>
        <v>N/A</v>
      </c>
      <c r="I90" s="12" t="s">
        <v>213</v>
      </c>
      <c r="J90" s="12">
        <v>2.7160000000000002</v>
      </c>
      <c r="K90" s="43" t="s">
        <v>739</v>
      </c>
      <c r="L90" s="9" t="str">
        <f t="shared" si="19"/>
        <v>Yes</v>
      </c>
    </row>
    <row r="91" spans="1:12" ht="25" x14ac:dyDescent="0.25">
      <c r="A91" s="2" t="s">
        <v>1184</v>
      </c>
      <c r="B91" s="35" t="s">
        <v>213</v>
      </c>
      <c r="C91" s="45" t="s">
        <v>213</v>
      </c>
      <c r="D91" s="11" t="str">
        <f t="shared" si="20"/>
        <v>N/A</v>
      </c>
      <c r="E91" s="45">
        <v>1613116</v>
      </c>
      <c r="F91" s="11" t="str">
        <f t="shared" si="21"/>
        <v>N/A</v>
      </c>
      <c r="G91" s="45">
        <v>1831066</v>
      </c>
      <c r="H91" s="11" t="str">
        <f t="shared" si="22"/>
        <v>N/A</v>
      </c>
      <c r="I91" s="12" t="s">
        <v>213</v>
      </c>
      <c r="J91" s="12">
        <v>13.51</v>
      </c>
      <c r="K91" s="43" t="s">
        <v>739</v>
      </c>
      <c r="L91" s="9" t="str">
        <f t="shared" si="19"/>
        <v>Yes</v>
      </c>
    </row>
    <row r="92" spans="1:12" x14ac:dyDescent="0.25">
      <c r="A92" s="2" t="s">
        <v>731</v>
      </c>
      <c r="B92" s="35" t="s">
        <v>213</v>
      </c>
      <c r="C92" s="45" t="s">
        <v>213</v>
      </c>
      <c r="D92" s="11" t="str">
        <f t="shared" si="20"/>
        <v>N/A</v>
      </c>
      <c r="E92" s="36">
        <v>440</v>
      </c>
      <c r="F92" s="11" t="str">
        <f t="shared" si="21"/>
        <v>N/A</v>
      </c>
      <c r="G92" s="36">
        <v>463</v>
      </c>
      <c r="H92" s="11" t="str">
        <f t="shared" si="22"/>
        <v>N/A</v>
      </c>
      <c r="I92" s="12" t="s">
        <v>213</v>
      </c>
      <c r="J92" s="12">
        <v>5.2270000000000003</v>
      </c>
      <c r="K92" s="43" t="s">
        <v>739</v>
      </c>
      <c r="L92" s="9" t="str">
        <f t="shared" si="19"/>
        <v>Yes</v>
      </c>
    </row>
    <row r="93" spans="1:12" ht="25" x14ac:dyDescent="0.25">
      <c r="A93" s="2" t="s">
        <v>1185</v>
      </c>
      <c r="B93" s="35" t="s">
        <v>213</v>
      </c>
      <c r="C93" s="45" t="s">
        <v>213</v>
      </c>
      <c r="D93" s="11" t="str">
        <f t="shared" si="20"/>
        <v>N/A</v>
      </c>
      <c r="E93" s="45">
        <v>3666.1727273000001</v>
      </c>
      <c r="F93" s="11" t="str">
        <f t="shared" si="21"/>
        <v>N/A</v>
      </c>
      <c r="G93" s="45">
        <v>3954.7861770999998</v>
      </c>
      <c r="H93" s="11" t="str">
        <f t="shared" si="22"/>
        <v>N/A</v>
      </c>
      <c r="I93" s="12" t="s">
        <v>213</v>
      </c>
      <c r="J93" s="12">
        <v>7.8719999999999999</v>
      </c>
      <c r="K93" s="43" t="s">
        <v>739</v>
      </c>
      <c r="L93" s="9" t="str">
        <f t="shared" si="19"/>
        <v>Yes</v>
      </c>
    </row>
    <row r="94" spans="1:12" x14ac:dyDescent="0.25">
      <c r="A94" s="2" t="s">
        <v>1186</v>
      </c>
      <c r="B94" s="35" t="s">
        <v>213</v>
      </c>
      <c r="C94" s="45" t="s">
        <v>213</v>
      </c>
      <c r="D94" s="11" t="str">
        <f t="shared" si="20"/>
        <v>N/A</v>
      </c>
      <c r="E94" s="45">
        <v>41920737</v>
      </c>
      <c r="F94" s="11" t="str">
        <f t="shared" si="21"/>
        <v>N/A</v>
      </c>
      <c r="G94" s="45">
        <v>43462905</v>
      </c>
      <c r="H94" s="11" t="str">
        <f t="shared" si="22"/>
        <v>N/A</v>
      </c>
      <c r="I94" s="12" t="s">
        <v>213</v>
      </c>
      <c r="J94" s="12">
        <v>3.6789999999999998</v>
      </c>
      <c r="K94" s="43" t="s">
        <v>739</v>
      </c>
      <c r="L94" s="9" t="str">
        <f t="shared" si="19"/>
        <v>Yes</v>
      </c>
    </row>
    <row r="95" spans="1:12" x14ac:dyDescent="0.25">
      <c r="A95" s="2" t="s">
        <v>732</v>
      </c>
      <c r="B95" s="35" t="s">
        <v>213</v>
      </c>
      <c r="C95" s="45" t="s">
        <v>213</v>
      </c>
      <c r="D95" s="11" t="str">
        <f t="shared" si="20"/>
        <v>N/A</v>
      </c>
      <c r="E95" s="36">
        <v>4445</v>
      </c>
      <c r="F95" s="11" t="str">
        <f t="shared" si="21"/>
        <v>N/A</v>
      </c>
      <c r="G95" s="36">
        <v>4484</v>
      </c>
      <c r="H95" s="11" t="str">
        <f t="shared" si="22"/>
        <v>N/A</v>
      </c>
      <c r="I95" s="12" t="s">
        <v>213</v>
      </c>
      <c r="J95" s="12">
        <v>0.87739999999999996</v>
      </c>
      <c r="K95" s="43" t="s">
        <v>739</v>
      </c>
      <c r="L95" s="9" t="str">
        <f t="shared" si="19"/>
        <v>Yes</v>
      </c>
    </row>
    <row r="96" spans="1:12" x14ac:dyDescent="0.25">
      <c r="A96" s="2" t="s">
        <v>1187</v>
      </c>
      <c r="B96" s="35" t="s">
        <v>213</v>
      </c>
      <c r="C96" s="45" t="s">
        <v>213</v>
      </c>
      <c r="D96" s="11" t="str">
        <f t="shared" si="20"/>
        <v>N/A</v>
      </c>
      <c r="E96" s="45">
        <v>9430.9869515999999</v>
      </c>
      <c r="F96" s="11" t="str">
        <f t="shared" si="21"/>
        <v>N/A</v>
      </c>
      <c r="G96" s="45">
        <v>9692.8869312999996</v>
      </c>
      <c r="H96" s="11" t="str">
        <f t="shared" si="22"/>
        <v>N/A</v>
      </c>
      <c r="I96" s="12" t="s">
        <v>213</v>
      </c>
      <c r="J96" s="12">
        <v>2.7770000000000001</v>
      </c>
      <c r="K96" s="43" t="s">
        <v>739</v>
      </c>
      <c r="L96" s="9" t="str">
        <f t="shared" si="19"/>
        <v>Yes</v>
      </c>
    </row>
    <row r="97" spans="1:12" x14ac:dyDescent="0.25">
      <c r="A97" s="2" t="s">
        <v>1188</v>
      </c>
      <c r="B97" s="35" t="s">
        <v>213</v>
      </c>
      <c r="C97" s="45" t="s">
        <v>213</v>
      </c>
      <c r="D97" s="11" t="str">
        <f t="shared" si="20"/>
        <v>N/A</v>
      </c>
      <c r="E97" s="45">
        <v>17421450</v>
      </c>
      <c r="F97" s="11" t="str">
        <f t="shared" si="21"/>
        <v>N/A</v>
      </c>
      <c r="G97" s="45">
        <v>20052975</v>
      </c>
      <c r="H97" s="11" t="str">
        <f t="shared" si="22"/>
        <v>N/A</v>
      </c>
      <c r="I97" s="12" t="s">
        <v>213</v>
      </c>
      <c r="J97" s="12">
        <v>15.11</v>
      </c>
      <c r="K97" s="43" t="s">
        <v>739</v>
      </c>
      <c r="L97" s="9" t="str">
        <f t="shared" si="19"/>
        <v>Yes</v>
      </c>
    </row>
    <row r="98" spans="1:12" x14ac:dyDescent="0.25">
      <c r="A98" s="2" t="s">
        <v>520</v>
      </c>
      <c r="B98" s="35" t="s">
        <v>213</v>
      </c>
      <c r="C98" s="45" t="s">
        <v>213</v>
      </c>
      <c r="D98" s="11" t="str">
        <f t="shared" si="20"/>
        <v>N/A</v>
      </c>
      <c r="E98" s="36">
        <v>10478</v>
      </c>
      <c r="F98" s="11" t="str">
        <f t="shared" si="21"/>
        <v>N/A</v>
      </c>
      <c r="G98" s="36">
        <v>11365</v>
      </c>
      <c r="H98" s="11" t="str">
        <f t="shared" si="22"/>
        <v>N/A</v>
      </c>
      <c r="I98" s="12" t="s">
        <v>213</v>
      </c>
      <c r="J98" s="12">
        <v>8.4649999999999999</v>
      </c>
      <c r="K98" s="43" t="s">
        <v>739</v>
      </c>
      <c r="L98" s="9" t="str">
        <f t="shared" si="19"/>
        <v>Yes</v>
      </c>
    </row>
    <row r="99" spans="1:12" x14ac:dyDescent="0.25">
      <c r="A99" s="2" t="s">
        <v>1189</v>
      </c>
      <c r="B99" s="35" t="s">
        <v>213</v>
      </c>
      <c r="C99" s="45" t="s">
        <v>213</v>
      </c>
      <c r="D99" s="11" t="str">
        <f t="shared" si="20"/>
        <v>N/A</v>
      </c>
      <c r="E99" s="45">
        <v>1662.6694026</v>
      </c>
      <c r="F99" s="11" t="str">
        <f t="shared" si="21"/>
        <v>N/A</v>
      </c>
      <c r="G99" s="45">
        <v>1764.4500660000001</v>
      </c>
      <c r="H99" s="11" t="str">
        <f t="shared" si="22"/>
        <v>N/A</v>
      </c>
      <c r="I99" s="12" t="s">
        <v>213</v>
      </c>
      <c r="J99" s="12">
        <v>6.1219999999999999</v>
      </c>
      <c r="K99" s="43" t="s">
        <v>739</v>
      </c>
      <c r="L99" s="9" t="str">
        <f t="shared" si="19"/>
        <v>Yes</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94905254</v>
      </c>
      <c r="F106" s="11" t="str">
        <f t="shared" si="21"/>
        <v>N/A</v>
      </c>
      <c r="G106" s="45">
        <v>135976919</v>
      </c>
      <c r="H106" s="11" t="str">
        <f t="shared" si="22"/>
        <v>N/A</v>
      </c>
      <c r="I106" s="12" t="s">
        <v>213</v>
      </c>
      <c r="J106" s="12">
        <v>43.28</v>
      </c>
      <c r="K106" s="43" t="s">
        <v>739</v>
      </c>
      <c r="L106" s="9" t="str">
        <f t="shared" si="19"/>
        <v>No</v>
      </c>
    </row>
    <row r="107" spans="1:12" x14ac:dyDescent="0.25">
      <c r="A107" s="2" t="s">
        <v>523</v>
      </c>
      <c r="B107" s="35" t="s">
        <v>213</v>
      </c>
      <c r="C107" s="45" t="s">
        <v>213</v>
      </c>
      <c r="D107" s="11" t="str">
        <f t="shared" si="20"/>
        <v>N/A</v>
      </c>
      <c r="E107" s="36">
        <v>8169</v>
      </c>
      <c r="F107" s="11" t="str">
        <f t="shared" si="21"/>
        <v>N/A</v>
      </c>
      <c r="G107" s="36">
        <v>10734</v>
      </c>
      <c r="H107" s="11" t="str">
        <f t="shared" si="22"/>
        <v>N/A</v>
      </c>
      <c r="I107" s="12" t="s">
        <v>213</v>
      </c>
      <c r="J107" s="12">
        <v>31.4</v>
      </c>
      <c r="K107" s="43" t="s">
        <v>739</v>
      </c>
      <c r="L107" s="9" t="str">
        <f t="shared" si="19"/>
        <v>No</v>
      </c>
    </row>
    <row r="108" spans="1:12" ht="25" x14ac:dyDescent="0.25">
      <c r="A108" s="2" t="s">
        <v>1195</v>
      </c>
      <c r="B108" s="35" t="s">
        <v>213</v>
      </c>
      <c r="C108" s="45" t="s">
        <v>213</v>
      </c>
      <c r="D108" s="11" t="str">
        <f t="shared" si="20"/>
        <v>N/A</v>
      </c>
      <c r="E108" s="45">
        <v>11617.732158000001</v>
      </c>
      <c r="F108" s="11" t="str">
        <f t="shared" si="21"/>
        <v>N/A</v>
      </c>
      <c r="G108" s="45">
        <v>12667.870225000001</v>
      </c>
      <c r="H108" s="11" t="str">
        <f t="shared" si="22"/>
        <v>N/A</v>
      </c>
      <c r="I108" s="12" t="s">
        <v>213</v>
      </c>
      <c r="J108" s="12">
        <v>9.0389999999999997</v>
      </c>
      <c r="K108" s="43" t="s">
        <v>739</v>
      </c>
      <c r="L108" s="9" t="str">
        <f t="shared" si="19"/>
        <v>Yes</v>
      </c>
    </row>
    <row r="109" spans="1:12" ht="25" x14ac:dyDescent="0.25">
      <c r="A109" s="2" t="s">
        <v>1196</v>
      </c>
      <c r="B109" s="35" t="s">
        <v>213</v>
      </c>
      <c r="C109" s="45" t="s">
        <v>213</v>
      </c>
      <c r="D109" s="11" t="str">
        <f t="shared" si="20"/>
        <v>N/A</v>
      </c>
      <c r="E109" s="45">
        <v>15944299</v>
      </c>
      <c r="F109" s="11" t="str">
        <f t="shared" si="21"/>
        <v>N/A</v>
      </c>
      <c r="G109" s="45">
        <v>17421828</v>
      </c>
      <c r="H109" s="11" t="str">
        <f t="shared" si="22"/>
        <v>N/A</v>
      </c>
      <c r="I109" s="12" t="s">
        <v>213</v>
      </c>
      <c r="J109" s="12">
        <v>9.2669999999999995</v>
      </c>
      <c r="K109" s="43" t="s">
        <v>739</v>
      </c>
      <c r="L109" s="9" t="str">
        <f t="shared" si="19"/>
        <v>Yes</v>
      </c>
    </row>
    <row r="110" spans="1:12" x14ac:dyDescent="0.25">
      <c r="A110" s="2" t="s">
        <v>524</v>
      </c>
      <c r="B110" s="35" t="s">
        <v>213</v>
      </c>
      <c r="C110" s="45" t="s">
        <v>213</v>
      </c>
      <c r="D110" s="11" t="str">
        <f t="shared" si="20"/>
        <v>N/A</v>
      </c>
      <c r="E110" s="36">
        <v>1796</v>
      </c>
      <c r="F110" s="11" t="str">
        <f t="shared" si="21"/>
        <v>N/A</v>
      </c>
      <c r="G110" s="36">
        <v>1700</v>
      </c>
      <c r="H110" s="11" t="str">
        <f t="shared" si="22"/>
        <v>N/A</v>
      </c>
      <c r="I110" s="12" t="s">
        <v>213</v>
      </c>
      <c r="J110" s="12">
        <v>-5.35</v>
      </c>
      <c r="K110" s="43" t="s">
        <v>739</v>
      </c>
      <c r="L110" s="9" t="str">
        <f t="shared" si="19"/>
        <v>Yes</v>
      </c>
    </row>
    <row r="111" spans="1:12" ht="25" x14ac:dyDescent="0.25">
      <c r="A111" s="2" t="s">
        <v>1197</v>
      </c>
      <c r="B111" s="35" t="s">
        <v>213</v>
      </c>
      <c r="C111" s="45" t="s">
        <v>213</v>
      </c>
      <c r="D111" s="11" t="str">
        <f t="shared" si="20"/>
        <v>N/A</v>
      </c>
      <c r="E111" s="45">
        <v>8877.6720490000007</v>
      </c>
      <c r="F111" s="11" t="str">
        <f t="shared" si="21"/>
        <v>N/A</v>
      </c>
      <c r="G111" s="45">
        <v>10248.134118</v>
      </c>
      <c r="H111" s="11" t="str">
        <f t="shared" si="22"/>
        <v>N/A</v>
      </c>
      <c r="I111" s="12" t="s">
        <v>213</v>
      </c>
      <c r="J111" s="12">
        <v>15.44</v>
      </c>
      <c r="K111" s="43" t="s">
        <v>739</v>
      </c>
      <c r="L111" s="9" t="str">
        <f t="shared" si="19"/>
        <v>Yes</v>
      </c>
    </row>
    <row r="112" spans="1:12" ht="25" x14ac:dyDescent="0.25">
      <c r="A112" s="2" t="s">
        <v>1198</v>
      </c>
      <c r="B112" s="35" t="s">
        <v>213</v>
      </c>
      <c r="C112" s="45" t="s">
        <v>213</v>
      </c>
      <c r="D112" s="11" t="str">
        <f t="shared" si="20"/>
        <v>N/A</v>
      </c>
      <c r="E112" s="45">
        <v>4520942</v>
      </c>
      <c r="F112" s="11" t="str">
        <f t="shared" si="21"/>
        <v>N/A</v>
      </c>
      <c r="G112" s="45">
        <v>210842</v>
      </c>
      <c r="H112" s="11" t="str">
        <f t="shared" si="22"/>
        <v>N/A</v>
      </c>
      <c r="I112" s="12" t="s">
        <v>213</v>
      </c>
      <c r="J112" s="12">
        <v>-95.3</v>
      </c>
      <c r="K112" s="43" t="s">
        <v>739</v>
      </c>
      <c r="L112" s="9" t="str">
        <f t="shared" si="19"/>
        <v>No</v>
      </c>
    </row>
    <row r="113" spans="1:12" x14ac:dyDescent="0.25">
      <c r="A113" s="2" t="s">
        <v>525</v>
      </c>
      <c r="B113" s="35" t="s">
        <v>213</v>
      </c>
      <c r="C113" s="45" t="s">
        <v>213</v>
      </c>
      <c r="D113" s="11" t="str">
        <f t="shared" si="20"/>
        <v>N/A</v>
      </c>
      <c r="E113" s="36">
        <v>2966</v>
      </c>
      <c r="F113" s="11" t="str">
        <f t="shared" si="21"/>
        <v>N/A</v>
      </c>
      <c r="G113" s="36">
        <v>1519</v>
      </c>
      <c r="H113" s="11" t="str">
        <f t="shared" si="22"/>
        <v>N/A</v>
      </c>
      <c r="I113" s="12" t="s">
        <v>213</v>
      </c>
      <c r="J113" s="12">
        <v>-48.8</v>
      </c>
      <c r="K113" s="43" t="s">
        <v>739</v>
      </c>
      <c r="L113" s="9" t="str">
        <f t="shared" si="19"/>
        <v>No</v>
      </c>
    </row>
    <row r="114" spans="1:12" ht="25" x14ac:dyDescent="0.25">
      <c r="A114" s="2" t="s">
        <v>1199</v>
      </c>
      <c r="B114" s="35" t="s">
        <v>213</v>
      </c>
      <c r="C114" s="45" t="s">
        <v>213</v>
      </c>
      <c r="D114" s="11" t="str">
        <f t="shared" si="20"/>
        <v>N/A</v>
      </c>
      <c r="E114" s="45">
        <v>1524.2555629999999</v>
      </c>
      <c r="F114" s="11" t="str">
        <f t="shared" si="21"/>
        <v>N/A</v>
      </c>
      <c r="G114" s="45">
        <v>138.80315997</v>
      </c>
      <c r="H114" s="11" t="str">
        <f t="shared" si="22"/>
        <v>N/A</v>
      </c>
      <c r="I114" s="12" t="s">
        <v>213</v>
      </c>
      <c r="J114" s="12">
        <v>-90.9</v>
      </c>
      <c r="K114" s="43" t="s">
        <v>739</v>
      </c>
      <c r="L114" s="9" t="str">
        <f t="shared" si="19"/>
        <v>No</v>
      </c>
    </row>
    <row r="115" spans="1:12" ht="25" x14ac:dyDescent="0.25">
      <c r="A115" s="2" t="s">
        <v>1200</v>
      </c>
      <c r="B115" s="35" t="s">
        <v>213</v>
      </c>
      <c r="C115" s="45" t="s">
        <v>213</v>
      </c>
      <c r="D115" s="11" t="str">
        <f t="shared" ref="D115:D146" si="23">IF($B115="N/A","N/A",IF(C115&gt;10,"No",IF(C115&lt;-10,"No","Yes")))</f>
        <v>N/A</v>
      </c>
      <c r="E115" s="45">
        <v>1280708</v>
      </c>
      <c r="F115" s="11" t="str">
        <f t="shared" ref="F115:F146" si="24">IF($B115="N/A","N/A",IF(E115&gt;10,"No",IF(E115&lt;-10,"No","Yes")))</f>
        <v>N/A</v>
      </c>
      <c r="G115" s="45">
        <v>1362033</v>
      </c>
      <c r="H115" s="11" t="str">
        <f t="shared" ref="H115:H146" si="25">IF($B115="N/A","N/A",IF(G115&gt;10,"No",IF(G115&lt;-10,"No","Yes")))</f>
        <v>N/A</v>
      </c>
      <c r="I115" s="12" t="s">
        <v>213</v>
      </c>
      <c r="J115" s="12">
        <v>6.35</v>
      </c>
      <c r="K115" s="43" t="s">
        <v>739</v>
      </c>
      <c r="L115" s="9" t="str">
        <f t="shared" si="19"/>
        <v>Yes</v>
      </c>
    </row>
    <row r="116" spans="1:12" ht="25" x14ac:dyDescent="0.25">
      <c r="A116" s="2" t="s">
        <v>526</v>
      </c>
      <c r="B116" s="35" t="s">
        <v>213</v>
      </c>
      <c r="C116" s="45" t="s">
        <v>213</v>
      </c>
      <c r="D116" s="11" t="str">
        <f t="shared" si="23"/>
        <v>N/A</v>
      </c>
      <c r="E116" s="36">
        <v>998</v>
      </c>
      <c r="F116" s="11" t="str">
        <f t="shared" si="24"/>
        <v>N/A</v>
      </c>
      <c r="G116" s="36">
        <v>854</v>
      </c>
      <c r="H116" s="11" t="str">
        <f t="shared" si="25"/>
        <v>N/A</v>
      </c>
      <c r="I116" s="12" t="s">
        <v>213</v>
      </c>
      <c r="J116" s="12">
        <v>-14.4</v>
      </c>
      <c r="K116" s="43" t="s">
        <v>739</v>
      </c>
      <c r="L116" s="9" t="str">
        <f t="shared" si="19"/>
        <v>Yes</v>
      </c>
    </row>
    <row r="117" spans="1:12" ht="25" x14ac:dyDescent="0.25">
      <c r="A117" s="2" t="s">
        <v>1201</v>
      </c>
      <c r="B117" s="35" t="s">
        <v>213</v>
      </c>
      <c r="C117" s="45" t="s">
        <v>213</v>
      </c>
      <c r="D117" s="11" t="str">
        <f t="shared" si="23"/>
        <v>N/A</v>
      </c>
      <c r="E117" s="45">
        <v>1283.2745491000001</v>
      </c>
      <c r="F117" s="11" t="str">
        <f t="shared" si="24"/>
        <v>N/A</v>
      </c>
      <c r="G117" s="45">
        <v>1594.8864169000001</v>
      </c>
      <c r="H117" s="11" t="str">
        <f t="shared" si="25"/>
        <v>N/A</v>
      </c>
      <c r="I117" s="12" t="s">
        <v>213</v>
      </c>
      <c r="J117" s="12">
        <v>24.28</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191666</v>
      </c>
      <c r="F124" s="11" t="str">
        <f t="shared" si="24"/>
        <v>N/A</v>
      </c>
      <c r="G124" s="45">
        <v>170270</v>
      </c>
      <c r="H124" s="11" t="str">
        <f t="shared" si="25"/>
        <v>N/A</v>
      </c>
      <c r="I124" s="12" t="s">
        <v>213</v>
      </c>
      <c r="J124" s="12">
        <v>-11.2</v>
      </c>
      <c r="K124" s="43" t="s">
        <v>739</v>
      </c>
      <c r="L124" s="9" t="str">
        <f t="shared" si="19"/>
        <v>Yes</v>
      </c>
    </row>
    <row r="125" spans="1:12" ht="25" x14ac:dyDescent="0.25">
      <c r="A125" s="2" t="s">
        <v>529</v>
      </c>
      <c r="B125" s="35" t="s">
        <v>213</v>
      </c>
      <c r="C125" s="45" t="s">
        <v>213</v>
      </c>
      <c r="D125" s="11" t="str">
        <f t="shared" si="23"/>
        <v>N/A</v>
      </c>
      <c r="E125" s="36">
        <v>258</v>
      </c>
      <c r="F125" s="11" t="str">
        <f t="shared" si="24"/>
        <v>N/A</v>
      </c>
      <c r="G125" s="36">
        <v>237</v>
      </c>
      <c r="H125" s="11" t="str">
        <f t="shared" si="25"/>
        <v>N/A</v>
      </c>
      <c r="I125" s="12" t="s">
        <v>213</v>
      </c>
      <c r="J125" s="12">
        <v>-8.14</v>
      </c>
      <c r="K125" s="43" t="s">
        <v>739</v>
      </c>
      <c r="L125" s="9" t="str">
        <f t="shared" si="19"/>
        <v>Yes</v>
      </c>
    </row>
    <row r="126" spans="1:12" ht="25" x14ac:dyDescent="0.25">
      <c r="A126" s="2" t="s">
        <v>1207</v>
      </c>
      <c r="B126" s="35" t="s">
        <v>213</v>
      </c>
      <c r="C126" s="45" t="s">
        <v>213</v>
      </c>
      <c r="D126" s="11" t="str">
        <f t="shared" si="23"/>
        <v>N/A</v>
      </c>
      <c r="E126" s="45">
        <v>742.89147287000003</v>
      </c>
      <c r="F126" s="11" t="str">
        <f t="shared" si="24"/>
        <v>N/A</v>
      </c>
      <c r="G126" s="45">
        <v>718.43881856999997</v>
      </c>
      <c r="H126" s="11" t="str">
        <f t="shared" si="25"/>
        <v>N/A</v>
      </c>
      <c r="I126" s="12" t="s">
        <v>213</v>
      </c>
      <c r="J126" s="12">
        <v>-3.29</v>
      </c>
      <c r="K126" s="43" t="s">
        <v>739</v>
      </c>
      <c r="L126" s="9" t="str">
        <f t="shared" si="19"/>
        <v>Yes</v>
      </c>
    </row>
    <row r="127" spans="1:12" ht="25" x14ac:dyDescent="0.25">
      <c r="A127" s="2" t="s">
        <v>1208</v>
      </c>
      <c r="B127" s="35" t="s">
        <v>213</v>
      </c>
      <c r="C127" s="45" t="s">
        <v>213</v>
      </c>
      <c r="D127" s="11" t="str">
        <f t="shared" si="23"/>
        <v>N/A</v>
      </c>
      <c r="E127" s="45">
        <v>2063758</v>
      </c>
      <c r="F127" s="11" t="str">
        <f t="shared" si="24"/>
        <v>N/A</v>
      </c>
      <c r="G127" s="45">
        <v>2250450</v>
      </c>
      <c r="H127" s="11" t="str">
        <f t="shared" si="25"/>
        <v>N/A</v>
      </c>
      <c r="I127" s="12" t="s">
        <v>213</v>
      </c>
      <c r="J127" s="12">
        <v>9.0459999999999994</v>
      </c>
      <c r="K127" s="43" t="s">
        <v>739</v>
      </c>
      <c r="L127" s="9" t="str">
        <f t="shared" si="19"/>
        <v>Yes</v>
      </c>
    </row>
    <row r="128" spans="1:12" x14ac:dyDescent="0.25">
      <c r="A128" s="2" t="s">
        <v>530</v>
      </c>
      <c r="B128" s="35" t="s">
        <v>213</v>
      </c>
      <c r="C128" s="45" t="s">
        <v>213</v>
      </c>
      <c r="D128" s="11" t="str">
        <f t="shared" si="23"/>
        <v>N/A</v>
      </c>
      <c r="E128" s="36">
        <v>1375</v>
      </c>
      <c r="F128" s="11" t="str">
        <f t="shared" si="24"/>
        <v>N/A</v>
      </c>
      <c r="G128" s="36">
        <v>1394</v>
      </c>
      <c r="H128" s="11" t="str">
        <f t="shared" si="25"/>
        <v>N/A</v>
      </c>
      <c r="I128" s="12" t="s">
        <v>213</v>
      </c>
      <c r="J128" s="12">
        <v>1.3819999999999999</v>
      </c>
      <c r="K128" s="43" t="s">
        <v>739</v>
      </c>
      <c r="L128" s="9" t="str">
        <f t="shared" si="19"/>
        <v>Yes</v>
      </c>
    </row>
    <row r="129" spans="1:12" ht="25" x14ac:dyDescent="0.25">
      <c r="A129" s="2" t="s">
        <v>1209</v>
      </c>
      <c r="B129" s="35" t="s">
        <v>213</v>
      </c>
      <c r="C129" s="45" t="s">
        <v>213</v>
      </c>
      <c r="D129" s="11" t="str">
        <f t="shared" si="23"/>
        <v>N/A</v>
      </c>
      <c r="E129" s="45">
        <v>1500.9149090999999</v>
      </c>
      <c r="F129" s="11" t="str">
        <f t="shared" si="24"/>
        <v>N/A</v>
      </c>
      <c r="G129" s="45">
        <v>1614.3830703000001</v>
      </c>
      <c r="H129" s="11" t="str">
        <f t="shared" si="25"/>
        <v>N/A</v>
      </c>
      <c r="I129" s="12" t="s">
        <v>213</v>
      </c>
      <c r="J129" s="12">
        <v>7.56</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2281</v>
      </c>
      <c r="F136" s="11" t="str">
        <f t="shared" si="24"/>
        <v>N/A</v>
      </c>
      <c r="G136" s="45">
        <v>382496</v>
      </c>
      <c r="H136" s="11" t="str">
        <f t="shared" si="25"/>
        <v>N/A</v>
      </c>
      <c r="I136" s="12" t="s">
        <v>213</v>
      </c>
      <c r="J136" s="12">
        <v>16669</v>
      </c>
      <c r="K136" s="43" t="s">
        <v>739</v>
      </c>
      <c r="L136" s="9" t="str">
        <f t="shared" si="19"/>
        <v>No</v>
      </c>
    </row>
    <row r="137" spans="1:12" x14ac:dyDescent="0.25">
      <c r="A137" s="2" t="s">
        <v>533</v>
      </c>
      <c r="B137" s="35" t="s">
        <v>213</v>
      </c>
      <c r="C137" s="45" t="s">
        <v>213</v>
      </c>
      <c r="D137" s="11" t="str">
        <f t="shared" si="23"/>
        <v>N/A</v>
      </c>
      <c r="E137" s="36">
        <v>70</v>
      </c>
      <c r="F137" s="11" t="str">
        <f t="shared" si="24"/>
        <v>N/A</v>
      </c>
      <c r="G137" s="36">
        <v>440</v>
      </c>
      <c r="H137" s="11" t="str">
        <f t="shared" si="25"/>
        <v>N/A</v>
      </c>
      <c r="I137" s="12" t="s">
        <v>213</v>
      </c>
      <c r="J137" s="12">
        <v>528.6</v>
      </c>
      <c r="K137" s="43" t="s">
        <v>739</v>
      </c>
      <c r="L137" s="9" t="str">
        <f t="shared" si="19"/>
        <v>No</v>
      </c>
    </row>
    <row r="138" spans="1:12" x14ac:dyDescent="0.25">
      <c r="A138" s="2" t="s">
        <v>1215</v>
      </c>
      <c r="B138" s="35" t="s">
        <v>213</v>
      </c>
      <c r="C138" s="45" t="s">
        <v>213</v>
      </c>
      <c r="D138" s="11" t="str">
        <f t="shared" si="23"/>
        <v>N/A</v>
      </c>
      <c r="E138" s="45">
        <v>32.585714285999998</v>
      </c>
      <c r="F138" s="11" t="str">
        <f t="shared" si="24"/>
        <v>N/A</v>
      </c>
      <c r="G138" s="45">
        <v>869.30909091000001</v>
      </c>
      <c r="H138" s="11" t="str">
        <f t="shared" si="25"/>
        <v>N/A</v>
      </c>
      <c r="I138" s="12" t="s">
        <v>213</v>
      </c>
      <c r="J138" s="12">
        <v>2568</v>
      </c>
      <c r="K138" s="43" t="s">
        <v>739</v>
      </c>
      <c r="L138" s="9" t="str">
        <f t="shared" si="19"/>
        <v>No</v>
      </c>
    </row>
    <row r="139" spans="1:12" x14ac:dyDescent="0.25">
      <c r="A139" s="50" t="s">
        <v>406</v>
      </c>
      <c r="B139" s="14" t="s">
        <v>213</v>
      </c>
      <c r="C139" s="14">
        <v>1887275896</v>
      </c>
      <c r="D139" s="11" t="str">
        <f t="shared" si="23"/>
        <v>N/A</v>
      </c>
      <c r="E139" s="14">
        <v>2020616716</v>
      </c>
      <c r="F139" s="11" t="str">
        <f t="shared" si="24"/>
        <v>N/A</v>
      </c>
      <c r="G139" s="14">
        <v>2223387176</v>
      </c>
      <c r="H139" s="11" t="str">
        <f t="shared" si="25"/>
        <v>N/A</v>
      </c>
      <c r="I139" s="12">
        <v>7.0650000000000004</v>
      </c>
      <c r="J139" s="12">
        <v>10.039999999999999</v>
      </c>
      <c r="K139" s="14" t="s">
        <v>213</v>
      </c>
      <c r="L139" s="9" t="str">
        <f t="shared" ref="L139:L158" si="26">IF(J139="Div by 0", "N/A", IF(K139="N/A","N/A", IF(J139&gt;VALUE(MID(K139,1,2)), "No", IF(J139&lt;-1*VALUE(MID(K139,1,2)), "No", "Yes"))))</f>
        <v>N/A</v>
      </c>
    </row>
    <row r="140" spans="1:12" x14ac:dyDescent="0.25">
      <c r="A140" s="50" t="s">
        <v>1216</v>
      </c>
      <c r="B140" s="14" t="s">
        <v>213</v>
      </c>
      <c r="C140" s="14">
        <v>10037.633741</v>
      </c>
      <c r="D140" s="11" t="str">
        <f t="shared" si="23"/>
        <v>N/A</v>
      </c>
      <c r="E140" s="14">
        <v>10179.583146999999</v>
      </c>
      <c r="F140" s="11" t="str">
        <f t="shared" si="24"/>
        <v>N/A</v>
      </c>
      <c r="G140" s="14">
        <v>10573.912598999999</v>
      </c>
      <c r="H140" s="11" t="str">
        <f t="shared" si="25"/>
        <v>N/A</v>
      </c>
      <c r="I140" s="12">
        <v>1.4139999999999999</v>
      </c>
      <c r="J140" s="12">
        <v>3.8740000000000001</v>
      </c>
      <c r="K140" s="14" t="s">
        <v>213</v>
      </c>
      <c r="L140" s="9" t="str">
        <f t="shared" si="26"/>
        <v>N/A</v>
      </c>
    </row>
    <row r="141" spans="1:12" x14ac:dyDescent="0.25">
      <c r="A141" s="50" t="s">
        <v>407</v>
      </c>
      <c r="B141" s="14" t="s">
        <v>213</v>
      </c>
      <c r="C141" s="14">
        <v>118704</v>
      </c>
      <c r="D141" s="11" t="str">
        <f t="shared" si="23"/>
        <v>N/A</v>
      </c>
      <c r="E141" s="14">
        <v>203729</v>
      </c>
      <c r="F141" s="11" t="str">
        <f t="shared" si="24"/>
        <v>N/A</v>
      </c>
      <c r="G141" s="14">
        <v>201853</v>
      </c>
      <c r="H141" s="11" t="str">
        <f t="shared" si="25"/>
        <v>N/A</v>
      </c>
      <c r="I141" s="12">
        <v>71.63</v>
      </c>
      <c r="J141" s="12">
        <v>-0.92100000000000004</v>
      </c>
      <c r="K141" s="14" t="s">
        <v>213</v>
      </c>
      <c r="L141" s="9" t="str">
        <f t="shared" si="26"/>
        <v>N/A</v>
      </c>
    </row>
    <row r="142" spans="1:12" x14ac:dyDescent="0.25">
      <c r="A142" s="50" t="s">
        <v>1217</v>
      </c>
      <c r="B142" s="14" t="s">
        <v>213</v>
      </c>
      <c r="C142" s="14">
        <v>7913.6</v>
      </c>
      <c r="D142" s="11" t="str">
        <f t="shared" si="23"/>
        <v>N/A</v>
      </c>
      <c r="E142" s="14">
        <v>9701.3809524000008</v>
      </c>
      <c r="F142" s="11" t="str">
        <f t="shared" si="24"/>
        <v>N/A</v>
      </c>
      <c r="G142" s="14">
        <v>6960.4482759000002</v>
      </c>
      <c r="H142" s="11" t="str">
        <f t="shared" si="25"/>
        <v>N/A</v>
      </c>
      <c r="I142" s="12">
        <v>22.59</v>
      </c>
      <c r="J142" s="12">
        <v>-28.3</v>
      </c>
      <c r="K142" s="14" t="s">
        <v>213</v>
      </c>
      <c r="L142" s="9" t="str">
        <f t="shared" si="26"/>
        <v>N/A</v>
      </c>
    </row>
    <row r="143" spans="1:12" x14ac:dyDescent="0.25">
      <c r="A143" s="50" t="s">
        <v>408</v>
      </c>
      <c r="B143" s="14" t="s">
        <v>213</v>
      </c>
      <c r="C143" s="14">
        <v>5647065</v>
      </c>
      <c r="D143" s="11" t="str">
        <f t="shared" si="23"/>
        <v>N/A</v>
      </c>
      <c r="E143" s="14">
        <v>6100245</v>
      </c>
      <c r="F143" s="11" t="str">
        <f t="shared" si="24"/>
        <v>N/A</v>
      </c>
      <c r="G143" s="14">
        <v>6790682</v>
      </c>
      <c r="H143" s="11" t="str">
        <f t="shared" si="25"/>
        <v>N/A</v>
      </c>
      <c r="I143" s="12">
        <v>8.0250000000000004</v>
      </c>
      <c r="J143" s="12">
        <v>11.32</v>
      </c>
      <c r="K143" s="14" t="s">
        <v>213</v>
      </c>
      <c r="L143" s="9" t="str">
        <f t="shared" si="26"/>
        <v>N/A</v>
      </c>
    </row>
    <row r="144" spans="1:12" x14ac:dyDescent="0.25">
      <c r="A144" s="50" t="s">
        <v>1218</v>
      </c>
      <c r="B144" s="14" t="s">
        <v>213</v>
      </c>
      <c r="C144" s="14">
        <v>187.23069527000001</v>
      </c>
      <c r="D144" s="11" t="str">
        <f t="shared" si="23"/>
        <v>N/A</v>
      </c>
      <c r="E144" s="14">
        <v>193.1190642</v>
      </c>
      <c r="F144" s="11" t="str">
        <f t="shared" si="24"/>
        <v>N/A</v>
      </c>
      <c r="G144" s="14">
        <v>200.98505342000001</v>
      </c>
      <c r="H144" s="11" t="str">
        <f t="shared" si="25"/>
        <v>N/A</v>
      </c>
      <c r="I144" s="12">
        <v>3.145</v>
      </c>
      <c r="J144" s="12">
        <v>4.0730000000000004</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495696924</v>
      </c>
      <c r="D151" s="11" t="str">
        <f t="shared" si="27"/>
        <v>N/A</v>
      </c>
      <c r="E151" s="14">
        <v>501374736</v>
      </c>
      <c r="F151" s="11" t="str">
        <f t="shared" si="28"/>
        <v>N/A</v>
      </c>
      <c r="G151" s="14">
        <v>420436519</v>
      </c>
      <c r="H151" s="11" t="str">
        <f t="shared" si="29"/>
        <v>N/A</v>
      </c>
      <c r="I151" s="12">
        <v>1.145</v>
      </c>
      <c r="J151" s="12">
        <v>-16.100000000000001</v>
      </c>
      <c r="K151" s="14" t="s">
        <v>213</v>
      </c>
      <c r="L151" s="9" t="str">
        <f t="shared" si="26"/>
        <v>N/A</v>
      </c>
    </row>
    <row r="152" spans="1:13" x14ac:dyDescent="0.25">
      <c r="A152" s="50" t="s">
        <v>1222</v>
      </c>
      <c r="B152" s="14" t="s">
        <v>213</v>
      </c>
      <c r="C152" s="14">
        <v>2187.9760941</v>
      </c>
      <c r="D152" s="11" t="str">
        <f t="shared" si="27"/>
        <v>N/A</v>
      </c>
      <c r="E152" s="14">
        <v>2206.7355745</v>
      </c>
      <c r="F152" s="11" t="str">
        <f t="shared" si="28"/>
        <v>N/A</v>
      </c>
      <c r="G152" s="14">
        <v>2081.6677592000001</v>
      </c>
      <c r="H152" s="11" t="str">
        <f t="shared" si="29"/>
        <v>N/A</v>
      </c>
      <c r="I152" s="12">
        <v>0.85740000000000005</v>
      </c>
      <c r="J152" s="12">
        <v>-5.67</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388572</v>
      </c>
      <c r="D6" s="11" t="str">
        <f t="shared" ref="D6:D11" si="0">IF($B6="N/A","N/A",IF(C6&gt;10,"No",IF(C6&lt;-10,"No","Yes")))</f>
        <v>N/A</v>
      </c>
      <c r="E6" s="1">
        <v>399211</v>
      </c>
      <c r="F6" s="11" t="str">
        <f t="shared" ref="F6:F11" si="1">IF($B6="N/A","N/A",IF(E6&gt;10,"No",IF(E6&lt;-10,"No","Yes")))</f>
        <v>N/A</v>
      </c>
      <c r="G6" s="1">
        <v>403288</v>
      </c>
      <c r="H6" s="11" t="str">
        <f t="shared" ref="H6:H11" si="2">IF($B6="N/A","N/A",IF(G6&gt;10,"No",IF(G6&lt;-10,"No","Yes")))</f>
        <v>N/A</v>
      </c>
      <c r="I6" s="12">
        <v>2.738</v>
      </c>
      <c r="J6" s="12">
        <v>1.0209999999999999</v>
      </c>
      <c r="K6" s="1" t="s">
        <v>739</v>
      </c>
      <c r="L6" s="9" t="str">
        <f t="shared" ref="L6:L14" si="3">IF(J6="Div by 0", "N/A", IF(K6="N/A","N/A", IF(J6&gt;VALUE(MID(K6,1,2)), "No", IF(J6&lt;-1*VALUE(MID(K6,1,2)), "No", "Yes"))))</f>
        <v>Yes</v>
      </c>
    </row>
    <row r="7" spans="1:12" x14ac:dyDescent="0.25">
      <c r="A7" s="18" t="s">
        <v>100</v>
      </c>
      <c r="B7" s="43" t="s">
        <v>213</v>
      </c>
      <c r="C7" s="1">
        <v>22709</v>
      </c>
      <c r="D7" s="11" t="str">
        <f t="shared" si="0"/>
        <v>N/A</v>
      </c>
      <c r="E7" s="1">
        <v>26252</v>
      </c>
      <c r="F7" s="11" t="str">
        <f t="shared" si="1"/>
        <v>N/A</v>
      </c>
      <c r="G7" s="1">
        <v>27034</v>
      </c>
      <c r="H7" s="11" t="str">
        <f t="shared" si="2"/>
        <v>N/A</v>
      </c>
      <c r="I7" s="12">
        <v>15.6</v>
      </c>
      <c r="J7" s="12">
        <v>2.9790000000000001</v>
      </c>
      <c r="K7" s="43" t="s">
        <v>739</v>
      </c>
      <c r="L7" s="9" t="str">
        <f t="shared" si="3"/>
        <v>Yes</v>
      </c>
    </row>
    <row r="8" spans="1:12" x14ac:dyDescent="0.25">
      <c r="A8" s="18" t="s">
        <v>101</v>
      </c>
      <c r="B8" s="43" t="s">
        <v>213</v>
      </c>
      <c r="C8" s="1">
        <v>105228</v>
      </c>
      <c r="D8" s="11" t="str">
        <f t="shared" si="0"/>
        <v>N/A</v>
      </c>
      <c r="E8" s="1">
        <v>105376</v>
      </c>
      <c r="F8" s="11" t="str">
        <f t="shared" si="1"/>
        <v>N/A</v>
      </c>
      <c r="G8" s="1">
        <v>107367</v>
      </c>
      <c r="H8" s="11" t="str">
        <f t="shared" si="2"/>
        <v>N/A</v>
      </c>
      <c r="I8" s="12">
        <v>0.1406</v>
      </c>
      <c r="J8" s="12">
        <v>1.889</v>
      </c>
      <c r="K8" s="43" t="s">
        <v>739</v>
      </c>
      <c r="L8" s="9" t="str">
        <f t="shared" si="3"/>
        <v>Yes</v>
      </c>
    </row>
    <row r="9" spans="1:12" x14ac:dyDescent="0.25">
      <c r="A9" s="18" t="s">
        <v>104</v>
      </c>
      <c r="B9" s="43" t="s">
        <v>213</v>
      </c>
      <c r="C9" s="1">
        <v>198655</v>
      </c>
      <c r="D9" s="11" t="str">
        <f t="shared" si="0"/>
        <v>N/A</v>
      </c>
      <c r="E9" s="1">
        <v>203902</v>
      </c>
      <c r="F9" s="11" t="str">
        <f t="shared" si="1"/>
        <v>N/A</v>
      </c>
      <c r="G9" s="1">
        <v>204663</v>
      </c>
      <c r="H9" s="11" t="str">
        <f t="shared" si="2"/>
        <v>N/A</v>
      </c>
      <c r="I9" s="12">
        <v>2.641</v>
      </c>
      <c r="J9" s="12">
        <v>0.37319999999999998</v>
      </c>
      <c r="K9" s="43" t="s">
        <v>739</v>
      </c>
      <c r="L9" s="9" t="str">
        <f t="shared" si="3"/>
        <v>Yes</v>
      </c>
    </row>
    <row r="10" spans="1:12" x14ac:dyDescent="0.25">
      <c r="A10" s="18" t="s">
        <v>105</v>
      </c>
      <c r="B10" s="43" t="s">
        <v>213</v>
      </c>
      <c r="C10" s="1">
        <v>61980</v>
      </c>
      <c r="D10" s="11" t="str">
        <f t="shared" si="0"/>
        <v>N/A</v>
      </c>
      <c r="E10" s="1">
        <v>63681</v>
      </c>
      <c r="F10" s="11" t="str">
        <f t="shared" si="1"/>
        <v>N/A</v>
      </c>
      <c r="G10" s="1">
        <v>64224</v>
      </c>
      <c r="H10" s="11" t="str">
        <f t="shared" si="2"/>
        <v>N/A</v>
      </c>
      <c r="I10" s="12">
        <v>2.7440000000000002</v>
      </c>
      <c r="J10" s="12">
        <v>0.85270000000000001</v>
      </c>
      <c r="K10" s="43" t="s">
        <v>739</v>
      </c>
      <c r="L10" s="9" t="str">
        <f t="shared" si="3"/>
        <v>Yes</v>
      </c>
    </row>
    <row r="11" spans="1:12" x14ac:dyDescent="0.25">
      <c r="A11" s="18" t="s">
        <v>77</v>
      </c>
      <c r="B11" s="1" t="s">
        <v>213</v>
      </c>
      <c r="C11" s="1">
        <v>313570.07</v>
      </c>
      <c r="D11" s="11" t="str">
        <f t="shared" si="0"/>
        <v>N/A</v>
      </c>
      <c r="E11" s="1">
        <v>323722.65000000002</v>
      </c>
      <c r="F11" s="11" t="str">
        <f t="shared" si="1"/>
        <v>N/A</v>
      </c>
      <c r="G11" s="1">
        <v>326083.75</v>
      </c>
      <c r="H11" s="11" t="str">
        <f t="shared" si="2"/>
        <v>N/A</v>
      </c>
      <c r="I11" s="12">
        <v>3.238</v>
      </c>
      <c r="J11" s="12">
        <v>0.72940000000000005</v>
      </c>
      <c r="K11" s="1" t="s">
        <v>740</v>
      </c>
      <c r="L11" s="9" t="str">
        <f t="shared" si="3"/>
        <v>Yes</v>
      </c>
    </row>
    <row r="12" spans="1:12" x14ac:dyDescent="0.25">
      <c r="A12" s="18" t="s">
        <v>115</v>
      </c>
      <c r="B12" s="1" t="s">
        <v>213</v>
      </c>
      <c r="C12" s="1">
        <v>51631</v>
      </c>
      <c r="D12" s="1" t="s">
        <v>213</v>
      </c>
      <c r="E12" s="1">
        <v>52834</v>
      </c>
      <c r="F12" s="1" t="s">
        <v>213</v>
      </c>
      <c r="G12" s="1">
        <v>54070</v>
      </c>
      <c r="H12" s="1" t="s">
        <v>213</v>
      </c>
      <c r="I12" s="12">
        <v>2.33</v>
      </c>
      <c r="J12" s="12">
        <v>2.339</v>
      </c>
      <c r="K12" s="1" t="s">
        <v>740</v>
      </c>
      <c r="L12" s="9" t="str">
        <f t="shared" si="3"/>
        <v>Yes</v>
      </c>
    </row>
    <row r="13" spans="1:12" x14ac:dyDescent="0.25">
      <c r="A13" s="18" t="s">
        <v>449</v>
      </c>
      <c r="B13" s="1" t="s">
        <v>213</v>
      </c>
      <c r="C13" s="1">
        <v>22212</v>
      </c>
      <c r="D13" s="1" t="s">
        <v>213</v>
      </c>
      <c r="E13" s="1">
        <v>25654</v>
      </c>
      <c r="F13" s="1" t="s">
        <v>213</v>
      </c>
      <c r="G13" s="1">
        <v>26405</v>
      </c>
      <c r="H13" s="1" t="s">
        <v>213</v>
      </c>
      <c r="I13" s="12">
        <v>15.5</v>
      </c>
      <c r="J13" s="12">
        <v>2.927</v>
      </c>
      <c r="K13" s="1" t="s">
        <v>740</v>
      </c>
      <c r="L13" s="9" t="str">
        <f t="shared" si="3"/>
        <v>Yes</v>
      </c>
    </row>
    <row r="14" spans="1:12" x14ac:dyDescent="0.25">
      <c r="A14" s="18" t="s">
        <v>450</v>
      </c>
      <c r="B14" s="1" t="s">
        <v>213</v>
      </c>
      <c r="C14" s="1">
        <v>28935</v>
      </c>
      <c r="D14" s="1" t="s">
        <v>213</v>
      </c>
      <c r="E14" s="1">
        <v>26680</v>
      </c>
      <c r="F14" s="1" t="s">
        <v>213</v>
      </c>
      <c r="G14" s="1">
        <v>27191</v>
      </c>
      <c r="H14" s="1" t="s">
        <v>213</v>
      </c>
      <c r="I14" s="12">
        <v>-7.79</v>
      </c>
      <c r="J14" s="12">
        <v>1.915</v>
      </c>
      <c r="K14" s="1" t="s">
        <v>740</v>
      </c>
      <c r="L14" s="9" t="str">
        <f t="shared" si="3"/>
        <v>Yes</v>
      </c>
    </row>
    <row r="15" spans="1:12" x14ac:dyDescent="0.25">
      <c r="A15" s="4" t="s">
        <v>58</v>
      </c>
      <c r="B15" s="43" t="s">
        <v>213</v>
      </c>
      <c r="C15" s="14">
        <v>2271510828</v>
      </c>
      <c r="D15" s="11" t="str">
        <f t="shared" ref="D15:D20" si="4">IF($B15="N/A","N/A",IF(C15&gt;10,"No",IF(C15&lt;-10,"No","Yes")))</f>
        <v>N/A</v>
      </c>
      <c r="E15" s="14">
        <v>2388788439</v>
      </c>
      <c r="F15" s="11" t="str">
        <f t="shared" ref="F15:F20" si="5">IF($B15="N/A","N/A",IF(E15&gt;10,"No",IF(E15&lt;-10,"No","Yes")))</f>
        <v>N/A</v>
      </c>
      <c r="G15" s="14">
        <v>2575397306</v>
      </c>
      <c r="H15" s="11" t="str">
        <f t="shared" ref="H15:H20" si="6">IF($B15="N/A","N/A",IF(G15&gt;10,"No",IF(G15&lt;-10,"No","Yes")))</f>
        <v>N/A</v>
      </c>
      <c r="I15" s="12">
        <v>5.1630000000000003</v>
      </c>
      <c r="J15" s="12">
        <v>7.8120000000000003</v>
      </c>
      <c r="K15" s="43" t="s">
        <v>739</v>
      </c>
      <c r="L15" s="9" t="str">
        <f t="shared" ref="L15:L20" si="7">IF(J15="Div by 0", "N/A", IF(K15="N/A","N/A", IF(J15&gt;VALUE(MID(K15,1,2)), "No", IF(J15&lt;-1*VALUE(MID(K15,1,2)), "No", "Yes"))))</f>
        <v>Yes</v>
      </c>
    </row>
    <row r="16" spans="1:12" x14ac:dyDescent="0.25">
      <c r="A16" s="4" t="s">
        <v>1132</v>
      </c>
      <c r="B16" s="43" t="s">
        <v>213</v>
      </c>
      <c r="C16" s="14">
        <v>5845.7913282</v>
      </c>
      <c r="D16" s="11" t="str">
        <f t="shared" si="4"/>
        <v>N/A</v>
      </c>
      <c r="E16" s="14">
        <v>5983.7740918999998</v>
      </c>
      <c r="F16" s="11" t="str">
        <f t="shared" si="5"/>
        <v>N/A</v>
      </c>
      <c r="G16" s="14">
        <v>6386.0003422</v>
      </c>
      <c r="H16" s="11" t="str">
        <f t="shared" si="6"/>
        <v>N/A</v>
      </c>
      <c r="I16" s="12">
        <v>2.36</v>
      </c>
      <c r="J16" s="12">
        <v>6.7220000000000004</v>
      </c>
      <c r="K16" s="43" t="s">
        <v>739</v>
      </c>
      <c r="L16" s="9" t="str">
        <f t="shared" si="7"/>
        <v>Yes</v>
      </c>
    </row>
    <row r="17" spans="1:12" x14ac:dyDescent="0.25">
      <c r="A17" s="4" t="s">
        <v>1232</v>
      </c>
      <c r="B17" s="43" t="s">
        <v>213</v>
      </c>
      <c r="C17" s="14">
        <v>20187.52794</v>
      </c>
      <c r="D17" s="11" t="str">
        <f t="shared" si="4"/>
        <v>N/A</v>
      </c>
      <c r="E17" s="14">
        <v>20423.932538000001</v>
      </c>
      <c r="F17" s="11" t="str">
        <f t="shared" si="5"/>
        <v>N/A</v>
      </c>
      <c r="G17" s="14">
        <v>21077.005659999999</v>
      </c>
      <c r="H17" s="11" t="str">
        <f t="shared" si="6"/>
        <v>N/A</v>
      </c>
      <c r="I17" s="12">
        <v>1.171</v>
      </c>
      <c r="J17" s="12">
        <v>3.198</v>
      </c>
      <c r="K17" s="43" t="s">
        <v>739</v>
      </c>
      <c r="L17" s="9" t="str">
        <f t="shared" si="7"/>
        <v>Yes</v>
      </c>
    </row>
    <row r="18" spans="1:12" x14ac:dyDescent="0.25">
      <c r="A18" s="4" t="s">
        <v>1233</v>
      </c>
      <c r="B18" s="43" t="s">
        <v>213</v>
      </c>
      <c r="C18" s="14">
        <v>11372.103897999999</v>
      </c>
      <c r="D18" s="11" t="str">
        <f t="shared" si="4"/>
        <v>N/A</v>
      </c>
      <c r="E18" s="14">
        <v>11353.072483</v>
      </c>
      <c r="F18" s="11" t="str">
        <f t="shared" si="5"/>
        <v>N/A</v>
      </c>
      <c r="G18" s="14">
        <v>12088.171859</v>
      </c>
      <c r="H18" s="11" t="str">
        <f t="shared" si="6"/>
        <v>N/A</v>
      </c>
      <c r="I18" s="12">
        <v>-0.16700000000000001</v>
      </c>
      <c r="J18" s="12">
        <v>6.4749999999999996</v>
      </c>
      <c r="K18" s="43" t="s">
        <v>739</v>
      </c>
      <c r="L18" s="9" t="str">
        <f t="shared" si="7"/>
        <v>Yes</v>
      </c>
    </row>
    <row r="19" spans="1:12" x14ac:dyDescent="0.25">
      <c r="A19" s="4" t="s">
        <v>1234</v>
      </c>
      <c r="B19" s="43" t="s">
        <v>213</v>
      </c>
      <c r="C19" s="14">
        <v>2187.8862601000001</v>
      </c>
      <c r="D19" s="11" t="str">
        <f t="shared" si="4"/>
        <v>N/A</v>
      </c>
      <c r="E19" s="14">
        <v>2211.7877705999999</v>
      </c>
      <c r="F19" s="11" t="str">
        <f t="shared" si="5"/>
        <v>N/A</v>
      </c>
      <c r="G19" s="14">
        <v>2256.6930808000002</v>
      </c>
      <c r="H19" s="11" t="str">
        <f t="shared" si="6"/>
        <v>N/A</v>
      </c>
      <c r="I19" s="12">
        <v>1.0920000000000001</v>
      </c>
      <c r="J19" s="12">
        <v>2.0299999999999998</v>
      </c>
      <c r="K19" s="43" t="s">
        <v>739</v>
      </c>
      <c r="L19" s="9" t="str">
        <f t="shared" si="7"/>
        <v>Yes</v>
      </c>
    </row>
    <row r="20" spans="1:12" x14ac:dyDescent="0.25">
      <c r="A20" s="4" t="s">
        <v>1235</v>
      </c>
      <c r="B20" s="43" t="s">
        <v>213</v>
      </c>
      <c r="C20" s="14">
        <v>2932.7841561999999</v>
      </c>
      <c r="D20" s="11" t="str">
        <f t="shared" si="4"/>
        <v>N/A</v>
      </c>
      <c r="E20" s="14">
        <v>3223.7252242</v>
      </c>
      <c r="F20" s="11" t="str">
        <f t="shared" si="5"/>
        <v>N/A</v>
      </c>
      <c r="G20" s="14">
        <v>3828.3073462000002</v>
      </c>
      <c r="H20" s="11" t="str">
        <f t="shared" si="6"/>
        <v>N/A</v>
      </c>
      <c r="I20" s="12">
        <v>9.92</v>
      </c>
      <c r="J20" s="12">
        <v>18.75</v>
      </c>
      <c r="K20" s="43" t="s">
        <v>739</v>
      </c>
      <c r="L20" s="9" t="str">
        <f t="shared" si="7"/>
        <v>Yes</v>
      </c>
    </row>
    <row r="21" spans="1:12" x14ac:dyDescent="0.25">
      <c r="A21" s="2" t="s">
        <v>1136</v>
      </c>
      <c r="B21" s="43" t="s">
        <v>213</v>
      </c>
      <c r="C21" s="14">
        <v>6110.3554013000003</v>
      </c>
      <c r="D21" s="11" t="str">
        <f t="shared" ref="D21:D22" si="8">IF($B21="N/A","N/A",IF(C21&gt;10,"No",IF(C21&lt;-10,"No","Yes")))</f>
        <v>N/A</v>
      </c>
      <c r="E21" s="14">
        <v>6299.7249322999996</v>
      </c>
      <c r="F21" s="11" t="str">
        <f t="shared" ref="F21:F22" si="9">IF($B21="N/A","N/A",IF(E21&gt;10,"No",IF(E21&lt;-10,"No","Yes")))</f>
        <v>N/A</v>
      </c>
      <c r="G21" s="14">
        <v>6744.8139834000003</v>
      </c>
      <c r="H21" s="11" t="str">
        <f t="shared" ref="H21:H22" si="10">IF($B21="N/A","N/A",IF(G21&gt;10,"No",IF(G21&lt;-10,"No","Yes")))</f>
        <v>N/A</v>
      </c>
      <c r="I21" s="12">
        <v>3.0990000000000002</v>
      </c>
      <c r="J21" s="12">
        <v>7.0650000000000004</v>
      </c>
      <c r="K21" s="43" t="s">
        <v>739</v>
      </c>
      <c r="L21" s="9" t="str">
        <f>IF(J21="Div by 0", "N/A", IF(OR(J21="N/A",K21="N/A"),"N/A", IF(J21&gt;VALUE(MID(K21,1,2)), "No", IF(J21&lt;-1*VALUE(MID(K21,1,2)), "No", "Yes"))))</f>
        <v>Yes</v>
      </c>
    </row>
    <row r="22" spans="1:12" x14ac:dyDescent="0.25">
      <c r="A22" s="2" t="s">
        <v>1137</v>
      </c>
      <c r="B22" s="43" t="s">
        <v>213</v>
      </c>
      <c r="C22" s="14">
        <v>5502.4145441000001</v>
      </c>
      <c r="D22" s="11" t="str">
        <f t="shared" si="8"/>
        <v>N/A</v>
      </c>
      <c r="E22" s="14">
        <v>5577.0723963999999</v>
      </c>
      <c r="F22" s="11" t="str">
        <f t="shared" si="9"/>
        <v>N/A</v>
      </c>
      <c r="G22" s="14">
        <v>5925.5298977000002</v>
      </c>
      <c r="H22" s="11" t="str">
        <f t="shared" si="10"/>
        <v>N/A</v>
      </c>
      <c r="I22" s="12">
        <v>1.357</v>
      </c>
      <c r="J22" s="12">
        <v>6.2480000000000002</v>
      </c>
      <c r="K22" s="43" t="s">
        <v>739</v>
      </c>
      <c r="L22" s="9" t="str">
        <f>IF(J22="Div by 0", "N/A", IF(OR(J22="N/A",K22="N/A"),"N/A", IF(J22&gt;VALUE(MID(K22,1,2)), "No", IF(J22&lt;-1*VALUE(MID(K22,1,2)), "No", "Yes"))))</f>
        <v>Yes</v>
      </c>
    </row>
    <row r="23" spans="1:12" x14ac:dyDescent="0.25">
      <c r="A23" s="4" t="s">
        <v>1236</v>
      </c>
      <c r="B23" s="43" t="s">
        <v>213</v>
      </c>
      <c r="C23" s="14">
        <v>14790.791423999999</v>
      </c>
      <c r="D23" s="11" t="str">
        <f>IF($B23="N/A","N/A",IF(C23&gt;10,"No",IF(C23&lt;-10,"No","Yes")))</f>
        <v>N/A</v>
      </c>
      <c r="E23" s="14">
        <v>15247.472593</v>
      </c>
      <c r="F23" s="11" t="str">
        <f>IF($B23="N/A","N/A",IF(E23&gt;10,"No",IF(E23&lt;-10,"No","Yes")))</f>
        <v>N/A</v>
      </c>
      <c r="G23" s="14">
        <v>15965.198132</v>
      </c>
      <c r="H23" s="11" t="str">
        <f>IF($B23="N/A","N/A",IF(G23&gt;10,"No",IF(G23&lt;-10,"No","Yes")))</f>
        <v>N/A</v>
      </c>
      <c r="I23" s="12">
        <v>3.0880000000000001</v>
      </c>
      <c r="J23" s="12">
        <v>4.7069999999999999</v>
      </c>
      <c r="K23" s="43" t="s">
        <v>739</v>
      </c>
      <c r="L23" s="9" t="str">
        <f>IF(J23="Div by 0", "N/A", IF(K23="N/A","N/A", IF(J23&gt;VALUE(MID(K23,1,2)), "No", IF(J23&lt;-1*VALUE(MID(K23,1,2)), "No", "Yes"))))</f>
        <v>Yes</v>
      </c>
    </row>
    <row r="24" spans="1:12" x14ac:dyDescent="0.25">
      <c r="A24" s="4" t="s">
        <v>1237</v>
      </c>
      <c r="B24" s="43" t="s">
        <v>213</v>
      </c>
      <c r="C24" s="14">
        <v>20149.303394999999</v>
      </c>
      <c r="D24" s="11" t="str">
        <f>IF($B24="N/A","N/A",IF(C24&gt;10,"No",IF(C24&lt;-10,"No","Yes")))</f>
        <v>N/A</v>
      </c>
      <c r="E24" s="14">
        <v>20434.486903000001</v>
      </c>
      <c r="F24" s="11" t="str">
        <f>IF($B24="N/A","N/A",IF(E24&gt;10,"No",IF(E24&lt;-10,"No","Yes")))</f>
        <v>N/A</v>
      </c>
      <c r="G24" s="14">
        <v>21115.018936</v>
      </c>
      <c r="H24" s="11" t="str">
        <f>IF($B24="N/A","N/A",IF(G24&gt;10,"No",IF(G24&lt;-10,"No","Yes")))</f>
        <v>N/A</v>
      </c>
      <c r="I24" s="12">
        <v>1.415</v>
      </c>
      <c r="J24" s="12">
        <v>3.33</v>
      </c>
      <c r="K24" s="43" t="s">
        <v>739</v>
      </c>
      <c r="L24" s="9" t="str">
        <f>IF(J24="Div by 0", "N/A", IF(K24="N/A","N/A", IF(J24&gt;VALUE(MID(K24,1,2)), "No", IF(J24&lt;-1*VALUE(MID(K24,1,2)), "No", "Yes"))))</f>
        <v>Yes</v>
      </c>
    </row>
    <row r="25" spans="1:12" x14ac:dyDescent="0.25">
      <c r="A25" s="4" t="s">
        <v>1238</v>
      </c>
      <c r="B25" s="43" t="s">
        <v>213</v>
      </c>
      <c r="C25" s="14">
        <v>10860.101884</v>
      </c>
      <c r="D25" s="11" t="str">
        <f>IF($B25="N/A","N/A",IF(C25&gt;10,"No",IF(C25&lt;-10,"No","Yes")))</f>
        <v>N/A</v>
      </c>
      <c r="E25" s="14">
        <v>10461.749024999999</v>
      </c>
      <c r="F25" s="11" t="str">
        <f>IF($B25="N/A","N/A",IF(E25&gt;10,"No",IF(E25&lt;-10,"No","Yes")))</f>
        <v>N/A</v>
      </c>
      <c r="G25" s="14">
        <v>11168.899415</v>
      </c>
      <c r="H25" s="11" t="str">
        <f>IF($B25="N/A","N/A",IF(G25&gt;10,"No",IF(G25&lt;-10,"No","Yes")))</f>
        <v>N/A</v>
      </c>
      <c r="I25" s="12">
        <v>-3.67</v>
      </c>
      <c r="J25" s="12">
        <v>6.7590000000000003</v>
      </c>
      <c r="K25" s="43" t="s">
        <v>739</v>
      </c>
      <c r="L25" s="9" t="str">
        <f>IF(J25="Div by 0", "N/A", IF(K25="N/A","N/A", IF(J25&gt;VALUE(MID(K25,1,2)), "No", IF(J25&lt;-1*VALUE(MID(K25,1,2)), "No", "Yes"))))</f>
        <v>Yes</v>
      </c>
    </row>
    <row r="26" spans="1:12" x14ac:dyDescent="0.25">
      <c r="A26" s="4" t="s">
        <v>1239</v>
      </c>
      <c r="B26" s="43" t="s">
        <v>213</v>
      </c>
      <c r="C26" s="14">
        <v>16207.249782000001</v>
      </c>
      <c r="D26" s="11" t="str">
        <f t="shared" ref="D26:D27" si="11">IF($B26="N/A","N/A",IF(C26&gt;10,"No",IF(C26&lt;-10,"No","Yes")))</f>
        <v>N/A</v>
      </c>
      <c r="E26" s="14">
        <v>16736.688576</v>
      </c>
      <c r="F26" s="11" t="str">
        <f t="shared" ref="F26:F30" si="12">IF($B26="N/A","N/A",IF(E26&gt;10,"No",IF(E26&lt;-10,"No","Yes")))</f>
        <v>N/A</v>
      </c>
      <c r="G26" s="14">
        <v>17457.903000999999</v>
      </c>
      <c r="H26" s="11" t="str">
        <f t="shared" ref="H26:H27" si="13">IF($B26="N/A","N/A",IF(G26&gt;10,"No",IF(G26&lt;-10,"No","Yes")))</f>
        <v>N/A</v>
      </c>
      <c r="I26" s="12">
        <v>3.2669999999999999</v>
      </c>
      <c r="J26" s="12">
        <v>4.3090000000000002</v>
      </c>
      <c r="K26" s="43" t="s">
        <v>739</v>
      </c>
      <c r="L26" s="9" t="str">
        <f>IF(J26="Div by 0", "N/A", IF(OR(J26="N/A",K26="N/A"),"N/A", IF(J26&gt;VALUE(MID(K26,1,2)), "No", IF(J26&lt;-1*VALUE(MID(K26,1,2)), "No", "Yes"))))</f>
        <v>Yes</v>
      </c>
    </row>
    <row r="27" spans="1:12" x14ac:dyDescent="0.25">
      <c r="A27" s="4" t="s">
        <v>1240</v>
      </c>
      <c r="B27" s="43" t="s">
        <v>213</v>
      </c>
      <c r="C27" s="14">
        <v>12678.338303</v>
      </c>
      <c r="D27" s="11" t="str">
        <f t="shared" si="11"/>
        <v>N/A</v>
      </c>
      <c r="E27" s="14">
        <v>13039.088255999999</v>
      </c>
      <c r="F27" s="11" t="str">
        <f t="shared" si="12"/>
        <v>N/A</v>
      </c>
      <c r="G27" s="14">
        <v>13757.620943</v>
      </c>
      <c r="H27" s="11" t="str">
        <f t="shared" si="13"/>
        <v>N/A</v>
      </c>
      <c r="I27" s="12">
        <v>2.8450000000000002</v>
      </c>
      <c r="J27" s="12">
        <v>5.5110000000000001</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60.721822467999999</v>
      </c>
      <c r="D31" s="11" t="str">
        <f t="shared" ref="D31:D69" si="17">IF($B31="N/A","N/A",IF(C31&gt;10,"No",IF(C31&lt;-10,"No","Yes")))</f>
        <v>N/A</v>
      </c>
      <c r="E31" s="13">
        <v>59.035948408000003</v>
      </c>
      <c r="F31" s="11" t="str">
        <f t="shared" ref="F31:F69" si="18">IF($B31="N/A","N/A",IF(E31&gt;10,"No",IF(E31&lt;-10,"No","Yes")))</f>
        <v>N/A</v>
      </c>
      <c r="G31" s="13">
        <v>60.649213465000003</v>
      </c>
      <c r="H31" s="11" t="str">
        <f t="shared" ref="H31:H69" si="19">IF($B31="N/A","N/A",IF(G31&gt;10,"No",IF(G31&lt;-10,"No","Yes")))</f>
        <v>N/A</v>
      </c>
      <c r="I31" s="12">
        <v>-2.78</v>
      </c>
      <c r="J31" s="12">
        <v>2.7330000000000001</v>
      </c>
      <c r="K31" s="43" t="s">
        <v>739</v>
      </c>
      <c r="L31" s="9" t="str">
        <f t="shared" ref="L31:L99" si="20">IF(J31="Div by 0", "N/A", IF(K31="N/A","N/A", IF(J31&gt;VALUE(MID(K31,1,2)), "No", IF(J31&lt;-1*VALUE(MID(K31,1,2)), "No", "Yes"))))</f>
        <v>Yes</v>
      </c>
    </row>
    <row r="32" spans="1:12" x14ac:dyDescent="0.25">
      <c r="A32" s="44" t="s">
        <v>22</v>
      </c>
      <c r="B32" s="35" t="s">
        <v>213</v>
      </c>
      <c r="C32" s="1">
        <v>235948</v>
      </c>
      <c r="D32" s="11" t="str">
        <f t="shared" si="17"/>
        <v>N/A</v>
      </c>
      <c r="E32" s="1">
        <v>235678</v>
      </c>
      <c r="F32" s="11" t="str">
        <f t="shared" si="18"/>
        <v>N/A</v>
      </c>
      <c r="G32" s="1">
        <v>244591</v>
      </c>
      <c r="H32" s="11" t="str">
        <f t="shared" si="19"/>
        <v>N/A</v>
      </c>
      <c r="I32" s="12">
        <v>-0.114</v>
      </c>
      <c r="J32" s="12">
        <v>3.782</v>
      </c>
      <c r="K32" s="43" t="s">
        <v>739</v>
      </c>
      <c r="L32" s="9" t="str">
        <f t="shared" si="20"/>
        <v>Yes</v>
      </c>
    </row>
    <row r="33" spans="1:12" x14ac:dyDescent="0.25">
      <c r="A33" s="44" t="s">
        <v>451</v>
      </c>
      <c r="B33" s="43" t="s">
        <v>213</v>
      </c>
      <c r="C33" s="1">
        <v>16</v>
      </c>
      <c r="D33" s="1" t="str">
        <f t="shared" si="17"/>
        <v>N/A</v>
      </c>
      <c r="E33" s="1">
        <v>11</v>
      </c>
      <c r="F33" s="1" t="str">
        <f t="shared" si="18"/>
        <v>N/A</v>
      </c>
      <c r="G33" s="1">
        <v>14</v>
      </c>
      <c r="H33" s="11" t="str">
        <f t="shared" si="19"/>
        <v>N/A</v>
      </c>
      <c r="I33" s="12">
        <v>-37.5</v>
      </c>
      <c r="J33" s="12">
        <v>40</v>
      </c>
      <c r="K33" s="43" t="s">
        <v>739</v>
      </c>
      <c r="L33" s="9" t="str">
        <f t="shared" si="20"/>
        <v>No</v>
      </c>
    </row>
    <row r="34" spans="1:12" x14ac:dyDescent="0.25">
      <c r="A34" s="44" t="s">
        <v>1244</v>
      </c>
      <c r="B34" s="5" t="s">
        <v>213</v>
      </c>
      <c r="C34" s="1">
        <v>14</v>
      </c>
      <c r="D34" s="9" t="str">
        <f t="shared" ref="D34:D38" si="21">IF($B34="N/A","N/A",IF(C34&lt;0,"No","Yes"))</f>
        <v>N/A</v>
      </c>
      <c r="E34" s="1">
        <v>11</v>
      </c>
      <c r="F34" s="9" t="str">
        <f t="shared" ref="F34:F38" si="22">IF($B34="N/A","N/A",IF(E34&lt;0,"No","Yes"))</f>
        <v>N/A</v>
      </c>
      <c r="G34" s="1">
        <v>14</v>
      </c>
      <c r="H34" s="9" t="str">
        <f t="shared" ref="H34:H38" si="23">IF($B34="N/A","N/A",IF(G34&lt;0,"No","Yes"))</f>
        <v>N/A</v>
      </c>
      <c r="I34" s="12">
        <v>-28.6</v>
      </c>
      <c r="J34" s="12">
        <v>40</v>
      </c>
      <c r="K34" s="1" t="s">
        <v>739</v>
      </c>
      <c r="L34" s="9" t="str">
        <f t="shared" si="20"/>
        <v>No</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11</v>
      </c>
      <c r="D36" s="9" t="str">
        <f t="shared" si="21"/>
        <v>N/A</v>
      </c>
      <c r="E36" s="1">
        <v>0</v>
      </c>
      <c r="F36" s="9" t="str">
        <f t="shared" si="22"/>
        <v>N/A</v>
      </c>
      <c r="G36" s="1">
        <v>0</v>
      </c>
      <c r="H36" s="9" t="str">
        <f t="shared" si="23"/>
        <v>N/A</v>
      </c>
      <c r="I36" s="12">
        <v>-100</v>
      </c>
      <c r="J36" s="12" t="s">
        <v>1746</v>
      </c>
      <c r="K36" s="1" t="s">
        <v>739</v>
      </c>
      <c r="L36" s="9" t="str">
        <f t="shared" si="20"/>
        <v>N/A</v>
      </c>
    </row>
    <row r="37" spans="1:12" x14ac:dyDescent="0.25">
      <c r="A37" s="44"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3243</v>
      </c>
      <c r="D39" s="1" t="str">
        <f t="shared" si="17"/>
        <v>N/A</v>
      </c>
      <c r="E39" s="1">
        <v>3103</v>
      </c>
      <c r="F39" s="1" t="str">
        <f t="shared" si="18"/>
        <v>N/A</v>
      </c>
      <c r="G39" s="1">
        <v>2967</v>
      </c>
      <c r="H39" s="11" t="str">
        <f t="shared" si="19"/>
        <v>N/A</v>
      </c>
      <c r="I39" s="12">
        <v>-4.32</v>
      </c>
      <c r="J39" s="12">
        <v>-4.38</v>
      </c>
      <c r="K39" s="43" t="s">
        <v>739</v>
      </c>
      <c r="L39" s="9" t="str">
        <f t="shared" si="20"/>
        <v>Yes</v>
      </c>
    </row>
    <row r="40" spans="1:12" x14ac:dyDescent="0.25">
      <c r="A40" s="44" t="s">
        <v>1249</v>
      </c>
      <c r="B40" s="5" t="s">
        <v>213</v>
      </c>
      <c r="C40" s="1">
        <v>2654</v>
      </c>
      <c r="D40" s="9" t="str">
        <f t="shared" ref="D40:D45" si="24">IF($B40="N/A","N/A",IF(C40&lt;0,"No","Yes"))</f>
        <v>N/A</v>
      </c>
      <c r="E40" s="1">
        <v>2536</v>
      </c>
      <c r="F40" s="9" t="str">
        <f t="shared" ref="F40:F45" si="25">IF($B40="N/A","N/A",IF(E40&lt;0,"No","Yes"))</f>
        <v>N/A</v>
      </c>
      <c r="G40" s="1">
        <v>2353</v>
      </c>
      <c r="H40" s="9" t="str">
        <f t="shared" ref="H40:H45" si="26">IF($B40="N/A","N/A",IF(G40&lt;0,"No","Yes"))</f>
        <v>N/A</v>
      </c>
      <c r="I40" s="12">
        <v>-4.45</v>
      </c>
      <c r="J40" s="12">
        <v>-7.22</v>
      </c>
      <c r="K40" s="1" t="s">
        <v>739</v>
      </c>
      <c r="L40" s="9" t="str">
        <f t="shared" si="20"/>
        <v>Yes</v>
      </c>
    </row>
    <row r="41" spans="1:12" x14ac:dyDescent="0.25">
      <c r="A41" s="44" t="s">
        <v>1250</v>
      </c>
      <c r="B41" s="5" t="s">
        <v>213</v>
      </c>
      <c r="C41" s="1">
        <v>425</v>
      </c>
      <c r="D41" s="9" t="str">
        <f t="shared" si="24"/>
        <v>N/A</v>
      </c>
      <c r="E41" s="1">
        <v>410</v>
      </c>
      <c r="F41" s="9" t="str">
        <f t="shared" si="25"/>
        <v>N/A</v>
      </c>
      <c r="G41" s="1">
        <v>424</v>
      </c>
      <c r="H41" s="9" t="str">
        <f t="shared" si="26"/>
        <v>N/A</v>
      </c>
      <c r="I41" s="12">
        <v>-3.53</v>
      </c>
      <c r="J41" s="12">
        <v>3.415</v>
      </c>
      <c r="K41" s="1" t="s">
        <v>739</v>
      </c>
      <c r="L41" s="9" t="str">
        <f t="shared" si="20"/>
        <v>Yes</v>
      </c>
    </row>
    <row r="42" spans="1:12" x14ac:dyDescent="0.25">
      <c r="A42" s="44" t="s">
        <v>1251</v>
      </c>
      <c r="B42" s="5" t="s">
        <v>213</v>
      </c>
      <c r="C42" s="1">
        <v>73</v>
      </c>
      <c r="D42" s="9" t="str">
        <f t="shared" si="24"/>
        <v>N/A</v>
      </c>
      <c r="E42" s="1">
        <v>76</v>
      </c>
      <c r="F42" s="9" t="str">
        <f t="shared" si="25"/>
        <v>N/A</v>
      </c>
      <c r="G42" s="1">
        <v>96</v>
      </c>
      <c r="H42" s="9" t="str">
        <f t="shared" si="26"/>
        <v>N/A</v>
      </c>
      <c r="I42" s="12">
        <v>4.1100000000000003</v>
      </c>
      <c r="J42" s="12">
        <v>26.32</v>
      </c>
      <c r="K42" s="1" t="s">
        <v>739</v>
      </c>
      <c r="L42" s="9" t="str">
        <f t="shared" si="20"/>
        <v>Yes</v>
      </c>
    </row>
    <row r="43" spans="1:12" x14ac:dyDescent="0.25">
      <c r="A43" s="44" t="s">
        <v>1252</v>
      </c>
      <c r="B43" s="5" t="s">
        <v>213</v>
      </c>
      <c r="C43" s="1">
        <v>24</v>
      </c>
      <c r="D43" s="9" t="str">
        <f t="shared" si="24"/>
        <v>N/A</v>
      </c>
      <c r="E43" s="1">
        <v>16</v>
      </c>
      <c r="F43" s="9" t="str">
        <f t="shared" si="25"/>
        <v>N/A</v>
      </c>
      <c r="G43" s="1">
        <v>23</v>
      </c>
      <c r="H43" s="9" t="str">
        <f t="shared" si="26"/>
        <v>N/A</v>
      </c>
      <c r="I43" s="12">
        <v>-33.299999999999997</v>
      </c>
      <c r="J43" s="12">
        <v>43.75</v>
      </c>
      <c r="K43" s="1" t="s">
        <v>739</v>
      </c>
      <c r="L43" s="9" t="str">
        <f t="shared" si="20"/>
        <v>No</v>
      </c>
    </row>
    <row r="44" spans="1:12" x14ac:dyDescent="0.25">
      <c r="A44" s="44" t="s">
        <v>1253</v>
      </c>
      <c r="B44" s="5" t="s">
        <v>213</v>
      </c>
      <c r="C44" s="1">
        <v>67</v>
      </c>
      <c r="D44" s="9" t="str">
        <f t="shared" si="24"/>
        <v>N/A</v>
      </c>
      <c r="E44" s="1">
        <v>65</v>
      </c>
      <c r="F44" s="9" t="str">
        <f t="shared" si="25"/>
        <v>N/A</v>
      </c>
      <c r="G44" s="1">
        <v>71</v>
      </c>
      <c r="H44" s="9" t="str">
        <f t="shared" si="26"/>
        <v>N/A</v>
      </c>
      <c r="I44" s="12">
        <v>-2.99</v>
      </c>
      <c r="J44" s="12">
        <v>9.2309999999999999</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182548</v>
      </c>
      <c r="D46" s="1" t="str">
        <f t="shared" si="17"/>
        <v>N/A</v>
      </c>
      <c r="E46" s="1">
        <v>186998</v>
      </c>
      <c r="F46" s="1" t="str">
        <f t="shared" si="18"/>
        <v>N/A</v>
      </c>
      <c r="G46" s="1">
        <v>189062</v>
      </c>
      <c r="H46" s="11" t="str">
        <f t="shared" si="19"/>
        <v>N/A</v>
      </c>
      <c r="I46" s="12">
        <v>2.4380000000000002</v>
      </c>
      <c r="J46" s="12">
        <v>1.1040000000000001</v>
      </c>
      <c r="K46" s="43" t="s">
        <v>739</v>
      </c>
      <c r="L46" s="9" t="str">
        <f t="shared" si="20"/>
        <v>Yes</v>
      </c>
    </row>
    <row r="47" spans="1:12" x14ac:dyDescent="0.25">
      <c r="A47" s="44" t="s">
        <v>1255</v>
      </c>
      <c r="B47" s="5" t="s">
        <v>213</v>
      </c>
      <c r="C47" s="1">
        <v>38</v>
      </c>
      <c r="D47" s="9" t="str">
        <f t="shared" ref="D47:D53" si="27">IF($B47="N/A","N/A",IF(C47&lt;0,"No","Yes"))</f>
        <v>N/A</v>
      </c>
      <c r="E47" s="1">
        <v>29</v>
      </c>
      <c r="F47" s="9" t="str">
        <f t="shared" ref="F47:F53" si="28">IF($B47="N/A","N/A",IF(E47&lt;0,"No","Yes"))</f>
        <v>N/A</v>
      </c>
      <c r="G47" s="1">
        <v>15</v>
      </c>
      <c r="H47" s="9" t="str">
        <f t="shared" ref="H47:H53" si="29">IF($B47="N/A","N/A",IF(G47&lt;0,"No","Yes"))</f>
        <v>N/A</v>
      </c>
      <c r="I47" s="12">
        <v>-23.7</v>
      </c>
      <c r="J47" s="12">
        <v>-48.3</v>
      </c>
      <c r="K47" s="1" t="s">
        <v>739</v>
      </c>
      <c r="L47" s="9" t="str">
        <f t="shared" si="20"/>
        <v>No</v>
      </c>
    </row>
    <row r="48" spans="1:12" x14ac:dyDescent="0.25">
      <c r="A48" s="44" t="s">
        <v>1256</v>
      </c>
      <c r="B48" s="5" t="s">
        <v>213</v>
      </c>
      <c r="C48" s="1">
        <v>22</v>
      </c>
      <c r="D48" s="9" t="str">
        <f t="shared" si="27"/>
        <v>N/A</v>
      </c>
      <c r="E48" s="1">
        <v>13</v>
      </c>
      <c r="F48" s="9" t="str">
        <f t="shared" si="28"/>
        <v>N/A</v>
      </c>
      <c r="G48" s="1">
        <v>11</v>
      </c>
      <c r="H48" s="9" t="str">
        <f t="shared" si="29"/>
        <v>N/A</v>
      </c>
      <c r="I48" s="12">
        <v>-40.9</v>
      </c>
      <c r="J48" s="12">
        <v>-84.6</v>
      </c>
      <c r="K48" s="1" t="s">
        <v>739</v>
      </c>
      <c r="L48" s="9" t="str">
        <f t="shared" si="20"/>
        <v>No</v>
      </c>
    </row>
    <row r="49" spans="1:12" x14ac:dyDescent="0.25">
      <c r="A49" s="44" t="s">
        <v>1257</v>
      </c>
      <c r="B49" s="5" t="s">
        <v>213</v>
      </c>
      <c r="C49" s="1">
        <v>22</v>
      </c>
      <c r="D49" s="9" t="str">
        <f t="shared" si="27"/>
        <v>N/A</v>
      </c>
      <c r="E49" s="1">
        <v>11</v>
      </c>
      <c r="F49" s="9" t="str">
        <f t="shared" si="28"/>
        <v>N/A</v>
      </c>
      <c r="G49" s="1">
        <v>11</v>
      </c>
      <c r="H49" s="9" t="str">
        <f t="shared" si="29"/>
        <v>N/A</v>
      </c>
      <c r="I49" s="12">
        <v>-50</v>
      </c>
      <c r="J49" s="12">
        <v>-45.5</v>
      </c>
      <c r="K49" s="1" t="s">
        <v>739</v>
      </c>
      <c r="L49" s="9" t="str">
        <f t="shared" si="20"/>
        <v>No</v>
      </c>
    </row>
    <row r="50" spans="1:12" x14ac:dyDescent="0.25">
      <c r="A50" s="44" t="s">
        <v>1258</v>
      </c>
      <c r="B50" s="5" t="s">
        <v>213</v>
      </c>
      <c r="C50" s="1">
        <v>7566</v>
      </c>
      <c r="D50" s="9" t="str">
        <f t="shared" si="27"/>
        <v>N/A</v>
      </c>
      <c r="E50" s="1">
        <v>7865</v>
      </c>
      <c r="F50" s="9" t="str">
        <f t="shared" si="28"/>
        <v>N/A</v>
      </c>
      <c r="G50" s="1">
        <v>7452</v>
      </c>
      <c r="H50" s="9" t="str">
        <f t="shared" si="29"/>
        <v>N/A</v>
      </c>
      <c r="I50" s="12">
        <v>3.952</v>
      </c>
      <c r="J50" s="12">
        <v>-5.25</v>
      </c>
      <c r="K50" s="1" t="s">
        <v>739</v>
      </c>
      <c r="L50" s="9" t="str">
        <f t="shared" si="20"/>
        <v>Yes</v>
      </c>
    </row>
    <row r="51" spans="1:12" x14ac:dyDescent="0.25">
      <c r="A51" s="44" t="s">
        <v>1259</v>
      </c>
      <c r="B51" s="5" t="s">
        <v>213</v>
      </c>
      <c r="C51" s="1">
        <v>173645</v>
      </c>
      <c r="D51" s="9" t="str">
        <f t="shared" si="27"/>
        <v>N/A</v>
      </c>
      <c r="E51" s="1">
        <v>177745</v>
      </c>
      <c r="F51" s="9" t="str">
        <f t="shared" si="28"/>
        <v>N/A</v>
      </c>
      <c r="G51" s="1">
        <v>180239</v>
      </c>
      <c r="H51" s="9" t="str">
        <f t="shared" si="29"/>
        <v>N/A</v>
      </c>
      <c r="I51" s="12">
        <v>2.3610000000000002</v>
      </c>
      <c r="J51" s="12">
        <v>1.403</v>
      </c>
      <c r="K51" s="1" t="s">
        <v>739</v>
      </c>
      <c r="L51" s="9" t="str">
        <f t="shared" si="20"/>
        <v>Yes</v>
      </c>
    </row>
    <row r="52" spans="1:12" x14ac:dyDescent="0.25">
      <c r="A52" s="44" t="s">
        <v>1260</v>
      </c>
      <c r="B52" s="5" t="s">
        <v>213</v>
      </c>
      <c r="C52" s="1">
        <v>1255</v>
      </c>
      <c r="D52" s="9" t="str">
        <f t="shared" si="27"/>
        <v>N/A</v>
      </c>
      <c r="E52" s="1">
        <v>1335</v>
      </c>
      <c r="F52" s="9" t="str">
        <f t="shared" si="28"/>
        <v>N/A</v>
      </c>
      <c r="G52" s="1">
        <v>1348</v>
      </c>
      <c r="H52" s="9" t="str">
        <f t="shared" si="29"/>
        <v>N/A</v>
      </c>
      <c r="I52" s="12">
        <v>6.375</v>
      </c>
      <c r="J52" s="12">
        <v>0.9738</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50141</v>
      </c>
      <c r="D54" s="1" t="str">
        <f t="shared" si="17"/>
        <v>N/A</v>
      </c>
      <c r="E54" s="1">
        <v>45567</v>
      </c>
      <c r="F54" s="1" t="str">
        <f t="shared" si="18"/>
        <v>N/A</v>
      </c>
      <c r="G54" s="1">
        <v>52548</v>
      </c>
      <c r="H54" s="11" t="str">
        <f t="shared" si="19"/>
        <v>N/A</v>
      </c>
      <c r="I54" s="12">
        <v>-9.1199999999999992</v>
      </c>
      <c r="J54" s="12">
        <v>15.32</v>
      </c>
      <c r="K54" s="43" t="s">
        <v>739</v>
      </c>
      <c r="L54" s="9" t="str">
        <f t="shared" si="20"/>
        <v>Yes</v>
      </c>
    </row>
    <row r="55" spans="1:12" x14ac:dyDescent="0.25">
      <c r="A55" s="44" t="s">
        <v>1262</v>
      </c>
      <c r="B55" s="5" t="s">
        <v>213</v>
      </c>
      <c r="C55" s="1">
        <v>16305</v>
      </c>
      <c r="D55" s="9" t="str">
        <f t="shared" ref="D55:D60" si="30">IF($B55="N/A","N/A",IF(C55&lt;0,"No","Yes"))</f>
        <v>N/A</v>
      </c>
      <c r="E55" s="1">
        <v>13226</v>
      </c>
      <c r="F55" s="9" t="str">
        <f t="shared" ref="F55:F60" si="31">IF($B55="N/A","N/A",IF(E55&lt;0,"No","Yes"))</f>
        <v>N/A</v>
      </c>
      <c r="G55" s="1">
        <v>16625</v>
      </c>
      <c r="H55" s="9" t="str">
        <f t="shared" ref="H55:H60" si="32">IF($B55="N/A","N/A",IF(G55&lt;0,"No","Yes"))</f>
        <v>N/A</v>
      </c>
      <c r="I55" s="12">
        <v>-18.899999999999999</v>
      </c>
      <c r="J55" s="12">
        <v>25.7</v>
      </c>
      <c r="K55" s="1" t="s">
        <v>739</v>
      </c>
      <c r="L55" s="9" t="str">
        <f t="shared" si="20"/>
        <v>Yes</v>
      </c>
    </row>
    <row r="56" spans="1:12" x14ac:dyDescent="0.25">
      <c r="A56" s="44" t="s">
        <v>1263</v>
      </c>
      <c r="B56" s="5" t="s">
        <v>213</v>
      </c>
      <c r="C56" s="1">
        <v>6527</v>
      </c>
      <c r="D56" s="9" t="str">
        <f t="shared" si="30"/>
        <v>N/A</v>
      </c>
      <c r="E56" s="1">
        <v>5072</v>
      </c>
      <c r="F56" s="9" t="str">
        <f t="shared" si="31"/>
        <v>N/A</v>
      </c>
      <c r="G56" s="1">
        <v>6706</v>
      </c>
      <c r="H56" s="9" t="str">
        <f t="shared" si="32"/>
        <v>N/A</v>
      </c>
      <c r="I56" s="12">
        <v>-22.3</v>
      </c>
      <c r="J56" s="12">
        <v>32.22</v>
      </c>
      <c r="K56" s="1" t="s">
        <v>739</v>
      </c>
      <c r="L56" s="9" t="str">
        <f t="shared" si="20"/>
        <v>No</v>
      </c>
    </row>
    <row r="57" spans="1:12" x14ac:dyDescent="0.25">
      <c r="A57" s="44" t="s">
        <v>1264</v>
      </c>
      <c r="B57" s="5" t="s">
        <v>213</v>
      </c>
      <c r="C57" s="1">
        <v>8051</v>
      </c>
      <c r="D57" s="9" t="str">
        <f t="shared" si="30"/>
        <v>N/A</v>
      </c>
      <c r="E57" s="1">
        <v>8552</v>
      </c>
      <c r="F57" s="9" t="str">
        <f t="shared" si="31"/>
        <v>N/A</v>
      </c>
      <c r="G57" s="1">
        <v>9084</v>
      </c>
      <c r="H57" s="9" t="str">
        <f t="shared" si="32"/>
        <v>N/A</v>
      </c>
      <c r="I57" s="12">
        <v>6.2229999999999999</v>
      </c>
      <c r="J57" s="12">
        <v>6.2210000000000001</v>
      </c>
      <c r="K57" s="1" t="s">
        <v>739</v>
      </c>
      <c r="L57" s="9" t="str">
        <f t="shared" si="20"/>
        <v>Yes</v>
      </c>
    </row>
    <row r="58" spans="1:12" x14ac:dyDescent="0.25">
      <c r="A58" s="44" t="s">
        <v>1265</v>
      </c>
      <c r="B58" s="5" t="s">
        <v>213</v>
      </c>
      <c r="C58" s="1">
        <v>12959</v>
      </c>
      <c r="D58" s="9" t="str">
        <f t="shared" si="30"/>
        <v>N/A</v>
      </c>
      <c r="E58" s="1">
        <v>13158</v>
      </c>
      <c r="F58" s="9" t="str">
        <f t="shared" si="31"/>
        <v>N/A</v>
      </c>
      <c r="G58" s="1">
        <v>13870</v>
      </c>
      <c r="H58" s="9" t="str">
        <f t="shared" si="32"/>
        <v>N/A</v>
      </c>
      <c r="I58" s="12">
        <v>1.536</v>
      </c>
      <c r="J58" s="12">
        <v>5.4109999999999996</v>
      </c>
      <c r="K58" s="1" t="s">
        <v>739</v>
      </c>
      <c r="L58" s="9" t="str">
        <f t="shared" si="20"/>
        <v>Yes</v>
      </c>
    </row>
    <row r="59" spans="1:12" x14ac:dyDescent="0.25">
      <c r="A59" s="44" t="s">
        <v>1266</v>
      </c>
      <c r="B59" s="5" t="s">
        <v>213</v>
      </c>
      <c r="C59" s="1">
        <v>6299</v>
      </c>
      <c r="D59" s="9" t="str">
        <f t="shared" si="30"/>
        <v>N/A</v>
      </c>
      <c r="E59" s="1">
        <v>5559</v>
      </c>
      <c r="F59" s="9" t="str">
        <f t="shared" si="31"/>
        <v>N/A</v>
      </c>
      <c r="G59" s="1">
        <v>6263</v>
      </c>
      <c r="H59" s="9" t="str">
        <f t="shared" si="32"/>
        <v>N/A</v>
      </c>
      <c r="I59" s="12">
        <v>-11.7</v>
      </c>
      <c r="J59" s="12">
        <v>12.66</v>
      </c>
      <c r="K59" s="1" t="s">
        <v>739</v>
      </c>
      <c r="L59" s="9" t="str">
        <f t="shared" si="20"/>
        <v>Yes</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219486</v>
      </c>
      <c r="D61" s="1" t="str">
        <f t="shared" si="17"/>
        <v>N/A</v>
      </c>
      <c r="E61" s="1">
        <v>224627</v>
      </c>
      <c r="F61" s="1" t="str">
        <f t="shared" si="18"/>
        <v>N/A</v>
      </c>
      <c r="G61" s="1">
        <v>237054</v>
      </c>
      <c r="H61" s="11" t="str">
        <f t="shared" si="19"/>
        <v>N/A</v>
      </c>
      <c r="I61" s="12">
        <v>2.3420000000000001</v>
      </c>
      <c r="J61" s="12">
        <v>5.532</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20711</v>
      </c>
      <c r="D67" s="1" t="str">
        <f t="shared" si="17"/>
        <v>N/A</v>
      </c>
      <c r="E67" s="1">
        <v>11836</v>
      </c>
      <c r="F67" s="1" t="str">
        <f t="shared" si="18"/>
        <v>N/A</v>
      </c>
      <c r="G67" s="1">
        <v>10370</v>
      </c>
      <c r="H67" s="11" t="str">
        <f t="shared" si="19"/>
        <v>N/A</v>
      </c>
      <c r="I67" s="12">
        <v>-42.9</v>
      </c>
      <c r="J67" s="12">
        <v>-12.4</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0.64302453950000005</v>
      </c>
      <c r="D70" s="11" t="str">
        <f>IF($B70="N/A","N/A",IF(C70&gt;=20,"No",IF(C70&lt;0,"No","Yes")))</f>
        <v>Yes</v>
      </c>
      <c r="E70" s="13">
        <v>0.68137941479999997</v>
      </c>
      <c r="F70" s="11" t="str">
        <f>IF($B70="N/A","N/A",IF(E70&gt;=20,"No",IF(E70&lt;0,"No","Yes")))</f>
        <v>Yes</v>
      </c>
      <c r="G70" s="13">
        <v>0.71019049379999999</v>
      </c>
      <c r="H70" s="11" t="str">
        <f>IF($B70="N/A","N/A",IF(G70&gt;=20,"No",IF(G70&lt;0,"No","Yes")))</f>
        <v>Yes</v>
      </c>
      <c r="I70" s="12">
        <v>5.9649999999999999</v>
      </c>
      <c r="J70" s="12">
        <v>4.2279999999999998</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0.1200828959</v>
      </c>
      <c r="D72" s="11" t="str">
        <f>IF($B72="N/A","N/A",IF(C72&gt;10,"No",IF(C72&lt;-10,"No","Yes")))</f>
        <v>N/A</v>
      </c>
      <c r="E72" s="13">
        <v>6.8137941499999993E-2</v>
      </c>
      <c r="F72" s="11" t="str">
        <f>IF($B72="N/A","N/A",IF(E72&gt;10,"No",IF(E72&lt;-10,"No","Yes")))</f>
        <v>N/A</v>
      </c>
      <c r="G72" s="13">
        <v>7.2128722000000006E-2</v>
      </c>
      <c r="H72" s="11" t="str">
        <f>IF($B72="N/A","N/A",IF(G72&gt;10,"No",IF(G72&lt;-10,"No","Yes")))</f>
        <v>N/A</v>
      </c>
      <c r="I72" s="12">
        <v>-43.3</v>
      </c>
      <c r="J72" s="12">
        <v>5.8570000000000002</v>
      </c>
      <c r="K72" s="43" t="s">
        <v>739</v>
      </c>
      <c r="L72" s="9" t="str">
        <f t="shared" si="20"/>
        <v>Yes</v>
      </c>
    </row>
    <row r="73" spans="1:12" x14ac:dyDescent="0.25">
      <c r="A73" s="44" t="s">
        <v>81</v>
      </c>
      <c r="B73" s="35" t="s">
        <v>213</v>
      </c>
      <c r="C73" s="13">
        <v>0.22956841140000001</v>
      </c>
      <c r="D73" s="11" t="str">
        <f>IF($B73="N/A","N/A",IF(C73&gt;10,"No",IF(C73&lt;-10,"No","Yes")))</f>
        <v>N/A</v>
      </c>
      <c r="E73" s="13">
        <v>0.17268174750000001</v>
      </c>
      <c r="F73" s="11" t="str">
        <f>IF($B73="N/A","N/A",IF(E73&gt;10,"No",IF(E73&lt;-10,"No","Yes")))</f>
        <v>N/A</v>
      </c>
      <c r="G73" s="13">
        <v>0.2210293653</v>
      </c>
      <c r="H73" s="11" t="str">
        <f>IF($B73="N/A","N/A",IF(G73&gt;10,"No",IF(G73&lt;-10,"No","Yes")))</f>
        <v>N/A</v>
      </c>
      <c r="I73" s="12">
        <v>-24.8</v>
      </c>
      <c r="J73" s="12">
        <v>28</v>
      </c>
      <c r="K73" s="43" t="s">
        <v>739</v>
      </c>
      <c r="L73" s="9" t="str">
        <f t="shared" si="20"/>
        <v>Yes</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0.46831955920000001</v>
      </c>
      <c r="D75" s="11" t="str">
        <f>IF($B75="N/A","N/A",IF(C75&gt;10,"No",IF(C75&lt;-10,"No","Yes")))</f>
        <v>N/A</v>
      </c>
      <c r="E75" s="13">
        <v>0.45760663099999999</v>
      </c>
      <c r="F75" s="11" t="str">
        <f>IF($B75="N/A","N/A",IF(E75&gt;10,"No",IF(E75&lt;-10,"No","Yes")))</f>
        <v>N/A</v>
      </c>
      <c r="G75" s="13">
        <v>0.41048310700000001</v>
      </c>
      <c r="H75" s="11" t="str">
        <f>IF($B75="N/A","N/A",IF(G75&gt;10,"No",IF(G75&lt;-10,"No","Yes")))</f>
        <v>N/A</v>
      </c>
      <c r="I75" s="12">
        <v>-2.29</v>
      </c>
      <c r="J75" s="12">
        <v>-10.3</v>
      </c>
      <c r="K75" s="43" t="s">
        <v>739</v>
      </c>
      <c r="L75" s="9" t="str">
        <f t="shared" si="20"/>
        <v>Yes</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312905</v>
      </c>
      <c r="D82" s="11" t="str">
        <f t="shared" si="34"/>
        <v>N/A</v>
      </c>
      <c r="E82" s="36">
        <v>322824</v>
      </c>
      <c r="F82" s="11" t="str">
        <f t="shared" si="35"/>
        <v>N/A</v>
      </c>
      <c r="G82" s="36">
        <v>325689</v>
      </c>
      <c r="H82" s="11" t="str">
        <f t="shared" si="36"/>
        <v>N/A</v>
      </c>
      <c r="I82" s="12">
        <v>3.17</v>
      </c>
      <c r="J82" s="12">
        <v>0.88749999999999996</v>
      </c>
      <c r="K82" s="43" t="s">
        <v>739</v>
      </c>
      <c r="L82" s="9" t="str">
        <f t="shared" si="20"/>
        <v>Yes</v>
      </c>
    </row>
    <row r="83" spans="1:12" x14ac:dyDescent="0.25">
      <c r="A83" s="44" t="s">
        <v>1268</v>
      </c>
      <c r="B83" s="35" t="s">
        <v>213</v>
      </c>
      <c r="C83" s="8">
        <v>48.486920949999998</v>
      </c>
      <c r="D83" s="11" t="str">
        <f t="shared" si="34"/>
        <v>N/A</v>
      </c>
      <c r="E83" s="8">
        <v>51.766597279000003</v>
      </c>
      <c r="F83" s="11" t="str">
        <f t="shared" si="35"/>
        <v>N/A</v>
      </c>
      <c r="G83" s="8">
        <v>52.305113159999998</v>
      </c>
      <c r="H83" s="11" t="str">
        <f t="shared" si="36"/>
        <v>N/A</v>
      </c>
      <c r="I83" s="12">
        <v>6.7640000000000002</v>
      </c>
      <c r="J83" s="12">
        <v>1.04</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4.7477668940999997</v>
      </c>
      <c r="D86" s="11" t="str">
        <f t="shared" si="34"/>
        <v>N/A</v>
      </c>
      <c r="E86" s="8">
        <v>2.9536217876999999</v>
      </c>
      <c r="F86" s="11" t="str">
        <f t="shared" si="35"/>
        <v>N/A</v>
      </c>
      <c r="G86" s="8">
        <v>2.5508997847999999</v>
      </c>
      <c r="H86" s="11" t="str">
        <f t="shared" si="36"/>
        <v>N/A</v>
      </c>
      <c r="I86" s="12">
        <v>-37.799999999999997</v>
      </c>
      <c r="J86" s="12">
        <v>-13.6</v>
      </c>
      <c r="K86" s="43" t="s">
        <v>739</v>
      </c>
      <c r="L86" s="9" t="str">
        <f t="shared" si="20"/>
        <v>Yes</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46.765312154999997</v>
      </c>
      <c r="D98" s="11" t="str">
        <f t="shared" si="34"/>
        <v>N/A</v>
      </c>
      <c r="E98" s="8">
        <v>45.279780932999998</v>
      </c>
      <c r="F98" s="11" t="str">
        <f t="shared" si="35"/>
        <v>N/A</v>
      </c>
      <c r="G98" s="8">
        <v>45.143987054999997</v>
      </c>
      <c r="H98" s="11" t="str">
        <f t="shared" si="36"/>
        <v>N/A</v>
      </c>
      <c r="I98" s="12">
        <v>-3.18</v>
      </c>
      <c r="J98" s="12">
        <v>-0.3</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265475404</v>
      </c>
      <c r="D100" s="11" t="str">
        <f>IF($B100="N/A","N/A",IF(C100&gt;10,"No",IF(C100&lt;-10,"No","Yes")))</f>
        <v>N/A</v>
      </c>
      <c r="E100" s="45">
        <v>298744828</v>
      </c>
      <c r="F100" s="11" t="str">
        <f>IF($B100="N/A","N/A",IF(E100&gt;10,"No",IF(E100&lt;-10,"No","Yes")))</f>
        <v>N/A</v>
      </c>
      <c r="G100" s="45">
        <v>305775823</v>
      </c>
      <c r="H100" s="11" t="str">
        <f>IF($B100="N/A","N/A",IF(G100&gt;10,"No",IF(G100&lt;-10,"No","Yes")))</f>
        <v>N/A</v>
      </c>
      <c r="I100" s="12">
        <v>12.53</v>
      </c>
      <c r="J100" s="12">
        <v>2.3540000000000001</v>
      </c>
      <c r="K100" s="43" t="s">
        <v>739</v>
      </c>
      <c r="L100" s="9" t="str">
        <f t="shared" ref="L100:L111" si="38">IF(J100="Div by 0", "N/A", IF(K100="N/A","N/A", IF(J100&gt;VALUE(MID(K100,1,2)), "No", IF(J100&lt;-1*VALUE(MID(K100,1,2)), "No", "Yes"))))</f>
        <v>Yes</v>
      </c>
    </row>
    <row r="101" spans="1:12" x14ac:dyDescent="0.25">
      <c r="A101" s="44" t="s">
        <v>455</v>
      </c>
      <c r="B101" s="35" t="s">
        <v>213</v>
      </c>
      <c r="C101" s="45">
        <v>264963880</v>
      </c>
      <c r="D101" s="11" t="str">
        <f>IF($B101="N/A","N/A",IF(C101&gt;10,"No",IF(C101&lt;-10,"No","Yes")))</f>
        <v>N/A</v>
      </c>
      <c r="E101" s="45">
        <v>298410586</v>
      </c>
      <c r="F101" s="11" t="str">
        <f>IF($B101="N/A","N/A",IF(E101&gt;10,"No",IF(E101&lt;-10,"No","Yes")))</f>
        <v>N/A</v>
      </c>
      <c r="G101" s="45">
        <v>305505787</v>
      </c>
      <c r="H101" s="11" t="str">
        <f>IF($B101="N/A","N/A",IF(G101&gt;10,"No",IF(G101&lt;-10,"No","Yes")))</f>
        <v>N/A</v>
      </c>
      <c r="I101" s="12">
        <v>12.62</v>
      </c>
      <c r="J101" s="12">
        <v>2.3780000000000001</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511524</v>
      </c>
      <c r="D103" s="11" t="str">
        <f>IF($B103="N/A","N/A",IF(C103&gt;10,"No",IF(C103&lt;-10,"No","Yes")))</f>
        <v>N/A</v>
      </c>
      <c r="E103" s="45">
        <v>334242</v>
      </c>
      <c r="F103" s="11" t="str">
        <f>IF($B103="N/A","N/A",IF(E103&gt;10,"No",IF(E103&lt;-10,"No","Yes")))</f>
        <v>N/A</v>
      </c>
      <c r="G103" s="45">
        <v>270036</v>
      </c>
      <c r="H103" s="11" t="str">
        <f>IF($B103="N/A","N/A",IF(G103&gt;10,"No",IF(G103&lt;-10,"No","Yes")))</f>
        <v>N/A</v>
      </c>
      <c r="I103" s="12">
        <v>-34.700000000000003</v>
      </c>
      <c r="J103" s="12">
        <v>-19.2</v>
      </c>
      <c r="K103" s="43" t="s">
        <v>739</v>
      </c>
      <c r="L103" s="9" t="str">
        <f t="shared" si="38"/>
        <v>Yes</v>
      </c>
    </row>
    <row r="104" spans="1:12" x14ac:dyDescent="0.25">
      <c r="A104" s="44" t="s">
        <v>108</v>
      </c>
      <c r="B104" s="52" t="s">
        <v>295</v>
      </c>
      <c r="C104" s="8">
        <v>0.98835282690000004</v>
      </c>
      <c r="D104" s="11" t="str">
        <f>IF($B104="N/A","N/A",IF(C104&gt;2,"No",IF(C104&lt;0.9,"No","Yes")))</f>
        <v>Yes</v>
      </c>
      <c r="E104" s="8">
        <v>0.99246056490000001</v>
      </c>
      <c r="F104" s="11" t="str">
        <f>IF($B104="N/A","N/A",IF(E104&gt;2,"No",IF(E104&lt;0.9,"No","Yes")))</f>
        <v>Yes</v>
      </c>
      <c r="G104" s="8">
        <v>0.99535459729999998</v>
      </c>
      <c r="H104" s="11" t="str">
        <f>IF($B104="N/A","N/A",IF(G104&gt;2,"No",IF(G104&lt;0.9,"No","Yes")))</f>
        <v>Yes</v>
      </c>
      <c r="I104" s="12">
        <v>0.41560000000000002</v>
      </c>
      <c r="J104" s="12">
        <v>0.29160000000000003</v>
      </c>
      <c r="K104" s="43" t="s">
        <v>739</v>
      </c>
      <c r="L104" s="9" t="str">
        <f t="shared" si="38"/>
        <v>Yes</v>
      </c>
    </row>
    <row r="105" spans="1:12" x14ac:dyDescent="0.25">
      <c r="A105" s="44" t="s">
        <v>458</v>
      </c>
      <c r="B105" s="52" t="s">
        <v>295</v>
      </c>
      <c r="C105" s="8">
        <v>0.98847714379999996</v>
      </c>
      <c r="D105" s="11" t="str">
        <f>IF($B105="N/A","N/A",IF(C105&gt;2,"No",IF(C105&lt;0.9,"No","Yes")))</f>
        <v>Yes</v>
      </c>
      <c r="E105" s="8">
        <v>0.99275530050000005</v>
      </c>
      <c r="F105" s="11" t="str">
        <f>IF($B105="N/A","N/A",IF(E105&gt;2,"No",IF(E105&lt;0.9,"No","Yes")))</f>
        <v>Yes</v>
      </c>
      <c r="G105" s="8">
        <v>0.99577084429999996</v>
      </c>
      <c r="H105" s="11" t="str">
        <f>IF($B105="N/A","N/A",IF(G105&gt;2,"No",IF(G105&lt;0.9,"No","Yes")))</f>
        <v>Yes</v>
      </c>
      <c r="I105" s="12">
        <v>0.43280000000000002</v>
      </c>
      <c r="J105" s="12">
        <v>0.30380000000000001</v>
      </c>
      <c r="K105" s="43" t="s">
        <v>739</v>
      </c>
      <c r="L105" s="9" t="str">
        <f t="shared" si="38"/>
        <v>Yes</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v>0.98702170769999997</v>
      </c>
      <c r="D107" s="11" t="str">
        <f>IF($B107="N/A","N/A",IF(C107&gt;2,"No",IF(C107&lt;0.9,"No","Yes")))</f>
        <v>Yes</v>
      </c>
      <c r="E107" s="8">
        <v>0.98729264139999995</v>
      </c>
      <c r="F107" s="11" t="str">
        <f>IF($B107="N/A","N/A",IF(E107&gt;2,"No",IF(E107&lt;0.9,"No","Yes")))</f>
        <v>Yes</v>
      </c>
      <c r="G107" s="8">
        <v>0.98609787360000001</v>
      </c>
      <c r="H107" s="11" t="str">
        <f>IF($B107="N/A","N/A",IF(G107&gt;2,"No",IF(G107&lt;0.9,"No","Yes")))</f>
        <v>Yes</v>
      </c>
      <c r="I107" s="12">
        <v>2.7400000000000001E-2</v>
      </c>
      <c r="J107" s="12">
        <v>-0.121</v>
      </c>
      <c r="K107" s="43" t="s">
        <v>739</v>
      </c>
      <c r="L107" s="9" t="str">
        <f t="shared" si="38"/>
        <v>Yes</v>
      </c>
    </row>
    <row r="108" spans="1:12" x14ac:dyDescent="0.25">
      <c r="A108" s="44" t="s">
        <v>1285</v>
      </c>
      <c r="B108" s="35" t="s">
        <v>213</v>
      </c>
      <c r="C108" s="45">
        <v>131.26328713000001</v>
      </c>
      <c r="D108" s="11" t="str">
        <f>IF($B108="N/A","N/A",IF(C108&gt;10,"No",IF(C108&lt;-10,"No","Yes")))</f>
        <v>N/A</v>
      </c>
      <c r="E108" s="45">
        <v>142.83513551999999</v>
      </c>
      <c r="F108" s="11" t="str">
        <f>IF($B108="N/A","N/A",IF(E108&gt;10,"No",IF(E108&lt;-10,"No","Yes")))</f>
        <v>N/A</v>
      </c>
      <c r="G108" s="45">
        <v>144.14976874000001</v>
      </c>
      <c r="H108" s="11" t="str">
        <f>IF($B108="N/A","N/A",IF(G108&gt;10,"No",IF(G108&lt;-10,"No","Yes")))</f>
        <v>N/A</v>
      </c>
      <c r="I108" s="12">
        <v>8.8160000000000007</v>
      </c>
      <c r="J108" s="12">
        <v>0.9204</v>
      </c>
      <c r="K108" s="43" t="s">
        <v>739</v>
      </c>
      <c r="L108" s="9" t="str">
        <f t="shared" si="38"/>
        <v>Yes</v>
      </c>
    </row>
    <row r="109" spans="1:12" x14ac:dyDescent="0.25">
      <c r="A109" s="44" t="s">
        <v>1286</v>
      </c>
      <c r="B109" s="35" t="s">
        <v>213</v>
      </c>
      <c r="C109" s="45">
        <v>143.24578650999999</v>
      </c>
      <c r="D109" s="11" t="str">
        <f>IF($B109="N/A","N/A",IF(C109&gt;10,"No",IF(C109&lt;-10,"No","Yes")))</f>
        <v>N/A</v>
      </c>
      <c r="E109" s="45">
        <v>150.81234939999999</v>
      </c>
      <c r="F109" s="11" t="str">
        <f>IF($B109="N/A","N/A",IF(E109&gt;10,"No",IF(E109&lt;-10,"No","Yes")))</f>
        <v>N/A</v>
      </c>
      <c r="G109" s="45">
        <v>150.49872361999999</v>
      </c>
      <c r="H109" s="11" t="str">
        <f>IF($B109="N/A","N/A",IF(G109&gt;10,"No",IF(G109&lt;-10,"No","Yes")))</f>
        <v>N/A</v>
      </c>
      <c r="I109" s="12">
        <v>5.282</v>
      </c>
      <c r="J109" s="12">
        <v>-0.20799999999999999</v>
      </c>
      <c r="K109" s="43" t="s">
        <v>739</v>
      </c>
      <c r="L109" s="9" t="str">
        <f t="shared" si="38"/>
        <v>Yes</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v>2.961065123</v>
      </c>
      <c r="D111" s="11" t="str">
        <f>IF($B111="N/A","N/A",IF(C111&gt;10,"No",IF(C111&lt;-10,"No","Yes")))</f>
        <v>N/A</v>
      </c>
      <c r="E111" s="45">
        <v>2.9618779243</v>
      </c>
      <c r="F111" s="11" t="str">
        <f>IF($B111="N/A","N/A",IF(E111&gt;10,"No",IF(E111&lt;-10,"No","Yes")))</f>
        <v>N/A</v>
      </c>
      <c r="G111" s="45">
        <v>2.9582936208000001</v>
      </c>
      <c r="H111" s="11" t="str">
        <f>IF($B111="N/A","N/A",IF(G111&gt;10,"No",IF(G111&lt;-10,"No","Yes")))</f>
        <v>N/A</v>
      </c>
      <c r="I111" s="12">
        <v>2.7400000000000001E-2</v>
      </c>
      <c r="J111" s="12">
        <v>-0.121</v>
      </c>
      <c r="K111" s="43" t="s">
        <v>739</v>
      </c>
      <c r="L111" s="9" t="str">
        <f t="shared" si="38"/>
        <v>Yes</v>
      </c>
    </row>
    <row r="112" spans="1:12" x14ac:dyDescent="0.25">
      <c r="A112" s="44" t="s">
        <v>325</v>
      </c>
      <c r="B112" s="43" t="s">
        <v>296</v>
      </c>
      <c r="C112" s="8">
        <v>99.079034363999995</v>
      </c>
      <c r="D112" s="11" t="str">
        <f>IF(OR($B112="N/A",$C112="N/A"),"N/A",IF(C112&gt;98,"Yes","No"))</f>
        <v>Yes</v>
      </c>
      <c r="E112" s="8">
        <v>99.210363291999997</v>
      </c>
      <c r="F112" s="11" t="str">
        <f>IF(OR($B112="N/A",$E112="N/A"),"N/A",IF(E112&gt;98,"Yes","No"))</f>
        <v>Yes</v>
      </c>
      <c r="G112" s="8">
        <v>99.270210269000003</v>
      </c>
      <c r="H112" s="11" t="str">
        <f t="shared" ref="H112:H115" si="39">IF($B112="N/A","N/A",IF(G112&gt;98,"Yes","No"))</f>
        <v>Yes</v>
      </c>
      <c r="I112" s="12">
        <v>0.13250000000000001</v>
      </c>
      <c r="J112" s="12">
        <v>6.0299999999999999E-2</v>
      </c>
      <c r="K112" s="43" t="s">
        <v>739</v>
      </c>
      <c r="L112" s="9" t="str">
        <f>IF(J112="Div by 0", "N/A", IF(OR(J112="N/A",K112="N/A"),"N/A", IF(J112&gt;VALUE(MID(K112,1,2)), "No", IF(J112&lt;-1*VALUE(MID(K112,1,2)), "No", "Yes"))))</f>
        <v>Yes</v>
      </c>
    </row>
    <row r="113" spans="1:12" x14ac:dyDescent="0.25">
      <c r="A113" s="44" t="s">
        <v>461</v>
      </c>
      <c r="B113" s="43" t="s">
        <v>296</v>
      </c>
      <c r="C113" s="8">
        <v>99.046864037000006</v>
      </c>
      <c r="D113" s="11" t="str">
        <f t="shared" ref="D113:D115" si="40">IF(OR($B113="N/A",$C113="N/A"),"N/A",IF(C113&gt;98,"Yes","No"))</f>
        <v>Yes</v>
      </c>
      <c r="E113" s="8">
        <v>99.211136683999996</v>
      </c>
      <c r="F113" s="11" t="str">
        <f t="shared" ref="F113:F115" si="41">IF(OR($B113="N/A",$E113="N/A"),"N/A",IF(E113&gt;98,"Yes","No"))</f>
        <v>Yes</v>
      </c>
      <c r="G113" s="8">
        <v>99.262615268999994</v>
      </c>
      <c r="H113" s="11" t="str">
        <f t="shared" si="39"/>
        <v>Yes</v>
      </c>
      <c r="I113" s="12">
        <v>0.16589999999999999</v>
      </c>
      <c r="J113" s="12">
        <v>5.1900000000000002E-2</v>
      </c>
      <c r="K113" s="43" t="s">
        <v>739</v>
      </c>
      <c r="L113" s="9" t="str">
        <f t="shared" ref="L113:L115" si="42">IF(J113="Div by 0", "N/A", IF(OR(J113="N/A",K113="N/A"),"N/A", IF(J113&gt;VALUE(MID(K113,1,2)), "No", IF(J113&lt;-1*VALUE(MID(K113,1,2)), "No", "Yes"))))</f>
        <v>Yes</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v>99.468881271000001</v>
      </c>
      <c r="D115" s="11" t="str">
        <f t="shared" si="40"/>
        <v>Yes</v>
      </c>
      <c r="E115" s="8">
        <v>99.172017573999995</v>
      </c>
      <c r="F115" s="11" t="str">
        <f t="shared" si="41"/>
        <v>Yes</v>
      </c>
      <c r="G115" s="8">
        <v>99.267116682999998</v>
      </c>
      <c r="H115" s="11" t="str">
        <f t="shared" si="39"/>
        <v>Yes</v>
      </c>
      <c r="I115" s="12">
        <v>-0.29799999999999999</v>
      </c>
      <c r="J115" s="12">
        <v>9.5899999999999999E-2</v>
      </c>
      <c r="K115" s="43" t="s">
        <v>739</v>
      </c>
      <c r="L115" s="9" t="str">
        <f t="shared" si="42"/>
        <v>Yes</v>
      </c>
    </row>
    <row r="116" spans="1:12" x14ac:dyDescent="0.25">
      <c r="A116" s="3" t="s">
        <v>464</v>
      </c>
      <c r="B116" s="43" t="s">
        <v>213</v>
      </c>
      <c r="C116" s="1">
        <v>219486</v>
      </c>
      <c r="D116" s="11" t="str">
        <f>IF($B116="N/A","N/A",IF(C116&gt;10,"No",IF(C116&lt;-10,"No","Yes")))</f>
        <v>N/A</v>
      </c>
      <c r="E116" s="1">
        <v>224627</v>
      </c>
      <c r="F116" s="11" t="str">
        <f>IF($B116="N/A","N/A",IF(E116&gt;10,"No",IF(E116&lt;-10,"No","Yes")))</f>
        <v>N/A</v>
      </c>
      <c r="G116" s="1">
        <v>237054</v>
      </c>
      <c r="H116" s="11" t="str">
        <f>IF($B116="N/A","N/A",IF(G116&gt;10,"No",IF(G116&lt;-10,"No","Yes")))</f>
        <v>N/A</v>
      </c>
      <c r="I116" s="12">
        <v>2.3420000000000001</v>
      </c>
      <c r="J116" s="12">
        <v>5.532</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0</v>
      </c>
      <c r="F117" s="11" t="str">
        <f>IF($B117="N/A","N/A",IF(E117&gt;10,"No",IF(E117&lt;-10,"No","Yes")))</f>
        <v>N/A</v>
      </c>
      <c r="G117" s="8">
        <v>0</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455051</v>
      </c>
      <c r="D143" s="11" t="str">
        <f>IF($B143="N/A","N/A",IF(C143&gt;10,"No",IF(C143&lt;-10,"No","Yes")))</f>
        <v>N/A</v>
      </c>
      <c r="E143" s="14">
        <v>328197</v>
      </c>
      <c r="F143" s="11" t="str">
        <f>IF($B143="N/A","N/A",IF(E143&gt;10,"No",IF(E143&lt;-10,"No","Yes")))</f>
        <v>N/A</v>
      </c>
      <c r="G143" s="14">
        <v>214287</v>
      </c>
      <c r="H143" s="11" t="str">
        <f>IF($B143="N/A","N/A",IF(G143&gt;10,"No",IF(G143&lt;-10,"No","Yes")))</f>
        <v>N/A</v>
      </c>
      <c r="I143" s="12">
        <v>-27.9</v>
      </c>
      <c r="J143" s="12">
        <v>-34.700000000000003</v>
      </c>
      <c r="K143" s="43" t="s">
        <v>739</v>
      </c>
      <c r="L143" s="9" t="str">
        <f>IF(J143="Div by 0", "N/A", IF(K143="N/A","N/A", IF(J143&gt;VALUE(MID(K143,1,2)), "No", IF(J143&lt;-1*VALUE(MID(K143,1,2)), "No", "Yes"))))</f>
        <v>No</v>
      </c>
    </row>
    <row r="144" spans="1:12" x14ac:dyDescent="0.25">
      <c r="A144" s="3" t="s">
        <v>737</v>
      </c>
      <c r="B144" s="35" t="s">
        <v>213</v>
      </c>
      <c r="C144" s="1">
        <v>16462</v>
      </c>
      <c r="D144" s="11" t="str">
        <f>IF($B144="N/A","N/A",IF(C144&gt;10,"No",IF(C144&lt;-10,"No","Yes")))</f>
        <v>N/A</v>
      </c>
      <c r="E144" s="1">
        <v>11051</v>
      </c>
      <c r="F144" s="11" t="str">
        <f>IF($B144="N/A","N/A",IF(E144&gt;10,"No",IF(E144&lt;-10,"No","Yes")))</f>
        <v>N/A</v>
      </c>
      <c r="G144" s="1">
        <v>7537</v>
      </c>
      <c r="H144" s="11" t="str">
        <f>IF($B144="N/A","N/A",IF(G144&gt;10,"No",IF(G144&lt;-10,"No","Yes")))</f>
        <v>N/A</v>
      </c>
      <c r="I144" s="12">
        <v>-32.9</v>
      </c>
      <c r="J144" s="12">
        <v>-31.8</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2.7682102947999998</v>
      </c>
      <c r="F145" s="9" t="str">
        <f t="shared" ref="F145:F149" si="53">IF($B145="N/A","N/A",IF(E145&lt;0,"No","Yes"))</f>
        <v>N/A</v>
      </c>
      <c r="G145" s="13">
        <v>1.8688877427999999</v>
      </c>
      <c r="H145" s="9" t="str">
        <f t="shared" ref="H145:H149" si="54">IF($B145="N/A","N/A",IF(G145&lt;0,"No","Yes"))</f>
        <v>N/A</v>
      </c>
      <c r="I145" s="12" t="s">
        <v>213</v>
      </c>
      <c r="J145" s="12">
        <v>-32.5</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3.8092335800000002E-2</v>
      </c>
      <c r="F146" s="9" t="str">
        <f t="shared" si="53"/>
        <v>N/A</v>
      </c>
      <c r="G146" s="13">
        <v>4.0689502099999997E-2</v>
      </c>
      <c r="H146" s="9" t="str">
        <f t="shared" si="54"/>
        <v>N/A</v>
      </c>
      <c r="I146" s="12" t="s">
        <v>213</v>
      </c>
      <c r="J146" s="12">
        <v>6.8179999999999996</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0.94708472519999998</v>
      </c>
      <c r="F147" s="9" t="str">
        <f t="shared" si="53"/>
        <v>N/A</v>
      </c>
      <c r="G147" s="13">
        <v>0.79074575989999996</v>
      </c>
      <c r="H147" s="9" t="str">
        <f t="shared" si="54"/>
        <v>N/A</v>
      </c>
      <c r="I147" s="12" t="s">
        <v>213</v>
      </c>
      <c r="J147" s="12">
        <v>-16.5</v>
      </c>
      <c r="K147" s="5" t="s">
        <v>739</v>
      </c>
      <c r="L147" s="9" t="str">
        <f t="shared" si="55"/>
        <v>Yes</v>
      </c>
    </row>
    <row r="148" spans="1:12" x14ac:dyDescent="0.25">
      <c r="A148" s="2" t="s">
        <v>510</v>
      </c>
      <c r="B148" s="5" t="s">
        <v>213</v>
      </c>
      <c r="C148" s="13" t="s">
        <v>213</v>
      </c>
      <c r="D148" s="9" t="str">
        <f t="shared" si="52"/>
        <v>N/A</v>
      </c>
      <c r="E148" s="13">
        <v>4.1593510607999997</v>
      </c>
      <c r="F148" s="9" t="str">
        <f t="shared" si="53"/>
        <v>N/A</v>
      </c>
      <c r="G148" s="13">
        <v>2.703957237</v>
      </c>
      <c r="H148" s="9" t="str">
        <f t="shared" si="54"/>
        <v>N/A</v>
      </c>
      <c r="I148" s="12" t="s">
        <v>213</v>
      </c>
      <c r="J148" s="12">
        <v>-35</v>
      </c>
      <c r="K148" s="5" t="s">
        <v>739</v>
      </c>
      <c r="L148" s="9" t="str">
        <f t="shared" si="55"/>
        <v>No</v>
      </c>
    </row>
    <row r="149" spans="1:12" x14ac:dyDescent="0.25">
      <c r="A149" s="2" t="s">
        <v>511</v>
      </c>
      <c r="B149" s="5" t="s">
        <v>213</v>
      </c>
      <c r="C149" s="13" t="s">
        <v>213</v>
      </c>
      <c r="D149" s="9" t="str">
        <f t="shared" si="52"/>
        <v>N/A</v>
      </c>
      <c r="E149" s="13">
        <v>2.4528509288000002</v>
      </c>
      <c r="F149" s="9" t="str">
        <f t="shared" si="53"/>
        <v>N/A</v>
      </c>
      <c r="G149" s="13">
        <v>1.7797085202</v>
      </c>
      <c r="H149" s="9" t="str">
        <f t="shared" si="54"/>
        <v>N/A</v>
      </c>
      <c r="I149" s="12" t="s">
        <v>213</v>
      </c>
      <c r="J149" s="12">
        <v>-27.4</v>
      </c>
      <c r="K149" s="5" t="s">
        <v>739</v>
      </c>
      <c r="L149" s="9" t="str">
        <f t="shared" si="55"/>
        <v>Yes</v>
      </c>
    </row>
    <row r="150" spans="1:12" x14ac:dyDescent="0.25">
      <c r="A150" s="4" t="s">
        <v>738</v>
      </c>
      <c r="B150" s="43" t="s">
        <v>213</v>
      </c>
      <c r="C150" s="1">
        <v>219486</v>
      </c>
      <c r="D150" s="11" t="str">
        <f t="shared" ref="D150:D172" si="56">IF($B150="N/A","N/A",IF(C150&gt;10,"No",IF(C150&lt;-10,"No","Yes")))</f>
        <v>N/A</v>
      </c>
      <c r="E150" s="1">
        <v>224627</v>
      </c>
      <c r="F150" s="11" t="str">
        <f t="shared" ref="F150:F172" si="57">IF($B150="N/A","N/A",IF(E150&gt;10,"No",IF(E150&lt;-10,"No","Yes")))</f>
        <v>N/A</v>
      </c>
      <c r="G150" s="1">
        <v>237054</v>
      </c>
      <c r="H150" s="11" t="str">
        <f t="shared" ref="H150:H172" si="58">IF($B150="N/A","N/A",IF(G150&gt;10,"No",IF(G150&lt;-10,"No","Yes")))</f>
        <v>N/A</v>
      </c>
      <c r="I150" s="12">
        <v>2.3420000000000001</v>
      </c>
      <c r="J150" s="12">
        <v>5.532</v>
      </c>
      <c r="K150" s="43" t="s">
        <v>739</v>
      </c>
      <c r="L150" s="9" t="str">
        <f t="shared" ref="L150:L172" si="59">IF(J150="Div by 0", "N/A", IF(K150="N/A","N/A", IF(J150&gt;VALUE(MID(K150,1,2)), "No", IF(J150&lt;-1*VALUE(MID(K150,1,2)), "No", "Yes"))))</f>
        <v>Yes</v>
      </c>
    </row>
    <row r="151" spans="1:12" x14ac:dyDescent="0.25">
      <c r="A151" s="4" t="s">
        <v>534</v>
      </c>
      <c r="B151" s="43" t="s">
        <v>213</v>
      </c>
      <c r="C151" s="1">
        <v>11</v>
      </c>
      <c r="D151" s="11" t="str">
        <f t="shared" si="56"/>
        <v>N/A</v>
      </c>
      <c r="E151" s="1">
        <v>0</v>
      </c>
      <c r="F151" s="11" t="str">
        <f t="shared" si="57"/>
        <v>N/A</v>
      </c>
      <c r="G151" s="1">
        <v>11</v>
      </c>
      <c r="H151" s="11" t="str">
        <f t="shared" si="58"/>
        <v>N/A</v>
      </c>
      <c r="I151" s="12">
        <v>-100</v>
      </c>
      <c r="J151" s="12" t="s">
        <v>1746</v>
      </c>
      <c r="K151" s="43" t="s">
        <v>739</v>
      </c>
      <c r="L151" s="9" t="str">
        <f t="shared" si="59"/>
        <v>N/A</v>
      </c>
    </row>
    <row r="152" spans="1:12" x14ac:dyDescent="0.25">
      <c r="A152" s="4" t="s">
        <v>535</v>
      </c>
      <c r="B152" s="43" t="s">
        <v>213</v>
      </c>
      <c r="C152" s="1">
        <v>2003</v>
      </c>
      <c r="D152" s="11" t="str">
        <f t="shared" si="56"/>
        <v>N/A</v>
      </c>
      <c r="E152" s="1">
        <v>2105</v>
      </c>
      <c r="F152" s="11" t="str">
        <f t="shared" si="57"/>
        <v>N/A</v>
      </c>
      <c r="G152" s="1">
        <v>2118</v>
      </c>
      <c r="H152" s="11" t="str">
        <f t="shared" si="58"/>
        <v>N/A</v>
      </c>
      <c r="I152" s="12">
        <v>5.0919999999999996</v>
      </c>
      <c r="J152" s="12">
        <v>0.61760000000000004</v>
      </c>
      <c r="K152" s="43" t="s">
        <v>739</v>
      </c>
      <c r="L152" s="9" t="str">
        <f t="shared" si="59"/>
        <v>Yes</v>
      </c>
    </row>
    <row r="153" spans="1:12" x14ac:dyDescent="0.25">
      <c r="A153" s="4" t="s">
        <v>536</v>
      </c>
      <c r="B153" s="43" t="s">
        <v>213</v>
      </c>
      <c r="C153" s="1">
        <v>170053</v>
      </c>
      <c r="D153" s="11" t="str">
        <f t="shared" si="56"/>
        <v>N/A</v>
      </c>
      <c r="E153" s="1">
        <v>178517</v>
      </c>
      <c r="F153" s="11" t="str">
        <f t="shared" si="57"/>
        <v>N/A</v>
      </c>
      <c r="G153" s="1">
        <v>183528</v>
      </c>
      <c r="H153" s="11" t="str">
        <f t="shared" si="58"/>
        <v>N/A</v>
      </c>
      <c r="I153" s="12">
        <v>4.9770000000000003</v>
      </c>
      <c r="J153" s="12">
        <v>2.8069999999999999</v>
      </c>
      <c r="K153" s="43" t="s">
        <v>739</v>
      </c>
      <c r="L153" s="9" t="str">
        <f t="shared" si="59"/>
        <v>Yes</v>
      </c>
    </row>
    <row r="154" spans="1:12" x14ac:dyDescent="0.25">
      <c r="A154" s="4" t="s">
        <v>537</v>
      </c>
      <c r="B154" s="43" t="s">
        <v>213</v>
      </c>
      <c r="C154" s="1">
        <v>47428</v>
      </c>
      <c r="D154" s="11" t="str">
        <f t="shared" si="56"/>
        <v>N/A</v>
      </c>
      <c r="E154" s="1">
        <v>44005</v>
      </c>
      <c r="F154" s="11" t="str">
        <f t="shared" si="57"/>
        <v>N/A</v>
      </c>
      <c r="G154" s="1">
        <v>51405</v>
      </c>
      <c r="H154" s="11" t="str">
        <f t="shared" si="58"/>
        <v>N/A</v>
      </c>
      <c r="I154" s="12">
        <v>-7.22</v>
      </c>
      <c r="J154" s="12">
        <v>16.82</v>
      </c>
      <c r="K154" s="43" t="s">
        <v>739</v>
      </c>
      <c r="L154" s="9" t="str">
        <f t="shared" si="59"/>
        <v>Yes</v>
      </c>
    </row>
    <row r="155" spans="1:12" x14ac:dyDescent="0.25">
      <c r="A155" s="2" t="s">
        <v>538</v>
      </c>
      <c r="B155" s="5" t="s">
        <v>213</v>
      </c>
      <c r="C155" s="13" t="s">
        <v>213</v>
      </c>
      <c r="D155" s="9" t="str">
        <f t="shared" ref="D155:D159" si="60">IF($B155="N/A","N/A",IF(C155&lt;0,"No","Yes"))</f>
        <v>N/A</v>
      </c>
      <c r="E155" s="13">
        <v>56.267738113</v>
      </c>
      <c r="F155" s="9" t="str">
        <f t="shared" ref="F155:F159" si="61">IF($B155="N/A","N/A",IF(E155&lt;0,"No","Yes"))</f>
        <v>N/A</v>
      </c>
      <c r="G155" s="13">
        <v>58.780325722999997</v>
      </c>
      <c r="H155" s="9" t="str">
        <f t="shared" ref="H155:H159" si="62">IF($B155="N/A","N/A",IF(G155&lt;0,"No","Yes"))</f>
        <v>N/A</v>
      </c>
      <c r="I155" s="12" t="s">
        <v>213</v>
      </c>
      <c r="J155" s="12">
        <v>4.4649999999999999</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v>
      </c>
      <c r="F156" s="9" t="str">
        <f t="shared" si="61"/>
        <v>N/A</v>
      </c>
      <c r="G156" s="13">
        <v>1.10971369E-2</v>
      </c>
      <c r="H156" s="9" t="str">
        <f t="shared" si="62"/>
        <v>N/A</v>
      </c>
      <c r="I156" s="12" t="s">
        <v>213</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1.9976085636000001</v>
      </c>
      <c r="F157" s="9" t="str">
        <f t="shared" si="61"/>
        <v>N/A</v>
      </c>
      <c r="G157" s="13">
        <v>1.9726731677</v>
      </c>
      <c r="H157" s="9" t="str">
        <f t="shared" si="62"/>
        <v>N/A</v>
      </c>
      <c r="I157" s="12" t="s">
        <v>213</v>
      </c>
      <c r="J157" s="12">
        <v>-1.25</v>
      </c>
      <c r="K157" s="5" t="s">
        <v>739</v>
      </c>
      <c r="L157" s="9" t="str">
        <f t="shared" si="63"/>
        <v>Yes</v>
      </c>
    </row>
    <row r="158" spans="1:12" x14ac:dyDescent="0.25">
      <c r="A158" s="2" t="s">
        <v>541</v>
      </c>
      <c r="B158" s="5" t="s">
        <v>213</v>
      </c>
      <c r="C158" s="13" t="s">
        <v>213</v>
      </c>
      <c r="D158" s="9" t="str">
        <f t="shared" si="60"/>
        <v>N/A</v>
      </c>
      <c r="E158" s="13">
        <v>87.550391855000001</v>
      </c>
      <c r="F158" s="9" t="str">
        <f t="shared" si="61"/>
        <v>N/A</v>
      </c>
      <c r="G158" s="13">
        <v>89.673267761999995</v>
      </c>
      <c r="H158" s="9" t="str">
        <f t="shared" si="62"/>
        <v>N/A</v>
      </c>
      <c r="I158" s="12" t="s">
        <v>213</v>
      </c>
      <c r="J158" s="12">
        <v>2.4249999999999998</v>
      </c>
      <c r="K158" s="5" t="s">
        <v>739</v>
      </c>
      <c r="L158" s="9" t="str">
        <f t="shared" si="63"/>
        <v>Yes</v>
      </c>
    </row>
    <row r="159" spans="1:12" x14ac:dyDescent="0.25">
      <c r="A159" s="2" t="s">
        <v>542</v>
      </c>
      <c r="B159" s="5" t="s">
        <v>213</v>
      </c>
      <c r="C159" s="13" t="s">
        <v>213</v>
      </c>
      <c r="D159" s="9" t="str">
        <f t="shared" si="60"/>
        <v>N/A</v>
      </c>
      <c r="E159" s="13">
        <v>69.102243997000002</v>
      </c>
      <c r="F159" s="9" t="str">
        <f t="shared" si="61"/>
        <v>N/A</v>
      </c>
      <c r="G159" s="13">
        <v>80.040171897999997</v>
      </c>
      <c r="H159" s="9" t="str">
        <f t="shared" si="62"/>
        <v>N/A</v>
      </c>
      <c r="I159" s="12" t="s">
        <v>213</v>
      </c>
      <c r="J159" s="12">
        <v>15.83</v>
      </c>
      <c r="K159" s="5" t="s">
        <v>739</v>
      </c>
      <c r="L159" s="9" t="str">
        <f t="shared" si="63"/>
        <v>Yes</v>
      </c>
    </row>
    <row r="160" spans="1:12" ht="25" x14ac:dyDescent="0.25">
      <c r="A160" s="4" t="s">
        <v>543</v>
      </c>
      <c r="B160" s="43" t="s">
        <v>213</v>
      </c>
      <c r="C160" s="1">
        <v>154194.88</v>
      </c>
      <c r="D160" s="11" t="str">
        <f t="shared" si="56"/>
        <v>N/A</v>
      </c>
      <c r="E160" s="1">
        <v>164951.46</v>
      </c>
      <c r="F160" s="11" t="str">
        <f t="shared" si="57"/>
        <v>N/A</v>
      </c>
      <c r="G160" s="1">
        <v>169228.13</v>
      </c>
      <c r="H160" s="11" t="str">
        <f t="shared" si="58"/>
        <v>N/A</v>
      </c>
      <c r="I160" s="12">
        <v>6.976</v>
      </c>
      <c r="J160" s="12">
        <v>2.593</v>
      </c>
      <c r="K160" s="43" t="s">
        <v>739</v>
      </c>
      <c r="L160" s="9" t="str">
        <f t="shared" si="59"/>
        <v>Yes</v>
      </c>
    </row>
    <row r="161" spans="1:12" x14ac:dyDescent="0.25">
      <c r="A161" s="4" t="s">
        <v>544</v>
      </c>
      <c r="B161" s="43" t="s">
        <v>213</v>
      </c>
      <c r="C161" s="14">
        <v>265020353</v>
      </c>
      <c r="D161" s="11" t="str">
        <f t="shared" si="56"/>
        <v>N/A</v>
      </c>
      <c r="E161" s="14">
        <v>298416631</v>
      </c>
      <c r="F161" s="11" t="str">
        <f t="shared" si="57"/>
        <v>N/A</v>
      </c>
      <c r="G161" s="14">
        <v>305561536</v>
      </c>
      <c r="H161" s="11" t="str">
        <f t="shared" si="58"/>
        <v>N/A</v>
      </c>
      <c r="I161" s="12">
        <v>12.6</v>
      </c>
      <c r="J161" s="12">
        <v>2.3940000000000001</v>
      </c>
      <c r="K161" s="43" t="s">
        <v>739</v>
      </c>
      <c r="L161" s="9" t="str">
        <f t="shared" si="59"/>
        <v>Yes</v>
      </c>
    </row>
    <row r="162" spans="1:12" x14ac:dyDescent="0.25">
      <c r="A162" s="4" t="s">
        <v>1289</v>
      </c>
      <c r="B162" s="43" t="s">
        <v>213</v>
      </c>
      <c r="C162" s="14">
        <v>1207.4590315999999</v>
      </c>
      <c r="D162" s="11" t="str">
        <f t="shared" si="56"/>
        <v>N/A</v>
      </c>
      <c r="E162" s="14">
        <v>1328.4984930999999</v>
      </c>
      <c r="F162" s="11" t="str">
        <f t="shared" si="57"/>
        <v>N/A</v>
      </c>
      <c r="G162" s="14">
        <v>1288.9954863</v>
      </c>
      <c r="H162" s="11" t="str">
        <f t="shared" si="58"/>
        <v>N/A</v>
      </c>
      <c r="I162" s="12">
        <v>10.02</v>
      </c>
      <c r="J162" s="12">
        <v>-2.97</v>
      </c>
      <c r="K162" s="43" t="s">
        <v>739</v>
      </c>
      <c r="L162" s="9" t="str">
        <f t="shared" si="59"/>
        <v>Yes</v>
      </c>
    </row>
    <row r="163" spans="1:12" ht="25" x14ac:dyDescent="0.25">
      <c r="A163" s="4" t="s">
        <v>1290</v>
      </c>
      <c r="B163" s="43" t="s">
        <v>213</v>
      </c>
      <c r="C163" s="14">
        <v>2155</v>
      </c>
      <c r="D163" s="11" t="str">
        <f t="shared" si="56"/>
        <v>N/A</v>
      </c>
      <c r="E163" s="14" t="s">
        <v>1746</v>
      </c>
      <c r="F163" s="11" t="str">
        <f t="shared" si="57"/>
        <v>N/A</v>
      </c>
      <c r="G163" s="14">
        <v>2243.3333333</v>
      </c>
      <c r="H163" s="11" t="str">
        <f t="shared" si="58"/>
        <v>N/A</v>
      </c>
      <c r="I163" s="12" t="s">
        <v>1746</v>
      </c>
      <c r="J163" s="12" t="s">
        <v>1746</v>
      </c>
      <c r="K163" s="43" t="s">
        <v>739</v>
      </c>
      <c r="L163" s="9" t="str">
        <f t="shared" si="59"/>
        <v>N/A</v>
      </c>
    </row>
    <row r="164" spans="1:12" ht="25" x14ac:dyDescent="0.25">
      <c r="A164" s="4" t="s">
        <v>1291</v>
      </c>
      <c r="B164" s="43" t="s">
        <v>213</v>
      </c>
      <c r="C164" s="14">
        <v>1036.8751872</v>
      </c>
      <c r="D164" s="11" t="str">
        <f t="shared" si="56"/>
        <v>N/A</v>
      </c>
      <c r="E164" s="14">
        <v>1222.3206651</v>
      </c>
      <c r="F164" s="11" t="str">
        <f t="shared" si="57"/>
        <v>N/A</v>
      </c>
      <c r="G164" s="14">
        <v>1113.2667610999999</v>
      </c>
      <c r="H164" s="11" t="str">
        <f t="shared" si="58"/>
        <v>N/A</v>
      </c>
      <c r="I164" s="12">
        <v>17.89</v>
      </c>
      <c r="J164" s="12">
        <v>-8.92</v>
      </c>
      <c r="K164" s="43" t="s">
        <v>739</v>
      </c>
      <c r="L164" s="9" t="str">
        <f t="shared" si="59"/>
        <v>Yes</v>
      </c>
    </row>
    <row r="165" spans="1:12" ht="25" x14ac:dyDescent="0.25">
      <c r="A165" s="4" t="s">
        <v>1292</v>
      </c>
      <c r="B165" s="43" t="s">
        <v>213</v>
      </c>
      <c r="C165" s="14">
        <v>1053.6824461000001</v>
      </c>
      <c r="D165" s="11" t="str">
        <f t="shared" si="56"/>
        <v>N/A</v>
      </c>
      <c r="E165" s="14">
        <v>1083.2472929999999</v>
      </c>
      <c r="F165" s="11" t="str">
        <f t="shared" si="57"/>
        <v>N/A</v>
      </c>
      <c r="G165" s="14">
        <v>1055.4305718999999</v>
      </c>
      <c r="H165" s="11" t="str">
        <f t="shared" si="58"/>
        <v>N/A</v>
      </c>
      <c r="I165" s="12">
        <v>2.806</v>
      </c>
      <c r="J165" s="12">
        <v>-2.57</v>
      </c>
      <c r="K165" s="43" t="s">
        <v>739</v>
      </c>
      <c r="L165" s="9" t="str">
        <f t="shared" si="59"/>
        <v>Yes</v>
      </c>
    </row>
    <row r="166" spans="1:12" ht="25" x14ac:dyDescent="0.25">
      <c r="A166" s="4" t="s">
        <v>1293</v>
      </c>
      <c r="B166" s="43" t="s">
        <v>213</v>
      </c>
      <c r="C166" s="14">
        <v>1765.9888884</v>
      </c>
      <c r="D166" s="11" t="str">
        <f t="shared" si="56"/>
        <v>N/A</v>
      </c>
      <c r="E166" s="14">
        <v>2328.4987842</v>
      </c>
      <c r="F166" s="11" t="str">
        <f t="shared" si="57"/>
        <v>N/A</v>
      </c>
      <c r="G166" s="14">
        <v>2130.0621535</v>
      </c>
      <c r="H166" s="11" t="str">
        <f t="shared" si="58"/>
        <v>N/A</v>
      </c>
      <c r="I166" s="12">
        <v>31.85</v>
      </c>
      <c r="J166" s="12">
        <v>-8.52</v>
      </c>
      <c r="K166" s="43" t="s">
        <v>739</v>
      </c>
      <c r="L166" s="9" t="str">
        <f t="shared" si="59"/>
        <v>Yes</v>
      </c>
    </row>
    <row r="167" spans="1:12" x14ac:dyDescent="0.25">
      <c r="A167" s="44" t="s">
        <v>545</v>
      </c>
      <c r="B167" s="35" t="s">
        <v>213</v>
      </c>
      <c r="C167" s="45">
        <v>238210537</v>
      </c>
      <c r="D167" s="11" t="str">
        <f t="shared" si="56"/>
        <v>N/A</v>
      </c>
      <c r="E167" s="45">
        <v>234678347</v>
      </c>
      <c r="F167" s="11" t="str">
        <f t="shared" si="57"/>
        <v>N/A</v>
      </c>
      <c r="G167" s="45">
        <v>305303404</v>
      </c>
      <c r="H167" s="11" t="str">
        <f t="shared" si="58"/>
        <v>N/A</v>
      </c>
      <c r="I167" s="12">
        <v>-1.48</v>
      </c>
      <c r="J167" s="12">
        <v>30.09</v>
      </c>
      <c r="K167" s="43" t="s">
        <v>739</v>
      </c>
      <c r="L167" s="9" t="str">
        <f t="shared" si="59"/>
        <v>No</v>
      </c>
    </row>
    <row r="168" spans="1:12" x14ac:dyDescent="0.25">
      <c r="A168" s="44" t="s">
        <v>1294</v>
      </c>
      <c r="B168" s="35" t="s">
        <v>213</v>
      </c>
      <c r="C168" s="45">
        <v>1085.310849</v>
      </c>
      <c r="D168" s="11" t="str">
        <f t="shared" si="56"/>
        <v>N/A</v>
      </c>
      <c r="E168" s="45">
        <v>1044.7468335999999</v>
      </c>
      <c r="F168" s="11" t="str">
        <f t="shared" si="57"/>
        <v>N/A</v>
      </c>
      <c r="G168" s="45">
        <v>1287.9065697999999</v>
      </c>
      <c r="H168" s="11" t="str">
        <f t="shared" si="58"/>
        <v>N/A</v>
      </c>
      <c r="I168" s="12">
        <v>-3.74</v>
      </c>
      <c r="J168" s="12">
        <v>23.27</v>
      </c>
      <c r="K168" s="43" t="s">
        <v>739</v>
      </c>
      <c r="L168" s="9" t="str">
        <f t="shared" si="59"/>
        <v>Yes</v>
      </c>
    </row>
    <row r="169" spans="1:12" ht="25" x14ac:dyDescent="0.25">
      <c r="A169" s="44" t="s">
        <v>1295</v>
      </c>
      <c r="B169" s="43" t="s">
        <v>213</v>
      </c>
      <c r="C169" s="14">
        <v>8472</v>
      </c>
      <c r="D169" s="11" t="str">
        <f t="shared" si="56"/>
        <v>N/A</v>
      </c>
      <c r="E169" s="14" t="s">
        <v>1746</v>
      </c>
      <c r="F169" s="11" t="str">
        <f t="shared" si="57"/>
        <v>N/A</v>
      </c>
      <c r="G169" s="14">
        <v>3952.3333333</v>
      </c>
      <c r="H169" s="11" t="str">
        <f t="shared" si="58"/>
        <v>N/A</v>
      </c>
      <c r="I169" s="12" t="s">
        <v>1746</v>
      </c>
      <c r="J169" s="12" t="s">
        <v>1746</v>
      </c>
      <c r="K169" s="43" t="s">
        <v>739</v>
      </c>
      <c r="L169" s="9" t="str">
        <f t="shared" si="59"/>
        <v>N/A</v>
      </c>
    </row>
    <row r="170" spans="1:12" ht="25" x14ac:dyDescent="0.25">
      <c r="A170" s="44" t="s">
        <v>1296</v>
      </c>
      <c r="B170" s="43" t="s">
        <v>213</v>
      </c>
      <c r="C170" s="14">
        <v>9039.5092361000006</v>
      </c>
      <c r="D170" s="11" t="str">
        <f t="shared" si="56"/>
        <v>N/A</v>
      </c>
      <c r="E170" s="14">
        <v>7911.5833728999996</v>
      </c>
      <c r="F170" s="11" t="str">
        <f t="shared" si="57"/>
        <v>N/A</v>
      </c>
      <c r="G170" s="14">
        <v>10517.968838999999</v>
      </c>
      <c r="H170" s="11" t="str">
        <f t="shared" si="58"/>
        <v>N/A</v>
      </c>
      <c r="I170" s="12">
        <v>-12.5</v>
      </c>
      <c r="J170" s="12">
        <v>32.94</v>
      </c>
      <c r="K170" s="43" t="s">
        <v>739</v>
      </c>
      <c r="L170" s="9" t="str">
        <f t="shared" si="59"/>
        <v>No</v>
      </c>
    </row>
    <row r="171" spans="1:12" ht="25" x14ac:dyDescent="0.25">
      <c r="A171" s="44" t="s">
        <v>1297</v>
      </c>
      <c r="B171" s="43" t="s">
        <v>213</v>
      </c>
      <c r="C171" s="14">
        <v>895.8311056</v>
      </c>
      <c r="D171" s="11" t="str">
        <f t="shared" si="56"/>
        <v>N/A</v>
      </c>
      <c r="E171" s="14">
        <v>884.65275575999999</v>
      </c>
      <c r="F171" s="11" t="str">
        <f t="shared" si="57"/>
        <v>N/A</v>
      </c>
      <c r="G171" s="14">
        <v>948.22043502999998</v>
      </c>
      <c r="H171" s="11" t="str">
        <f t="shared" si="58"/>
        <v>N/A</v>
      </c>
      <c r="I171" s="12">
        <v>-1.25</v>
      </c>
      <c r="J171" s="12">
        <v>7.1859999999999999</v>
      </c>
      <c r="K171" s="43" t="s">
        <v>739</v>
      </c>
      <c r="L171" s="9" t="str">
        <f t="shared" si="59"/>
        <v>Yes</v>
      </c>
    </row>
    <row r="172" spans="1:12" ht="25" x14ac:dyDescent="0.25">
      <c r="A172" s="44" t="s">
        <v>1298</v>
      </c>
      <c r="B172" s="43" t="s">
        <v>213</v>
      </c>
      <c r="C172" s="14">
        <v>1428.4534240999999</v>
      </c>
      <c r="D172" s="11" t="str">
        <f t="shared" si="56"/>
        <v>N/A</v>
      </c>
      <c r="E172" s="14">
        <v>1365.7290762</v>
      </c>
      <c r="F172" s="11" t="str">
        <f t="shared" si="57"/>
        <v>N/A</v>
      </c>
      <c r="G172" s="14">
        <v>2120.2118276000001</v>
      </c>
      <c r="H172" s="11" t="str">
        <f t="shared" si="58"/>
        <v>N/A</v>
      </c>
      <c r="I172" s="12">
        <v>-4.3899999999999997</v>
      </c>
      <c r="J172" s="12">
        <v>55.24</v>
      </c>
      <c r="K172" s="43" t="s">
        <v>739</v>
      </c>
      <c r="L172" s="9" t="str">
        <f t="shared" si="59"/>
        <v>No</v>
      </c>
    </row>
    <row r="173" spans="1:12" ht="25" x14ac:dyDescent="0.25">
      <c r="A173" s="2" t="s">
        <v>546</v>
      </c>
      <c r="B173" s="117" t="s">
        <v>213</v>
      </c>
      <c r="C173" s="118">
        <v>16730387</v>
      </c>
      <c r="D173" s="113" t="str">
        <f>IF($B173="N/A","N/A",IF(C173&gt;10,"No",IF(C173&lt;-10,"No","Yes")))</f>
        <v>N/A</v>
      </c>
      <c r="E173" s="118">
        <v>12074647</v>
      </c>
      <c r="F173" s="113" t="str">
        <f>IF($B173="N/A","N/A",IF(E173&gt;10,"No",IF(E173&lt;-10,"No","Yes")))</f>
        <v>N/A</v>
      </c>
      <c r="G173" s="118">
        <v>21432092</v>
      </c>
      <c r="H173" s="113" t="str">
        <f>IF($B173="N/A","N/A",IF(G173&gt;10,"No",IF(G173&lt;-10,"No","Yes")))</f>
        <v>N/A</v>
      </c>
      <c r="I173" s="114">
        <v>-27.8</v>
      </c>
      <c r="J173" s="114">
        <v>77.5</v>
      </c>
      <c r="K173" s="115" t="s">
        <v>739</v>
      </c>
      <c r="L173" s="116" t="str">
        <f>IF(J173="Div by 0", "N/A", IF(K173="N/A","N/A", IF(J173&gt;VALUE(MID(K173,1,2)), "No", IF(J173&lt;-1*VALUE(MID(K173,1,2)), "No", "Yes"))))</f>
        <v>No</v>
      </c>
    </row>
    <row r="174" spans="1:12" ht="25" x14ac:dyDescent="0.25">
      <c r="A174" s="2" t="s">
        <v>1299</v>
      </c>
      <c r="B174" s="43" t="s">
        <v>213</v>
      </c>
      <c r="C174" s="14">
        <v>10294174</v>
      </c>
      <c r="D174" s="11" t="str">
        <f t="shared" ref="D174:D181" si="64">IF($B174="N/A","N/A",IF(C174&gt;10,"No",IF(C174&lt;-10,"No","Yes")))</f>
        <v>N/A</v>
      </c>
      <c r="E174" s="14">
        <v>13281704</v>
      </c>
      <c r="F174" s="11" t="str">
        <f t="shared" ref="F174:F181" si="65">IF($B174="N/A","N/A",IF(E174&gt;10,"No",IF(E174&lt;-10,"No","Yes")))</f>
        <v>N/A</v>
      </c>
      <c r="G174" s="14">
        <v>13447761</v>
      </c>
      <c r="H174" s="11" t="str">
        <f t="shared" ref="H174:H181" si="66">IF($B174="N/A","N/A",IF(G174&gt;10,"No",IF(G174&lt;-10,"No","Yes")))</f>
        <v>N/A</v>
      </c>
      <c r="I174" s="12">
        <v>29.02</v>
      </c>
      <c r="J174" s="12">
        <v>1.25</v>
      </c>
      <c r="K174" s="43" t="s">
        <v>739</v>
      </c>
      <c r="L174" s="9" t="str">
        <f t="shared" ref="L174:L181" si="67">IF(J174="Div by 0", "N/A", IF(K174="N/A","N/A", IF(J174&gt;VALUE(MID(K174,1,2)), "No", IF(J174&lt;-1*VALUE(MID(K174,1,2)), "No", "Yes"))))</f>
        <v>Yes</v>
      </c>
    </row>
    <row r="175" spans="1:12" ht="25" x14ac:dyDescent="0.25">
      <c r="A175" s="2" t="s">
        <v>547</v>
      </c>
      <c r="B175" s="43" t="s">
        <v>213</v>
      </c>
      <c r="C175" s="14">
        <v>86922076</v>
      </c>
      <c r="D175" s="11" t="str">
        <f t="shared" si="64"/>
        <v>N/A</v>
      </c>
      <c r="E175" s="14">
        <v>84748259</v>
      </c>
      <c r="F175" s="11" t="str">
        <f t="shared" si="65"/>
        <v>N/A</v>
      </c>
      <c r="G175" s="14">
        <v>96584062</v>
      </c>
      <c r="H175" s="11" t="str">
        <f t="shared" si="66"/>
        <v>N/A</v>
      </c>
      <c r="I175" s="12">
        <v>-2.5</v>
      </c>
      <c r="J175" s="12">
        <v>13.97</v>
      </c>
      <c r="K175" s="43" t="s">
        <v>739</v>
      </c>
      <c r="L175" s="9" t="str">
        <f t="shared" si="67"/>
        <v>Yes</v>
      </c>
    </row>
    <row r="176" spans="1:12" ht="25" x14ac:dyDescent="0.25">
      <c r="A176" s="2" t="s">
        <v>512</v>
      </c>
      <c r="B176" s="43" t="s">
        <v>213</v>
      </c>
      <c r="C176" s="14">
        <v>124263900</v>
      </c>
      <c r="D176" s="11" t="str">
        <f t="shared" si="64"/>
        <v>N/A</v>
      </c>
      <c r="E176" s="14">
        <v>124573737</v>
      </c>
      <c r="F176" s="11" t="str">
        <f t="shared" si="65"/>
        <v>N/A</v>
      </c>
      <c r="G176" s="14">
        <v>173839489</v>
      </c>
      <c r="H176" s="11" t="str">
        <f t="shared" si="66"/>
        <v>N/A</v>
      </c>
      <c r="I176" s="12">
        <v>0.24929999999999999</v>
      </c>
      <c r="J176" s="12">
        <v>39.549999999999997</v>
      </c>
      <c r="K176" s="43" t="s">
        <v>739</v>
      </c>
      <c r="L176" s="9" t="str">
        <f t="shared" si="67"/>
        <v>No</v>
      </c>
    </row>
    <row r="177" spans="1:12" ht="25" x14ac:dyDescent="0.25">
      <c r="A177" s="2" t="s">
        <v>513</v>
      </c>
      <c r="B177" s="43" t="s">
        <v>213</v>
      </c>
      <c r="C177" s="14">
        <v>76.225303663999995</v>
      </c>
      <c r="D177" s="11" t="str">
        <f t="shared" si="64"/>
        <v>N/A</v>
      </c>
      <c r="E177" s="14">
        <v>53.754210313000002</v>
      </c>
      <c r="F177" s="11" t="str">
        <f t="shared" si="65"/>
        <v>N/A</v>
      </c>
      <c r="G177" s="14">
        <v>90.410168146999993</v>
      </c>
      <c r="H177" s="11" t="str">
        <f t="shared" si="66"/>
        <v>N/A</v>
      </c>
      <c r="I177" s="12">
        <v>-29.5</v>
      </c>
      <c r="J177" s="12">
        <v>68.19</v>
      </c>
      <c r="K177" s="43" t="s">
        <v>739</v>
      </c>
      <c r="L177" s="9" t="str">
        <f t="shared" si="67"/>
        <v>No</v>
      </c>
    </row>
    <row r="178" spans="1:12" ht="25" x14ac:dyDescent="0.25">
      <c r="A178" s="2" t="s">
        <v>1300</v>
      </c>
      <c r="B178" s="35" t="s">
        <v>213</v>
      </c>
      <c r="C178" s="45">
        <v>46.901278441000002</v>
      </c>
      <c r="D178" s="11" t="str">
        <f t="shared" si="64"/>
        <v>N/A</v>
      </c>
      <c r="E178" s="45">
        <v>59.127816336000002</v>
      </c>
      <c r="F178" s="11" t="str">
        <f t="shared" si="65"/>
        <v>N/A</v>
      </c>
      <c r="G178" s="45">
        <v>56.728682071999998</v>
      </c>
      <c r="H178" s="11" t="str">
        <f t="shared" si="66"/>
        <v>N/A</v>
      </c>
      <c r="I178" s="12">
        <v>26.07</v>
      </c>
      <c r="J178" s="12">
        <v>-4.0599999999999996</v>
      </c>
      <c r="K178" s="43" t="s">
        <v>739</v>
      </c>
      <c r="L178" s="9" t="str">
        <f t="shared" si="67"/>
        <v>Yes</v>
      </c>
    </row>
    <row r="179" spans="1:12" ht="25" x14ac:dyDescent="0.25">
      <c r="A179" s="2" t="s">
        <v>514</v>
      </c>
      <c r="B179" s="35" t="s">
        <v>213</v>
      </c>
      <c r="C179" s="45">
        <v>396.02560527999998</v>
      </c>
      <c r="D179" s="11" t="str">
        <f t="shared" si="64"/>
        <v>N/A</v>
      </c>
      <c r="E179" s="45">
        <v>377.28438254999998</v>
      </c>
      <c r="F179" s="11" t="str">
        <f t="shared" si="65"/>
        <v>N/A</v>
      </c>
      <c r="G179" s="45">
        <v>407.43485450999998</v>
      </c>
      <c r="H179" s="11" t="str">
        <f t="shared" si="66"/>
        <v>N/A</v>
      </c>
      <c r="I179" s="12">
        <v>-4.7300000000000004</v>
      </c>
      <c r="J179" s="12">
        <v>7.9909999999999997</v>
      </c>
      <c r="K179" s="43" t="s">
        <v>739</v>
      </c>
      <c r="L179" s="9" t="str">
        <f t="shared" si="67"/>
        <v>Yes</v>
      </c>
    </row>
    <row r="180" spans="1:12" ht="25" x14ac:dyDescent="0.25">
      <c r="A180" s="2" t="s">
        <v>515</v>
      </c>
      <c r="B180" s="35" t="s">
        <v>213</v>
      </c>
      <c r="C180" s="45">
        <v>566.15866159999996</v>
      </c>
      <c r="D180" s="11" t="str">
        <f t="shared" si="64"/>
        <v>N/A</v>
      </c>
      <c r="E180" s="45">
        <v>554.58042444</v>
      </c>
      <c r="F180" s="11" t="str">
        <f t="shared" si="65"/>
        <v>N/A</v>
      </c>
      <c r="G180" s="45">
        <v>733.33286509000004</v>
      </c>
      <c r="H180" s="11" t="str">
        <f t="shared" si="66"/>
        <v>N/A</v>
      </c>
      <c r="I180" s="12">
        <v>-2.0499999999999998</v>
      </c>
      <c r="J180" s="12">
        <v>32.229999999999997</v>
      </c>
      <c r="K180" s="43" t="s">
        <v>739</v>
      </c>
      <c r="L180" s="9" t="str">
        <f t="shared" si="67"/>
        <v>No</v>
      </c>
    </row>
    <row r="181" spans="1:12" ht="25" x14ac:dyDescent="0.25">
      <c r="A181" s="2" t="s">
        <v>1652</v>
      </c>
      <c r="B181" s="43" t="s">
        <v>213</v>
      </c>
      <c r="C181" s="13">
        <v>0</v>
      </c>
      <c r="D181" s="11" t="str">
        <f t="shared" si="64"/>
        <v>N/A</v>
      </c>
      <c r="E181" s="13">
        <v>0</v>
      </c>
      <c r="F181" s="11" t="str">
        <f t="shared" si="65"/>
        <v>N/A</v>
      </c>
      <c r="G181" s="13">
        <v>0</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t="s">
        <v>1746</v>
      </c>
      <c r="F182" s="116" t="str">
        <f t="shared" ref="F182" si="69">IF($B182="N/A","N/A",IF(E182&lt;0,"No","Yes"))</f>
        <v>N/A</v>
      </c>
      <c r="G182" s="120">
        <v>0</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v>
      </c>
      <c r="D184" s="9" t="str">
        <f t="shared" si="72"/>
        <v>N/A</v>
      </c>
      <c r="E184" s="13">
        <v>0</v>
      </c>
      <c r="F184" s="9" t="str">
        <f t="shared" si="73"/>
        <v>N/A</v>
      </c>
      <c r="G184" s="13">
        <v>0</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0</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0</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117787</v>
      </c>
      <c r="D6" s="11" t="str">
        <f t="shared" ref="D6:D39" si="0">IF($B6="N/A","N/A",IF(C6&gt;10,"No",IF(C6&lt;-10,"No","Yes")))</f>
        <v>N/A</v>
      </c>
      <c r="E6" s="1">
        <v>122110</v>
      </c>
      <c r="F6" s="11" t="str">
        <f t="shared" ref="F6:F39" si="1">IF($B6="N/A","N/A",IF(E6&gt;10,"No",IF(E6&lt;-10,"No","Yes")))</f>
        <v>N/A</v>
      </c>
      <c r="G6" s="1">
        <v>112548</v>
      </c>
      <c r="H6" s="11" t="str">
        <f t="shared" ref="H6:H39" si="2">IF($B6="N/A","N/A",IF(G6&gt;10,"No",IF(G6&lt;-10,"No","Yes")))</f>
        <v>N/A</v>
      </c>
      <c r="I6" s="12">
        <v>3.67</v>
      </c>
      <c r="J6" s="12">
        <v>-7.83</v>
      </c>
      <c r="K6" s="43" t="s">
        <v>739</v>
      </c>
      <c r="L6" s="9" t="str">
        <f t="shared" ref="L6:L39" si="3">IF(J6="Div by 0", "N/A", IF(K6="N/A","N/A", IF(J6&gt;VALUE(MID(K6,1,2)), "No", IF(J6&lt;-1*VALUE(MID(K6,1,2)), "No", "Yes"))))</f>
        <v>Yes</v>
      </c>
    </row>
    <row r="7" spans="1:12" x14ac:dyDescent="0.25">
      <c r="A7" s="18" t="s">
        <v>4</v>
      </c>
      <c r="B7" s="35" t="s">
        <v>213</v>
      </c>
      <c r="C7" s="36">
        <v>103876</v>
      </c>
      <c r="D7" s="11" t="str">
        <f t="shared" si="0"/>
        <v>N/A</v>
      </c>
      <c r="E7" s="36">
        <v>107249</v>
      </c>
      <c r="F7" s="11" t="str">
        <f t="shared" si="1"/>
        <v>N/A</v>
      </c>
      <c r="G7" s="36">
        <v>99154</v>
      </c>
      <c r="H7" s="11" t="str">
        <f t="shared" si="2"/>
        <v>N/A</v>
      </c>
      <c r="I7" s="12">
        <v>3.2469999999999999</v>
      </c>
      <c r="J7" s="12">
        <v>-7.55</v>
      </c>
      <c r="K7" s="43" t="s">
        <v>739</v>
      </c>
      <c r="L7" s="9" t="str">
        <f t="shared" si="3"/>
        <v>Yes</v>
      </c>
    </row>
    <row r="8" spans="1:12" x14ac:dyDescent="0.25">
      <c r="A8" s="18" t="s">
        <v>359</v>
      </c>
      <c r="B8" s="35" t="s">
        <v>213</v>
      </c>
      <c r="C8" s="36" t="s">
        <v>213</v>
      </c>
      <c r="D8" s="11" t="str">
        <f>IF($B8="N/A","N/A",IF(C8&gt;10,"No",IF(C8&lt;-10,"No","Yes")))</f>
        <v>N/A</v>
      </c>
      <c r="E8" s="36">
        <v>87.829825567</v>
      </c>
      <c r="F8" s="11" t="str">
        <f t="shared" si="1"/>
        <v>N/A</v>
      </c>
      <c r="G8" s="8">
        <v>88.099299853999995</v>
      </c>
      <c r="H8" s="11" t="str">
        <f t="shared" si="2"/>
        <v>N/A</v>
      </c>
      <c r="I8" s="12" t="s">
        <v>213</v>
      </c>
      <c r="J8" s="12">
        <v>0.30680000000000002</v>
      </c>
      <c r="K8" s="43" t="s">
        <v>739</v>
      </c>
      <c r="L8" s="9" t="str">
        <f t="shared" si="3"/>
        <v>Yes</v>
      </c>
    </row>
    <row r="9" spans="1:12" x14ac:dyDescent="0.25">
      <c r="A9" s="18" t="s">
        <v>83</v>
      </c>
      <c r="B9" s="35" t="s">
        <v>213</v>
      </c>
      <c r="C9" s="36">
        <v>91483.76</v>
      </c>
      <c r="D9" s="11" t="str">
        <f t="shared" si="0"/>
        <v>N/A</v>
      </c>
      <c r="E9" s="36">
        <v>94088.06</v>
      </c>
      <c r="F9" s="11" t="str">
        <f t="shared" si="1"/>
        <v>N/A</v>
      </c>
      <c r="G9" s="36">
        <v>87527.39</v>
      </c>
      <c r="H9" s="11" t="str">
        <f t="shared" si="2"/>
        <v>N/A</v>
      </c>
      <c r="I9" s="12">
        <v>2.847</v>
      </c>
      <c r="J9" s="12">
        <v>-6.97</v>
      </c>
      <c r="K9" s="43" t="s">
        <v>739</v>
      </c>
      <c r="L9" s="9" t="str">
        <f t="shared" si="3"/>
        <v>Yes</v>
      </c>
    </row>
    <row r="10" spans="1:12" x14ac:dyDescent="0.25">
      <c r="A10" s="18" t="s">
        <v>100</v>
      </c>
      <c r="B10" s="35" t="s">
        <v>213</v>
      </c>
      <c r="C10" s="36">
        <v>496</v>
      </c>
      <c r="D10" s="11" t="str">
        <f t="shared" si="0"/>
        <v>N/A</v>
      </c>
      <c r="E10" s="36">
        <v>598</v>
      </c>
      <c r="F10" s="11" t="str">
        <f t="shared" si="1"/>
        <v>N/A</v>
      </c>
      <c r="G10" s="36">
        <v>629</v>
      </c>
      <c r="H10" s="11" t="str">
        <f t="shared" si="2"/>
        <v>N/A</v>
      </c>
      <c r="I10" s="12">
        <v>20.56</v>
      </c>
      <c r="J10" s="12">
        <v>5.1840000000000002</v>
      </c>
      <c r="K10" s="43" t="s">
        <v>739</v>
      </c>
      <c r="L10" s="9" t="str">
        <f t="shared" si="3"/>
        <v>Yes</v>
      </c>
    </row>
    <row r="11" spans="1:12" x14ac:dyDescent="0.25">
      <c r="A11" s="18" t="s">
        <v>990</v>
      </c>
      <c r="B11" s="35" t="s">
        <v>213</v>
      </c>
      <c r="C11" s="36">
        <v>319</v>
      </c>
      <c r="D11" s="11" t="str">
        <f t="shared" si="0"/>
        <v>N/A</v>
      </c>
      <c r="E11" s="36">
        <v>391</v>
      </c>
      <c r="F11" s="11" t="str">
        <f t="shared" si="1"/>
        <v>N/A</v>
      </c>
      <c r="G11" s="36">
        <v>411</v>
      </c>
      <c r="H11" s="11" t="str">
        <f t="shared" si="2"/>
        <v>N/A</v>
      </c>
      <c r="I11" s="12">
        <v>22.57</v>
      </c>
      <c r="J11" s="12">
        <v>5.1150000000000002</v>
      </c>
      <c r="K11" s="43" t="s">
        <v>739</v>
      </c>
      <c r="L11" s="9" t="str">
        <f t="shared" si="3"/>
        <v>Yes</v>
      </c>
    </row>
    <row r="12" spans="1:12" x14ac:dyDescent="0.25">
      <c r="A12" s="18" t="s">
        <v>991</v>
      </c>
      <c r="B12" s="35" t="s">
        <v>213</v>
      </c>
      <c r="C12" s="36">
        <v>78</v>
      </c>
      <c r="D12" s="11" t="str">
        <f t="shared" si="0"/>
        <v>N/A</v>
      </c>
      <c r="E12" s="36">
        <v>88</v>
      </c>
      <c r="F12" s="11" t="str">
        <f t="shared" si="1"/>
        <v>N/A</v>
      </c>
      <c r="G12" s="36">
        <v>88</v>
      </c>
      <c r="H12" s="11" t="str">
        <f t="shared" si="2"/>
        <v>N/A</v>
      </c>
      <c r="I12" s="12">
        <v>12.82</v>
      </c>
      <c r="J12" s="12">
        <v>0</v>
      </c>
      <c r="K12" s="43" t="s">
        <v>739</v>
      </c>
      <c r="L12" s="9" t="str">
        <f t="shared" si="3"/>
        <v>Yes</v>
      </c>
    </row>
    <row r="13" spans="1:12" x14ac:dyDescent="0.25">
      <c r="A13" s="18" t="s">
        <v>992</v>
      </c>
      <c r="B13" s="35" t="s">
        <v>213</v>
      </c>
      <c r="C13" s="36">
        <v>11</v>
      </c>
      <c r="D13" s="11" t="str">
        <f t="shared" si="0"/>
        <v>N/A</v>
      </c>
      <c r="E13" s="36">
        <v>0</v>
      </c>
      <c r="F13" s="11" t="str">
        <f t="shared" si="1"/>
        <v>N/A</v>
      </c>
      <c r="G13" s="36">
        <v>11</v>
      </c>
      <c r="H13" s="11" t="str">
        <f t="shared" si="2"/>
        <v>N/A</v>
      </c>
      <c r="I13" s="12">
        <v>-100</v>
      </c>
      <c r="J13" s="12" t="s">
        <v>1746</v>
      </c>
      <c r="K13" s="43" t="s">
        <v>739</v>
      </c>
      <c r="L13" s="9" t="str">
        <f t="shared" si="3"/>
        <v>N/A</v>
      </c>
    </row>
    <row r="14" spans="1:12" x14ac:dyDescent="0.25">
      <c r="A14" s="18" t="s">
        <v>993</v>
      </c>
      <c r="B14" s="35" t="s">
        <v>213</v>
      </c>
      <c r="C14" s="36">
        <v>97</v>
      </c>
      <c r="D14" s="11" t="str">
        <f t="shared" si="0"/>
        <v>N/A</v>
      </c>
      <c r="E14" s="36">
        <v>119</v>
      </c>
      <c r="F14" s="11" t="str">
        <f t="shared" si="1"/>
        <v>N/A</v>
      </c>
      <c r="G14" s="36">
        <v>127</v>
      </c>
      <c r="H14" s="11" t="str">
        <f t="shared" si="2"/>
        <v>N/A</v>
      </c>
      <c r="I14" s="12">
        <v>22.68</v>
      </c>
      <c r="J14" s="12">
        <v>6.7229999999999999</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74444</v>
      </c>
      <c r="D16" s="11" t="str">
        <f t="shared" si="0"/>
        <v>N/A</v>
      </c>
      <c r="E16" s="36">
        <v>76777</v>
      </c>
      <c r="F16" s="11" t="str">
        <f t="shared" si="1"/>
        <v>N/A</v>
      </c>
      <c r="G16" s="36">
        <v>78262</v>
      </c>
      <c r="H16" s="11" t="str">
        <f t="shared" si="2"/>
        <v>N/A</v>
      </c>
      <c r="I16" s="12">
        <v>3.1339999999999999</v>
      </c>
      <c r="J16" s="12">
        <v>1.9339999999999999</v>
      </c>
      <c r="K16" s="43" t="s">
        <v>739</v>
      </c>
      <c r="L16" s="9" t="str">
        <f t="shared" si="3"/>
        <v>Yes</v>
      </c>
    </row>
    <row r="17" spans="1:12" x14ac:dyDescent="0.25">
      <c r="A17" s="4" t="s">
        <v>995</v>
      </c>
      <c r="B17" s="35" t="s">
        <v>213</v>
      </c>
      <c r="C17" s="36">
        <v>57425</v>
      </c>
      <c r="D17" s="11" t="str">
        <f t="shared" si="0"/>
        <v>N/A</v>
      </c>
      <c r="E17" s="36">
        <v>57699</v>
      </c>
      <c r="F17" s="11" t="str">
        <f t="shared" si="1"/>
        <v>N/A</v>
      </c>
      <c r="G17" s="36">
        <v>57492</v>
      </c>
      <c r="H17" s="11" t="str">
        <f t="shared" si="2"/>
        <v>N/A</v>
      </c>
      <c r="I17" s="12">
        <v>0.47710000000000002</v>
      </c>
      <c r="J17" s="12">
        <v>-0.35899999999999999</v>
      </c>
      <c r="K17" s="43" t="s">
        <v>739</v>
      </c>
      <c r="L17" s="9" t="str">
        <f t="shared" si="3"/>
        <v>Yes</v>
      </c>
    </row>
    <row r="18" spans="1:12" x14ac:dyDescent="0.25">
      <c r="A18" s="4" t="s">
        <v>996</v>
      </c>
      <c r="B18" s="35" t="s">
        <v>213</v>
      </c>
      <c r="C18" s="36">
        <v>13289</v>
      </c>
      <c r="D18" s="11" t="str">
        <f t="shared" si="0"/>
        <v>N/A</v>
      </c>
      <c r="E18" s="36">
        <v>14808</v>
      </c>
      <c r="F18" s="11" t="str">
        <f t="shared" si="1"/>
        <v>N/A</v>
      </c>
      <c r="G18" s="36">
        <v>16084</v>
      </c>
      <c r="H18" s="11" t="str">
        <f t="shared" si="2"/>
        <v>N/A</v>
      </c>
      <c r="I18" s="12">
        <v>11.43</v>
      </c>
      <c r="J18" s="12">
        <v>8.6170000000000009</v>
      </c>
      <c r="K18" s="43" t="s">
        <v>739</v>
      </c>
      <c r="L18" s="9" t="str">
        <f t="shared" si="3"/>
        <v>Yes</v>
      </c>
    </row>
    <row r="19" spans="1:12" x14ac:dyDescent="0.25">
      <c r="A19" s="4" t="s">
        <v>997</v>
      </c>
      <c r="B19" s="35" t="s">
        <v>213</v>
      </c>
      <c r="C19" s="36">
        <v>714</v>
      </c>
      <c r="D19" s="11" t="str">
        <f t="shared" si="0"/>
        <v>N/A</v>
      </c>
      <c r="E19" s="36">
        <v>767</v>
      </c>
      <c r="F19" s="11" t="str">
        <f t="shared" si="1"/>
        <v>N/A</v>
      </c>
      <c r="G19" s="36">
        <v>755</v>
      </c>
      <c r="H19" s="11" t="str">
        <f t="shared" si="2"/>
        <v>N/A</v>
      </c>
      <c r="I19" s="12">
        <v>7.423</v>
      </c>
      <c r="J19" s="12">
        <v>-1.56</v>
      </c>
      <c r="K19" s="43" t="s">
        <v>739</v>
      </c>
      <c r="L19" s="9" t="str">
        <f t="shared" si="3"/>
        <v>Yes</v>
      </c>
    </row>
    <row r="20" spans="1:12" x14ac:dyDescent="0.25">
      <c r="A20" s="4" t="s">
        <v>998</v>
      </c>
      <c r="B20" s="35" t="s">
        <v>213</v>
      </c>
      <c r="C20" s="36">
        <v>3016</v>
      </c>
      <c r="D20" s="11" t="str">
        <f t="shared" si="0"/>
        <v>N/A</v>
      </c>
      <c r="E20" s="36">
        <v>3503</v>
      </c>
      <c r="F20" s="11" t="str">
        <f t="shared" si="1"/>
        <v>N/A</v>
      </c>
      <c r="G20" s="36">
        <v>3931</v>
      </c>
      <c r="H20" s="11" t="str">
        <f t="shared" si="2"/>
        <v>N/A</v>
      </c>
      <c r="I20" s="12">
        <v>16.149999999999999</v>
      </c>
      <c r="J20" s="12">
        <v>12.22</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28597</v>
      </c>
      <c r="D22" s="11" t="str">
        <f t="shared" si="0"/>
        <v>N/A</v>
      </c>
      <c r="E22" s="36">
        <v>25384</v>
      </c>
      <c r="F22" s="11" t="str">
        <f t="shared" si="1"/>
        <v>N/A</v>
      </c>
      <c r="G22" s="36">
        <v>21130</v>
      </c>
      <c r="H22" s="11" t="str">
        <f t="shared" si="2"/>
        <v>N/A</v>
      </c>
      <c r="I22" s="12">
        <v>-11.2</v>
      </c>
      <c r="J22" s="12">
        <v>-16.8</v>
      </c>
      <c r="K22" s="43" t="s">
        <v>739</v>
      </c>
      <c r="L22" s="9" t="str">
        <f t="shared" si="3"/>
        <v>Yes</v>
      </c>
    </row>
    <row r="23" spans="1:12" x14ac:dyDescent="0.25">
      <c r="A23" s="4" t="s">
        <v>1000</v>
      </c>
      <c r="B23" s="35" t="s">
        <v>213</v>
      </c>
      <c r="C23" s="36">
        <v>11</v>
      </c>
      <c r="D23" s="11" t="str">
        <f t="shared" si="0"/>
        <v>N/A</v>
      </c>
      <c r="E23" s="36">
        <v>11</v>
      </c>
      <c r="F23" s="11" t="str">
        <f t="shared" si="1"/>
        <v>N/A</v>
      </c>
      <c r="G23" s="36">
        <v>11</v>
      </c>
      <c r="H23" s="11" t="str">
        <f t="shared" si="2"/>
        <v>N/A</v>
      </c>
      <c r="I23" s="12">
        <v>-55.6</v>
      </c>
      <c r="J23" s="12">
        <v>-50</v>
      </c>
      <c r="K23" s="43" t="s">
        <v>739</v>
      </c>
      <c r="L23" s="9" t="str">
        <f t="shared" si="3"/>
        <v>No</v>
      </c>
    </row>
    <row r="24" spans="1:12" x14ac:dyDescent="0.25">
      <c r="A24" s="4" t="s">
        <v>1001</v>
      </c>
      <c r="B24" s="35" t="s">
        <v>213</v>
      </c>
      <c r="C24" s="36">
        <v>11</v>
      </c>
      <c r="D24" s="11" t="str">
        <f t="shared" si="0"/>
        <v>N/A</v>
      </c>
      <c r="E24" s="36">
        <v>11</v>
      </c>
      <c r="F24" s="11" t="str">
        <f t="shared" si="1"/>
        <v>N/A</v>
      </c>
      <c r="G24" s="36">
        <v>11</v>
      </c>
      <c r="H24" s="11" t="str">
        <f t="shared" si="2"/>
        <v>N/A</v>
      </c>
      <c r="I24" s="12">
        <v>0</v>
      </c>
      <c r="J24" s="12">
        <v>0</v>
      </c>
      <c r="K24" s="43" t="s">
        <v>739</v>
      </c>
      <c r="L24" s="9" t="str">
        <f t="shared" si="3"/>
        <v>Yes</v>
      </c>
    </row>
    <row r="25" spans="1:12" x14ac:dyDescent="0.25">
      <c r="A25" s="4" t="s">
        <v>1002</v>
      </c>
      <c r="B25" s="35" t="s">
        <v>213</v>
      </c>
      <c r="C25" s="36">
        <v>20</v>
      </c>
      <c r="D25" s="11" t="str">
        <f t="shared" si="0"/>
        <v>N/A</v>
      </c>
      <c r="E25" s="36">
        <v>11</v>
      </c>
      <c r="F25" s="11" t="str">
        <f t="shared" si="1"/>
        <v>N/A</v>
      </c>
      <c r="G25" s="36">
        <v>19</v>
      </c>
      <c r="H25" s="11" t="str">
        <f t="shared" si="2"/>
        <v>N/A</v>
      </c>
      <c r="I25" s="12">
        <v>-45</v>
      </c>
      <c r="J25" s="12">
        <v>72.73</v>
      </c>
      <c r="K25" s="43" t="s">
        <v>739</v>
      </c>
      <c r="L25" s="9" t="str">
        <f t="shared" si="3"/>
        <v>No</v>
      </c>
    </row>
    <row r="26" spans="1:12" x14ac:dyDescent="0.25">
      <c r="A26" s="4" t="s">
        <v>1003</v>
      </c>
      <c r="B26" s="35" t="s">
        <v>213</v>
      </c>
      <c r="C26" s="36">
        <v>984</v>
      </c>
      <c r="D26" s="11" t="str">
        <f t="shared" si="0"/>
        <v>N/A</v>
      </c>
      <c r="E26" s="36">
        <v>668</v>
      </c>
      <c r="F26" s="11" t="str">
        <f t="shared" si="1"/>
        <v>N/A</v>
      </c>
      <c r="G26" s="36">
        <v>510</v>
      </c>
      <c r="H26" s="11" t="str">
        <f t="shared" si="2"/>
        <v>N/A</v>
      </c>
      <c r="I26" s="12">
        <v>-32.1</v>
      </c>
      <c r="J26" s="12">
        <v>-23.7</v>
      </c>
      <c r="K26" s="43" t="s">
        <v>739</v>
      </c>
      <c r="L26" s="9" t="str">
        <f t="shared" si="3"/>
        <v>Yes</v>
      </c>
    </row>
    <row r="27" spans="1:12" x14ac:dyDescent="0.25">
      <c r="A27" s="4" t="s">
        <v>1004</v>
      </c>
      <c r="B27" s="35" t="s">
        <v>213</v>
      </c>
      <c r="C27" s="36">
        <v>19918</v>
      </c>
      <c r="D27" s="11" t="str">
        <f t="shared" si="0"/>
        <v>N/A</v>
      </c>
      <c r="E27" s="36">
        <v>16924</v>
      </c>
      <c r="F27" s="11" t="str">
        <f t="shared" si="1"/>
        <v>N/A</v>
      </c>
      <c r="G27" s="36">
        <v>12631</v>
      </c>
      <c r="H27" s="11" t="str">
        <f t="shared" si="2"/>
        <v>N/A</v>
      </c>
      <c r="I27" s="12">
        <v>-15</v>
      </c>
      <c r="J27" s="12">
        <v>-25.4</v>
      </c>
      <c r="K27" s="43" t="s">
        <v>739</v>
      </c>
      <c r="L27" s="9" t="str">
        <f t="shared" si="3"/>
        <v>Yes</v>
      </c>
    </row>
    <row r="28" spans="1:12" x14ac:dyDescent="0.25">
      <c r="A28" s="50" t="s">
        <v>1005</v>
      </c>
      <c r="B28" s="35" t="s">
        <v>213</v>
      </c>
      <c r="C28" s="36">
        <v>7664</v>
      </c>
      <c r="D28" s="11" t="str">
        <f t="shared" si="0"/>
        <v>N/A</v>
      </c>
      <c r="E28" s="36">
        <v>7775</v>
      </c>
      <c r="F28" s="11" t="str">
        <f t="shared" si="1"/>
        <v>N/A</v>
      </c>
      <c r="G28" s="36">
        <v>7966</v>
      </c>
      <c r="H28" s="11" t="str">
        <f t="shared" si="2"/>
        <v>N/A</v>
      </c>
      <c r="I28" s="12">
        <v>1.448</v>
      </c>
      <c r="J28" s="12">
        <v>2.4569999999999999</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14250</v>
      </c>
      <c r="D30" s="11" t="str">
        <f t="shared" si="0"/>
        <v>N/A</v>
      </c>
      <c r="E30" s="36">
        <v>19351</v>
      </c>
      <c r="F30" s="11" t="str">
        <f t="shared" si="1"/>
        <v>N/A</v>
      </c>
      <c r="G30" s="36">
        <v>12527</v>
      </c>
      <c r="H30" s="11" t="str">
        <f t="shared" si="2"/>
        <v>N/A</v>
      </c>
      <c r="I30" s="12">
        <v>35.799999999999997</v>
      </c>
      <c r="J30" s="12">
        <v>-35.299999999999997</v>
      </c>
      <c r="K30" s="43" t="s">
        <v>739</v>
      </c>
      <c r="L30" s="9" t="str">
        <f t="shared" si="3"/>
        <v>No</v>
      </c>
    </row>
    <row r="31" spans="1:12" x14ac:dyDescent="0.25">
      <c r="A31" s="44" t="s">
        <v>1007</v>
      </c>
      <c r="B31" s="35" t="s">
        <v>213</v>
      </c>
      <c r="C31" s="36">
        <v>3476</v>
      </c>
      <c r="D31" s="11" t="str">
        <f t="shared" si="0"/>
        <v>N/A</v>
      </c>
      <c r="E31" s="36">
        <v>5844</v>
      </c>
      <c r="F31" s="11" t="str">
        <f t="shared" si="1"/>
        <v>N/A</v>
      </c>
      <c r="G31" s="36">
        <v>3051</v>
      </c>
      <c r="H31" s="11" t="str">
        <f t="shared" si="2"/>
        <v>N/A</v>
      </c>
      <c r="I31" s="12">
        <v>68.12</v>
      </c>
      <c r="J31" s="12">
        <v>-47.8</v>
      </c>
      <c r="K31" s="43" t="s">
        <v>739</v>
      </c>
      <c r="L31" s="9" t="str">
        <f t="shared" si="3"/>
        <v>No</v>
      </c>
    </row>
    <row r="32" spans="1:12" x14ac:dyDescent="0.25">
      <c r="A32" s="44" t="s">
        <v>1008</v>
      </c>
      <c r="B32" s="35" t="s">
        <v>213</v>
      </c>
      <c r="C32" s="36">
        <v>1966</v>
      </c>
      <c r="D32" s="11" t="str">
        <f t="shared" si="0"/>
        <v>N/A</v>
      </c>
      <c r="E32" s="36">
        <v>3280</v>
      </c>
      <c r="F32" s="11" t="str">
        <f t="shared" si="1"/>
        <v>N/A</v>
      </c>
      <c r="G32" s="36">
        <v>1646</v>
      </c>
      <c r="H32" s="11" t="str">
        <f t="shared" si="2"/>
        <v>N/A</v>
      </c>
      <c r="I32" s="12">
        <v>66.84</v>
      </c>
      <c r="J32" s="12">
        <v>-49.8</v>
      </c>
      <c r="K32" s="43" t="s">
        <v>739</v>
      </c>
      <c r="L32" s="9" t="str">
        <f t="shared" si="3"/>
        <v>No</v>
      </c>
    </row>
    <row r="33" spans="1:12" x14ac:dyDescent="0.25">
      <c r="A33" s="44" t="s">
        <v>1009</v>
      </c>
      <c r="B33" s="35" t="s">
        <v>213</v>
      </c>
      <c r="C33" s="36">
        <v>4786</v>
      </c>
      <c r="D33" s="11" t="str">
        <f t="shared" si="0"/>
        <v>N/A</v>
      </c>
      <c r="E33" s="36">
        <v>4871</v>
      </c>
      <c r="F33" s="11" t="str">
        <f t="shared" si="1"/>
        <v>N/A</v>
      </c>
      <c r="G33" s="36">
        <v>4499</v>
      </c>
      <c r="H33" s="11" t="str">
        <f t="shared" si="2"/>
        <v>N/A</v>
      </c>
      <c r="I33" s="12">
        <v>1.776</v>
      </c>
      <c r="J33" s="12">
        <v>-7.64</v>
      </c>
      <c r="K33" s="43" t="s">
        <v>739</v>
      </c>
      <c r="L33" s="9" t="str">
        <f t="shared" si="3"/>
        <v>Yes</v>
      </c>
    </row>
    <row r="34" spans="1:12" x14ac:dyDescent="0.25">
      <c r="A34" s="44" t="s">
        <v>1010</v>
      </c>
      <c r="B34" s="35" t="s">
        <v>213</v>
      </c>
      <c r="C34" s="36">
        <v>3338</v>
      </c>
      <c r="D34" s="11" t="str">
        <f t="shared" si="0"/>
        <v>N/A</v>
      </c>
      <c r="E34" s="36">
        <v>3311</v>
      </c>
      <c r="F34" s="11" t="str">
        <f t="shared" si="1"/>
        <v>N/A</v>
      </c>
      <c r="G34" s="36">
        <v>3023</v>
      </c>
      <c r="H34" s="11" t="str">
        <f t="shared" si="2"/>
        <v>N/A</v>
      </c>
      <c r="I34" s="12">
        <v>-0.80900000000000005</v>
      </c>
      <c r="J34" s="12">
        <v>-8.6999999999999993</v>
      </c>
      <c r="K34" s="43" t="s">
        <v>739</v>
      </c>
      <c r="L34" s="9" t="str">
        <f t="shared" si="3"/>
        <v>Yes</v>
      </c>
    </row>
    <row r="35" spans="1:12" x14ac:dyDescent="0.25">
      <c r="A35" s="44" t="s">
        <v>1011</v>
      </c>
      <c r="B35" s="35" t="s">
        <v>213</v>
      </c>
      <c r="C35" s="36">
        <v>684</v>
      </c>
      <c r="D35" s="11" t="str">
        <f t="shared" si="0"/>
        <v>N/A</v>
      </c>
      <c r="E35" s="36">
        <v>2045</v>
      </c>
      <c r="F35" s="11" t="str">
        <f t="shared" si="1"/>
        <v>N/A</v>
      </c>
      <c r="G35" s="36">
        <v>308</v>
      </c>
      <c r="H35" s="11" t="str">
        <f t="shared" si="2"/>
        <v>N/A</v>
      </c>
      <c r="I35" s="12">
        <v>199</v>
      </c>
      <c r="J35" s="12">
        <v>-84.9</v>
      </c>
      <c r="K35" s="43" t="s">
        <v>739</v>
      </c>
      <c r="L35" s="9" t="str">
        <f t="shared" si="3"/>
        <v>No</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440</v>
      </c>
      <c r="D37" s="11" t="str">
        <f t="shared" si="0"/>
        <v>N/A</v>
      </c>
      <c r="E37" s="36">
        <v>440</v>
      </c>
      <c r="F37" s="11" t="str">
        <f t="shared" si="1"/>
        <v>N/A</v>
      </c>
      <c r="G37" s="36">
        <v>476</v>
      </c>
      <c r="H37" s="11" t="str">
        <f t="shared" si="2"/>
        <v>N/A</v>
      </c>
      <c r="I37" s="12">
        <v>0</v>
      </c>
      <c r="J37" s="12">
        <v>8.1820000000000004</v>
      </c>
      <c r="K37" s="43" t="s">
        <v>739</v>
      </c>
      <c r="L37" s="9" t="str">
        <f t="shared" si="3"/>
        <v>Yes</v>
      </c>
    </row>
    <row r="38" spans="1:12" x14ac:dyDescent="0.25">
      <c r="A38" s="44" t="s">
        <v>84</v>
      </c>
      <c r="B38" s="35" t="s">
        <v>213</v>
      </c>
      <c r="C38" s="45">
        <v>1005868055</v>
      </c>
      <c r="D38" s="11" t="str">
        <f t="shared" si="0"/>
        <v>N/A</v>
      </c>
      <c r="E38" s="45">
        <v>1051949226</v>
      </c>
      <c r="F38" s="11" t="str">
        <f t="shared" si="1"/>
        <v>N/A</v>
      </c>
      <c r="G38" s="45">
        <v>1103109122</v>
      </c>
      <c r="H38" s="11" t="str">
        <f t="shared" si="2"/>
        <v>N/A</v>
      </c>
      <c r="I38" s="12">
        <v>4.5810000000000004</v>
      </c>
      <c r="J38" s="12">
        <v>4.8630000000000004</v>
      </c>
      <c r="K38" s="43" t="s">
        <v>739</v>
      </c>
      <c r="L38" s="9" t="str">
        <f t="shared" si="3"/>
        <v>Yes</v>
      </c>
    </row>
    <row r="39" spans="1:12" x14ac:dyDescent="0.25">
      <c r="A39" s="44" t="s">
        <v>1301</v>
      </c>
      <c r="B39" s="35" t="s">
        <v>213</v>
      </c>
      <c r="C39" s="45">
        <v>8539.7204700000002</v>
      </c>
      <c r="D39" s="11" t="str">
        <f t="shared" si="0"/>
        <v>N/A</v>
      </c>
      <c r="E39" s="45">
        <v>8614.7672263000004</v>
      </c>
      <c r="F39" s="11" t="str">
        <f t="shared" si="1"/>
        <v>N/A</v>
      </c>
      <c r="G39" s="45">
        <v>9801.2325586000006</v>
      </c>
      <c r="H39" s="11" t="str">
        <f t="shared" si="2"/>
        <v>N/A</v>
      </c>
      <c r="I39" s="12">
        <v>0.87880000000000003</v>
      </c>
      <c r="J39" s="12">
        <v>13.77</v>
      </c>
      <c r="K39" s="43" t="s">
        <v>739</v>
      </c>
      <c r="L39" s="9" t="str">
        <f t="shared" si="3"/>
        <v>Yes</v>
      </c>
    </row>
    <row r="40" spans="1:12" x14ac:dyDescent="0.25">
      <c r="A40" s="44" t="s">
        <v>1302</v>
      </c>
      <c r="B40" s="35" t="s">
        <v>213</v>
      </c>
      <c r="C40" s="45">
        <v>9683.3537582999998</v>
      </c>
      <c r="D40" s="11" t="str">
        <f>IF($B40="N/A","N/A",IF(C40&gt;10,"No",IF(C40&lt;-10,"No","Yes")))</f>
        <v>N/A</v>
      </c>
      <c r="E40" s="45">
        <v>9808.4758459000004</v>
      </c>
      <c r="F40" s="11" t="str">
        <f>IF($B40="N/A","N/A",IF(E40&gt;10,"No",IF(E40&lt;-10,"No","Yes")))</f>
        <v>N/A</v>
      </c>
      <c r="G40" s="45">
        <v>11125.210501</v>
      </c>
      <c r="H40" s="11" t="str">
        <f>IF($B40="N/A","N/A",IF(G40&gt;10,"No",IF(G40&lt;-10,"No","Yes")))</f>
        <v>N/A</v>
      </c>
      <c r="I40" s="12">
        <v>1.292</v>
      </c>
      <c r="J40" s="12">
        <v>13.42</v>
      </c>
      <c r="K40" s="43" t="s">
        <v>739</v>
      </c>
      <c r="L40" s="9" t="str">
        <f>IF(J40="Div by 0", "N/A", IF(K40="N/A","N/A", IF(J40&gt;VALUE(MID(K40,1,2)), "No", IF(J40&lt;-1*VALUE(MID(K40,1,2)), "No", "Yes"))))</f>
        <v>Yes</v>
      </c>
    </row>
    <row r="41" spans="1:12" x14ac:dyDescent="0.25">
      <c r="A41" s="44" t="s">
        <v>107</v>
      </c>
      <c r="B41" s="35" t="s">
        <v>213</v>
      </c>
      <c r="C41" s="45">
        <v>489591</v>
      </c>
      <c r="D41" s="11" t="str">
        <f t="shared" ref="D41:D44" si="4">IF($B41="N/A","N/A",IF(C41&gt;10,"No",IF(C41&lt;-10,"No","Yes")))</f>
        <v>N/A</v>
      </c>
      <c r="E41" s="45">
        <v>395178</v>
      </c>
      <c r="F41" s="11" t="str">
        <f t="shared" ref="F41:F44" si="5">IF($B41="N/A","N/A",IF(E41&gt;10,"No",IF(E41&lt;-10,"No","Yes")))</f>
        <v>N/A</v>
      </c>
      <c r="G41" s="45">
        <v>365925</v>
      </c>
      <c r="H41" s="11" t="str">
        <f t="shared" ref="H41:H44" si="6">IF($B41="N/A","N/A",IF(G41&gt;10,"No",IF(G41&lt;-10,"No","Yes")))</f>
        <v>N/A</v>
      </c>
      <c r="I41" s="12">
        <v>-19.3</v>
      </c>
      <c r="J41" s="12">
        <v>-7.4</v>
      </c>
      <c r="K41" s="43" t="s">
        <v>739</v>
      </c>
      <c r="L41" s="9" t="str">
        <f t="shared" ref="L41:L43" si="7">IF(J41="Div by 0", "N/A", IF(K41="N/A","N/A", IF(J41&gt;VALUE(MID(K41,1,2)), "No", IF(J41&lt;-1*VALUE(MID(K41,1,2)), "No", "Yes"))))</f>
        <v>Yes</v>
      </c>
    </row>
    <row r="42" spans="1:12" x14ac:dyDescent="0.25">
      <c r="A42" s="44" t="s">
        <v>158</v>
      </c>
      <c r="B42" s="43" t="s">
        <v>217</v>
      </c>
      <c r="C42" s="1">
        <v>93</v>
      </c>
      <c r="D42" s="11" t="str">
        <f>IF($B42="N/A","N/A",IF(C42&gt;0,"No",IF(C42&lt;0,"No","Yes")))</f>
        <v>No</v>
      </c>
      <c r="E42" s="1">
        <v>151</v>
      </c>
      <c r="F42" s="11" t="str">
        <f>IF($B42="N/A","N/A",IF(E42&gt;0,"No",IF(E42&lt;0,"No","Yes")))</f>
        <v>No</v>
      </c>
      <c r="G42" s="1">
        <v>1641</v>
      </c>
      <c r="H42" s="11" t="str">
        <f>IF($B42="N/A","N/A",IF(G42&gt;0,"No",IF(G42&lt;0,"No","Yes")))</f>
        <v>No</v>
      </c>
      <c r="I42" s="12">
        <v>62.37</v>
      </c>
      <c r="J42" s="12">
        <v>986.8</v>
      </c>
      <c r="K42" s="43" t="s">
        <v>739</v>
      </c>
      <c r="L42" s="9" t="str">
        <f t="shared" si="7"/>
        <v>No</v>
      </c>
    </row>
    <row r="43" spans="1:12" x14ac:dyDescent="0.25">
      <c r="A43" s="44" t="s">
        <v>156</v>
      </c>
      <c r="B43" s="35" t="s">
        <v>213</v>
      </c>
      <c r="C43" s="45">
        <v>39510</v>
      </c>
      <c r="D43" s="11" t="str">
        <f t="shared" si="4"/>
        <v>N/A</v>
      </c>
      <c r="E43" s="45">
        <v>72321</v>
      </c>
      <c r="F43" s="11" t="str">
        <f t="shared" si="5"/>
        <v>N/A</v>
      </c>
      <c r="G43" s="45">
        <v>157167</v>
      </c>
      <c r="H43" s="11" t="str">
        <f t="shared" si="6"/>
        <v>N/A</v>
      </c>
      <c r="I43" s="12">
        <v>83.04</v>
      </c>
      <c r="J43" s="12">
        <v>117.3</v>
      </c>
      <c r="K43" s="43" t="s">
        <v>739</v>
      </c>
      <c r="L43" s="9" t="str">
        <f t="shared" si="7"/>
        <v>No</v>
      </c>
    </row>
    <row r="44" spans="1:12" x14ac:dyDescent="0.25">
      <c r="A44" s="44" t="s">
        <v>1303</v>
      </c>
      <c r="B44" s="35" t="s">
        <v>213</v>
      </c>
      <c r="C44" s="45">
        <v>424.83870968000002</v>
      </c>
      <c r="D44" s="11" t="str">
        <f t="shared" si="4"/>
        <v>N/A</v>
      </c>
      <c r="E44" s="45">
        <v>478.94701987000002</v>
      </c>
      <c r="F44" s="11" t="str">
        <f t="shared" si="5"/>
        <v>N/A</v>
      </c>
      <c r="G44" s="45">
        <v>95.775137111999996</v>
      </c>
      <c r="H44" s="11" t="str">
        <f t="shared" si="6"/>
        <v>N/A</v>
      </c>
      <c r="I44" s="12">
        <v>12.74</v>
      </c>
      <c r="J44" s="12">
        <v>-80</v>
      </c>
      <c r="K44" s="43" t="s">
        <v>739</v>
      </c>
      <c r="L44" s="9" t="str">
        <f>IF(J44="Div by 0", "N/A", IF(OR(J44="N/A",K44="N/A"),"N/A", IF(J44&gt;VALUE(MID(K44,1,2)), "No", IF(J44&lt;-1*VALUE(MID(K44,1,2)), "No", "Yes"))))</f>
        <v>No</v>
      </c>
    </row>
    <row r="45" spans="1:12" x14ac:dyDescent="0.25">
      <c r="A45" s="44" t="s">
        <v>1304</v>
      </c>
      <c r="B45" s="35" t="s">
        <v>213</v>
      </c>
      <c r="C45" s="45">
        <v>21903.175403000001</v>
      </c>
      <c r="D45" s="11" t="str">
        <f t="shared" ref="D45:D71" si="8">IF($B45="N/A","N/A",IF(C45&gt;10,"No",IF(C45&lt;-10,"No","Yes")))</f>
        <v>N/A</v>
      </c>
      <c r="E45" s="45">
        <v>19970.897992999999</v>
      </c>
      <c r="F45" s="11" t="str">
        <f t="shared" ref="F45:F71" si="9">IF($B45="N/A","N/A",IF(E45&gt;10,"No",IF(E45&lt;-10,"No","Yes")))</f>
        <v>N/A</v>
      </c>
      <c r="G45" s="45">
        <v>19481.004768999999</v>
      </c>
      <c r="H45" s="11" t="str">
        <f t="shared" ref="H45:H71" si="10">IF($B45="N/A","N/A",IF(G45&gt;10,"No",IF(G45&lt;-10,"No","Yes")))</f>
        <v>N/A</v>
      </c>
      <c r="I45" s="12">
        <v>-8.82</v>
      </c>
      <c r="J45" s="12">
        <v>-2.4500000000000002</v>
      </c>
      <c r="K45" s="43" t="s">
        <v>739</v>
      </c>
      <c r="L45" s="9" t="str">
        <f t="shared" ref="L45:L71" si="11">IF(J45="Div by 0", "N/A", IF(K45="N/A","N/A", IF(J45&gt;VALUE(MID(K45,1,2)), "No", IF(J45&lt;-1*VALUE(MID(K45,1,2)), "No", "Yes"))))</f>
        <v>Yes</v>
      </c>
    </row>
    <row r="46" spans="1:12" x14ac:dyDescent="0.25">
      <c r="A46" s="44" t="s">
        <v>1305</v>
      </c>
      <c r="B46" s="35" t="s">
        <v>213</v>
      </c>
      <c r="C46" s="45">
        <v>15820.755486</v>
      </c>
      <c r="D46" s="11" t="str">
        <f t="shared" si="8"/>
        <v>N/A</v>
      </c>
      <c r="E46" s="45">
        <v>15271.611252999999</v>
      </c>
      <c r="F46" s="11" t="str">
        <f t="shared" si="9"/>
        <v>N/A</v>
      </c>
      <c r="G46" s="45">
        <v>15774.922140999999</v>
      </c>
      <c r="H46" s="11" t="str">
        <f t="shared" si="10"/>
        <v>N/A</v>
      </c>
      <c r="I46" s="12">
        <v>-3.47</v>
      </c>
      <c r="J46" s="12">
        <v>3.2959999999999998</v>
      </c>
      <c r="K46" s="43" t="s">
        <v>739</v>
      </c>
      <c r="L46" s="9" t="str">
        <f t="shared" si="11"/>
        <v>Yes</v>
      </c>
    </row>
    <row r="47" spans="1:12" x14ac:dyDescent="0.25">
      <c r="A47" s="44" t="s">
        <v>1306</v>
      </c>
      <c r="B47" s="35" t="s">
        <v>213</v>
      </c>
      <c r="C47" s="45">
        <v>15151.628205000001</v>
      </c>
      <c r="D47" s="11" t="str">
        <f t="shared" si="8"/>
        <v>N/A</v>
      </c>
      <c r="E47" s="45">
        <v>10259.420454999999</v>
      </c>
      <c r="F47" s="11" t="str">
        <f t="shared" si="9"/>
        <v>N/A</v>
      </c>
      <c r="G47" s="45">
        <v>12698.840909</v>
      </c>
      <c r="H47" s="11" t="str">
        <f t="shared" si="10"/>
        <v>N/A</v>
      </c>
      <c r="I47" s="12">
        <v>-32.299999999999997</v>
      </c>
      <c r="J47" s="12">
        <v>23.78</v>
      </c>
      <c r="K47" s="43" t="s">
        <v>739</v>
      </c>
      <c r="L47" s="9" t="str">
        <f t="shared" si="11"/>
        <v>Yes</v>
      </c>
    </row>
    <row r="48" spans="1:12" x14ac:dyDescent="0.25">
      <c r="A48" s="44" t="s">
        <v>1307</v>
      </c>
      <c r="B48" s="35" t="s">
        <v>213</v>
      </c>
      <c r="C48" s="45">
        <v>6259.5</v>
      </c>
      <c r="D48" s="11" t="str">
        <f t="shared" si="8"/>
        <v>N/A</v>
      </c>
      <c r="E48" s="45" t="s">
        <v>1746</v>
      </c>
      <c r="F48" s="11" t="str">
        <f t="shared" si="9"/>
        <v>N/A</v>
      </c>
      <c r="G48" s="45">
        <v>20238.666667000001</v>
      </c>
      <c r="H48" s="11" t="str">
        <f t="shared" si="10"/>
        <v>N/A</v>
      </c>
      <c r="I48" s="12" t="s">
        <v>1746</v>
      </c>
      <c r="J48" s="12" t="s">
        <v>1746</v>
      </c>
      <c r="K48" s="43" t="s">
        <v>739</v>
      </c>
      <c r="L48" s="9" t="str">
        <f t="shared" si="11"/>
        <v>N/A</v>
      </c>
    </row>
    <row r="49" spans="1:12" x14ac:dyDescent="0.25">
      <c r="A49" s="44" t="s">
        <v>1308</v>
      </c>
      <c r="B49" s="35" t="s">
        <v>213</v>
      </c>
      <c r="C49" s="45">
        <v>47657.814433</v>
      </c>
      <c r="D49" s="11" t="str">
        <f t="shared" si="8"/>
        <v>N/A</v>
      </c>
      <c r="E49" s="45">
        <v>42593.008403</v>
      </c>
      <c r="F49" s="11" t="str">
        <f t="shared" si="9"/>
        <v>N/A</v>
      </c>
      <c r="G49" s="45">
        <v>36156.259843</v>
      </c>
      <c r="H49" s="11" t="str">
        <f t="shared" si="10"/>
        <v>N/A</v>
      </c>
      <c r="I49" s="12">
        <v>-10.6</v>
      </c>
      <c r="J49" s="12">
        <v>-15.1</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11591.102640999999</v>
      </c>
      <c r="D51" s="11" t="str">
        <f t="shared" si="8"/>
        <v>N/A</v>
      </c>
      <c r="E51" s="45">
        <v>11708.197885</v>
      </c>
      <c r="F51" s="11" t="str">
        <f t="shared" si="9"/>
        <v>N/A</v>
      </c>
      <c r="G51" s="45">
        <v>12400.605926</v>
      </c>
      <c r="H51" s="11" t="str">
        <f t="shared" si="10"/>
        <v>N/A</v>
      </c>
      <c r="I51" s="12">
        <v>1.01</v>
      </c>
      <c r="J51" s="12">
        <v>5.9139999999999997</v>
      </c>
      <c r="K51" s="43" t="s">
        <v>739</v>
      </c>
      <c r="L51" s="9" t="str">
        <f t="shared" si="11"/>
        <v>Yes</v>
      </c>
    </row>
    <row r="52" spans="1:12" x14ac:dyDescent="0.25">
      <c r="A52" s="44" t="s">
        <v>1311</v>
      </c>
      <c r="B52" s="35" t="s">
        <v>213</v>
      </c>
      <c r="C52" s="45">
        <v>11715.029151000001</v>
      </c>
      <c r="D52" s="11" t="str">
        <f t="shared" si="8"/>
        <v>N/A</v>
      </c>
      <c r="E52" s="45">
        <v>11962.486108999999</v>
      </c>
      <c r="F52" s="11" t="str">
        <f t="shared" si="9"/>
        <v>N/A</v>
      </c>
      <c r="G52" s="45">
        <v>12775.611876000001</v>
      </c>
      <c r="H52" s="11" t="str">
        <f t="shared" si="10"/>
        <v>N/A</v>
      </c>
      <c r="I52" s="12">
        <v>2.1120000000000001</v>
      </c>
      <c r="J52" s="12">
        <v>6.7969999999999997</v>
      </c>
      <c r="K52" s="43" t="s">
        <v>739</v>
      </c>
      <c r="L52" s="9" t="str">
        <f t="shared" si="11"/>
        <v>Yes</v>
      </c>
    </row>
    <row r="53" spans="1:12" x14ac:dyDescent="0.25">
      <c r="A53" s="44" t="s">
        <v>1312</v>
      </c>
      <c r="B53" s="35" t="s">
        <v>213</v>
      </c>
      <c r="C53" s="45">
        <v>9135.6450447999996</v>
      </c>
      <c r="D53" s="11" t="str">
        <f t="shared" si="8"/>
        <v>N/A</v>
      </c>
      <c r="E53" s="45">
        <v>8929.2379794999997</v>
      </c>
      <c r="F53" s="11" t="str">
        <f t="shared" si="9"/>
        <v>N/A</v>
      </c>
      <c r="G53" s="45">
        <v>9527.7808380999995</v>
      </c>
      <c r="H53" s="11" t="str">
        <f t="shared" si="10"/>
        <v>N/A</v>
      </c>
      <c r="I53" s="12">
        <v>-2.2599999999999998</v>
      </c>
      <c r="J53" s="12">
        <v>6.7030000000000003</v>
      </c>
      <c r="K53" s="43" t="s">
        <v>739</v>
      </c>
      <c r="L53" s="9" t="str">
        <f t="shared" si="11"/>
        <v>Yes</v>
      </c>
    </row>
    <row r="54" spans="1:12" x14ac:dyDescent="0.25">
      <c r="A54" s="44" t="s">
        <v>1313</v>
      </c>
      <c r="B54" s="35" t="s">
        <v>213</v>
      </c>
      <c r="C54" s="45">
        <v>13934.233894000001</v>
      </c>
      <c r="D54" s="11" t="str">
        <f t="shared" si="8"/>
        <v>N/A</v>
      </c>
      <c r="E54" s="45">
        <v>14613.499347999999</v>
      </c>
      <c r="F54" s="11" t="str">
        <f t="shared" si="9"/>
        <v>N/A</v>
      </c>
      <c r="G54" s="45">
        <v>15364.271522999999</v>
      </c>
      <c r="H54" s="11" t="str">
        <f t="shared" si="10"/>
        <v>N/A</v>
      </c>
      <c r="I54" s="12">
        <v>4.875</v>
      </c>
      <c r="J54" s="12">
        <v>5.1379999999999999</v>
      </c>
      <c r="K54" s="43" t="s">
        <v>739</v>
      </c>
      <c r="L54" s="9" t="str">
        <f t="shared" si="11"/>
        <v>Yes</v>
      </c>
    </row>
    <row r="55" spans="1:12" x14ac:dyDescent="0.25">
      <c r="A55" s="44" t="s">
        <v>1690</v>
      </c>
      <c r="B55" s="35" t="s">
        <v>213</v>
      </c>
      <c r="C55" s="45">
        <v>19495.976790000001</v>
      </c>
      <c r="D55" s="11" t="str">
        <f t="shared" si="8"/>
        <v>N/A</v>
      </c>
      <c r="E55" s="45">
        <v>18630.920069</v>
      </c>
      <c r="F55" s="11" t="str">
        <f t="shared" si="9"/>
        <v>N/A</v>
      </c>
      <c r="G55" s="45">
        <v>18101.218774000001</v>
      </c>
      <c r="H55" s="11" t="str">
        <f t="shared" si="10"/>
        <v>N/A</v>
      </c>
      <c r="I55" s="12">
        <v>-4.4400000000000004</v>
      </c>
      <c r="J55" s="12">
        <v>-2.84</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3590.9722698</v>
      </c>
      <c r="D57" s="11" t="str">
        <f t="shared" si="8"/>
        <v>N/A</v>
      </c>
      <c r="E57" s="45">
        <v>3912.4210526000002</v>
      </c>
      <c r="F57" s="11" t="str">
        <f t="shared" si="9"/>
        <v>N/A</v>
      </c>
      <c r="G57" s="45">
        <v>4434.6909133999998</v>
      </c>
      <c r="H57" s="11" t="str">
        <f t="shared" si="10"/>
        <v>N/A</v>
      </c>
      <c r="I57" s="12">
        <v>8.952</v>
      </c>
      <c r="J57" s="12">
        <v>13.35</v>
      </c>
      <c r="K57" s="43" t="s">
        <v>739</v>
      </c>
      <c r="L57" s="9" t="str">
        <f t="shared" si="11"/>
        <v>Yes</v>
      </c>
    </row>
    <row r="58" spans="1:12" x14ac:dyDescent="0.25">
      <c r="A58" s="44" t="s">
        <v>1315</v>
      </c>
      <c r="B58" s="35" t="s">
        <v>213</v>
      </c>
      <c r="C58" s="45">
        <v>3854.4444444000001</v>
      </c>
      <c r="D58" s="11" t="str">
        <f t="shared" si="8"/>
        <v>N/A</v>
      </c>
      <c r="E58" s="45">
        <v>7059</v>
      </c>
      <c r="F58" s="11" t="str">
        <f t="shared" si="9"/>
        <v>N/A</v>
      </c>
      <c r="G58" s="45">
        <v>0</v>
      </c>
      <c r="H58" s="11" t="str">
        <f t="shared" si="10"/>
        <v>N/A</v>
      </c>
      <c r="I58" s="12">
        <v>83.14</v>
      </c>
      <c r="J58" s="12">
        <v>-100</v>
      </c>
      <c r="K58" s="43" t="s">
        <v>739</v>
      </c>
      <c r="L58" s="9" t="str">
        <f t="shared" si="11"/>
        <v>No</v>
      </c>
    </row>
    <row r="59" spans="1:12" ht="12" customHeight="1" x14ac:dyDescent="0.25">
      <c r="A59" s="44" t="s">
        <v>1692</v>
      </c>
      <c r="B59" s="35" t="s">
        <v>213</v>
      </c>
      <c r="C59" s="45">
        <v>2491</v>
      </c>
      <c r="D59" s="11" t="str">
        <f t="shared" si="8"/>
        <v>N/A</v>
      </c>
      <c r="E59" s="45">
        <v>2864.5</v>
      </c>
      <c r="F59" s="11" t="str">
        <f t="shared" si="9"/>
        <v>N/A</v>
      </c>
      <c r="G59" s="45">
        <v>231.5</v>
      </c>
      <c r="H59" s="11" t="str">
        <f t="shared" si="10"/>
        <v>N/A</v>
      </c>
      <c r="I59" s="12">
        <v>14.99</v>
      </c>
      <c r="J59" s="12">
        <v>-91.9</v>
      </c>
      <c r="K59" s="43" t="s">
        <v>739</v>
      </c>
      <c r="L59" s="9" t="str">
        <f t="shared" si="11"/>
        <v>No</v>
      </c>
    </row>
    <row r="60" spans="1:12" x14ac:dyDescent="0.25">
      <c r="A60" s="44" t="s">
        <v>1693</v>
      </c>
      <c r="B60" s="35" t="s">
        <v>213</v>
      </c>
      <c r="C60" s="45">
        <v>4233.2</v>
      </c>
      <c r="D60" s="11" t="str">
        <f t="shared" si="8"/>
        <v>N/A</v>
      </c>
      <c r="E60" s="45">
        <v>1085.4545455</v>
      </c>
      <c r="F60" s="11" t="str">
        <f t="shared" si="9"/>
        <v>N/A</v>
      </c>
      <c r="G60" s="45">
        <v>8602.0526315999996</v>
      </c>
      <c r="H60" s="11" t="str">
        <f t="shared" si="10"/>
        <v>N/A</v>
      </c>
      <c r="I60" s="12">
        <v>-74.400000000000006</v>
      </c>
      <c r="J60" s="12">
        <v>692.5</v>
      </c>
      <c r="K60" s="43" t="s">
        <v>739</v>
      </c>
      <c r="L60" s="9" t="str">
        <f t="shared" si="11"/>
        <v>No</v>
      </c>
    </row>
    <row r="61" spans="1:12" x14ac:dyDescent="0.25">
      <c r="A61" s="3" t="s">
        <v>1694</v>
      </c>
      <c r="B61" s="35" t="s">
        <v>213</v>
      </c>
      <c r="C61" s="45">
        <v>783.64329267999994</v>
      </c>
      <c r="D61" s="11" t="str">
        <f t="shared" si="8"/>
        <v>N/A</v>
      </c>
      <c r="E61" s="45">
        <v>917.39970059999996</v>
      </c>
      <c r="F61" s="11" t="str">
        <f t="shared" si="9"/>
        <v>N/A</v>
      </c>
      <c r="G61" s="45">
        <v>655.62941176000004</v>
      </c>
      <c r="H61" s="11" t="str">
        <f t="shared" si="10"/>
        <v>N/A</v>
      </c>
      <c r="I61" s="12">
        <v>17.07</v>
      </c>
      <c r="J61" s="12">
        <v>-28.5</v>
      </c>
      <c r="K61" s="43" t="s">
        <v>739</v>
      </c>
      <c r="L61" s="9" t="str">
        <f t="shared" si="11"/>
        <v>Yes</v>
      </c>
    </row>
    <row r="62" spans="1:12" x14ac:dyDescent="0.25">
      <c r="A62" s="3" t="s">
        <v>1695</v>
      </c>
      <c r="B62" s="35" t="s">
        <v>213</v>
      </c>
      <c r="C62" s="45">
        <v>1614.4405061</v>
      </c>
      <c r="D62" s="11" t="str">
        <f t="shared" si="8"/>
        <v>N/A</v>
      </c>
      <c r="E62" s="45">
        <v>1778.8828291</v>
      </c>
      <c r="F62" s="11" t="str">
        <f t="shared" si="9"/>
        <v>N/A</v>
      </c>
      <c r="G62" s="45">
        <v>1870.3343362000001</v>
      </c>
      <c r="H62" s="11" t="str">
        <f t="shared" si="10"/>
        <v>N/A</v>
      </c>
      <c r="I62" s="12">
        <v>10.19</v>
      </c>
      <c r="J62" s="12">
        <v>5.141</v>
      </c>
      <c r="K62" s="43" t="s">
        <v>739</v>
      </c>
      <c r="L62" s="9" t="str">
        <f t="shared" si="11"/>
        <v>Yes</v>
      </c>
    </row>
    <row r="63" spans="1:12" x14ac:dyDescent="0.25">
      <c r="A63" s="3" t="s">
        <v>1696</v>
      </c>
      <c r="B63" s="35" t="s">
        <v>213</v>
      </c>
      <c r="C63" s="45">
        <v>9086.5301409000003</v>
      </c>
      <c r="D63" s="11" t="str">
        <f t="shared" si="8"/>
        <v>N/A</v>
      </c>
      <c r="E63" s="45">
        <v>8816.5086816999992</v>
      </c>
      <c r="F63" s="11" t="str">
        <f t="shared" si="9"/>
        <v>N/A</v>
      </c>
      <c r="G63" s="45">
        <v>8734.9426311999996</v>
      </c>
      <c r="H63" s="11" t="str">
        <f t="shared" si="10"/>
        <v>N/A</v>
      </c>
      <c r="I63" s="12">
        <v>-2.97</v>
      </c>
      <c r="J63" s="12">
        <v>-0.92500000000000004</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2064.9123509000001</v>
      </c>
      <c r="D65" s="11" t="str">
        <f t="shared" si="8"/>
        <v>N/A</v>
      </c>
      <c r="E65" s="45">
        <v>2158.7217197999998</v>
      </c>
      <c r="F65" s="11" t="str">
        <f t="shared" si="9"/>
        <v>N/A</v>
      </c>
      <c r="G65" s="45">
        <v>2127.7504589999999</v>
      </c>
      <c r="H65" s="11" t="str">
        <f t="shared" si="10"/>
        <v>N/A</v>
      </c>
      <c r="I65" s="12">
        <v>4.5430000000000001</v>
      </c>
      <c r="J65" s="12">
        <v>-1.43</v>
      </c>
      <c r="K65" s="43" t="s">
        <v>739</v>
      </c>
      <c r="L65" s="9" t="str">
        <f t="shared" si="11"/>
        <v>Yes</v>
      </c>
    </row>
    <row r="66" spans="1:12" x14ac:dyDescent="0.25">
      <c r="A66" s="3" t="s">
        <v>1699</v>
      </c>
      <c r="B66" s="35" t="s">
        <v>213</v>
      </c>
      <c r="C66" s="45">
        <v>1842.2241082</v>
      </c>
      <c r="D66" s="11" t="str">
        <f t="shared" si="8"/>
        <v>N/A</v>
      </c>
      <c r="E66" s="45">
        <v>2073.0213895000002</v>
      </c>
      <c r="F66" s="11" t="str">
        <f t="shared" si="9"/>
        <v>N/A</v>
      </c>
      <c r="G66" s="45">
        <v>1760.6325795</v>
      </c>
      <c r="H66" s="11" t="str">
        <f t="shared" si="10"/>
        <v>N/A</v>
      </c>
      <c r="I66" s="12">
        <v>12.53</v>
      </c>
      <c r="J66" s="12">
        <v>-15.1</v>
      </c>
      <c r="K66" s="43" t="s">
        <v>739</v>
      </c>
      <c r="L66" s="9" t="str">
        <f t="shared" si="11"/>
        <v>Yes</v>
      </c>
    </row>
    <row r="67" spans="1:12" x14ac:dyDescent="0.25">
      <c r="A67" s="3" t="s">
        <v>1700</v>
      </c>
      <c r="B67" s="35" t="s">
        <v>213</v>
      </c>
      <c r="C67" s="45">
        <v>1141.5895218999999</v>
      </c>
      <c r="D67" s="11" t="str">
        <f t="shared" si="8"/>
        <v>N/A</v>
      </c>
      <c r="E67" s="45">
        <v>1582.9045732</v>
      </c>
      <c r="F67" s="11" t="str">
        <f t="shared" si="9"/>
        <v>N/A</v>
      </c>
      <c r="G67" s="45">
        <v>951.16342649000001</v>
      </c>
      <c r="H67" s="11" t="str">
        <f t="shared" si="10"/>
        <v>N/A</v>
      </c>
      <c r="I67" s="12">
        <v>38.659999999999997</v>
      </c>
      <c r="J67" s="12">
        <v>-39.9</v>
      </c>
      <c r="K67" s="43" t="s">
        <v>739</v>
      </c>
      <c r="L67" s="9" t="str">
        <f t="shared" si="11"/>
        <v>No</v>
      </c>
    </row>
    <row r="68" spans="1:12" x14ac:dyDescent="0.25">
      <c r="A68" s="2" t="s">
        <v>1701</v>
      </c>
      <c r="B68" s="35" t="s">
        <v>213</v>
      </c>
      <c r="C68" s="45">
        <v>2802.2684914000001</v>
      </c>
      <c r="D68" s="11" t="str">
        <f t="shared" si="8"/>
        <v>N/A</v>
      </c>
      <c r="E68" s="45">
        <v>3087.9419010000001</v>
      </c>
      <c r="F68" s="11" t="str">
        <f t="shared" si="9"/>
        <v>N/A</v>
      </c>
      <c r="G68" s="45">
        <v>3245.2985107999998</v>
      </c>
      <c r="H68" s="11" t="str">
        <f t="shared" si="10"/>
        <v>N/A</v>
      </c>
      <c r="I68" s="12">
        <v>10.19</v>
      </c>
      <c r="J68" s="12">
        <v>5.0960000000000001</v>
      </c>
      <c r="K68" s="43" t="s">
        <v>739</v>
      </c>
      <c r="L68" s="9" t="str">
        <f t="shared" si="11"/>
        <v>Yes</v>
      </c>
    </row>
    <row r="69" spans="1:12" x14ac:dyDescent="0.25">
      <c r="A69" s="2" t="s">
        <v>1702</v>
      </c>
      <c r="B69" s="35" t="s">
        <v>213</v>
      </c>
      <c r="C69" s="45">
        <v>1841.8873576999999</v>
      </c>
      <c r="D69" s="11" t="str">
        <f t="shared" si="8"/>
        <v>N/A</v>
      </c>
      <c r="E69" s="45">
        <v>1598.6614316</v>
      </c>
      <c r="F69" s="11" t="str">
        <f t="shared" si="9"/>
        <v>N/A</v>
      </c>
      <c r="G69" s="45">
        <v>1520.8197155</v>
      </c>
      <c r="H69" s="11" t="str">
        <f t="shared" si="10"/>
        <v>N/A</v>
      </c>
      <c r="I69" s="12">
        <v>-13.2</v>
      </c>
      <c r="J69" s="12">
        <v>-4.87</v>
      </c>
      <c r="K69" s="43" t="s">
        <v>739</v>
      </c>
      <c r="L69" s="9" t="str">
        <f t="shared" si="11"/>
        <v>Yes</v>
      </c>
    </row>
    <row r="70" spans="1:12" x14ac:dyDescent="0.25">
      <c r="A70" s="44" t="s">
        <v>1703</v>
      </c>
      <c r="B70" s="35" t="s">
        <v>213</v>
      </c>
      <c r="C70" s="45">
        <v>1779.5146199000001</v>
      </c>
      <c r="D70" s="11" t="str">
        <f t="shared" si="8"/>
        <v>N/A</v>
      </c>
      <c r="E70" s="45">
        <v>2020.6488998</v>
      </c>
      <c r="F70" s="11" t="str">
        <f t="shared" si="9"/>
        <v>N/A</v>
      </c>
      <c r="G70" s="45">
        <v>1685.0292208000001</v>
      </c>
      <c r="H70" s="11" t="str">
        <f t="shared" si="10"/>
        <v>N/A</v>
      </c>
      <c r="I70" s="12">
        <v>13.55</v>
      </c>
      <c r="J70" s="12">
        <v>-16.600000000000001</v>
      </c>
      <c r="K70" s="43" t="s">
        <v>739</v>
      </c>
      <c r="L70" s="9" t="str">
        <f t="shared" si="11"/>
        <v>Yes</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153363961</v>
      </c>
      <c r="D72" s="11" t="str">
        <f t="shared" ref="D72:D135" si="12">IF($B72="N/A","N/A",IF(C72&gt;10,"No",IF(C72&lt;-10,"No","Yes")))</f>
        <v>N/A</v>
      </c>
      <c r="E72" s="45">
        <v>164294997</v>
      </c>
      <c r="F72" s="11" t="str">
        <f t="shared" ref="F72:F135" si="13">IF($B72="N/A","N/A",IF(E72&gt;10,"No",IF(E72&lt;-10,"No","Yes")))</f>
        <v>N/A</v>
      </c>
      <c r="G72" s="45">
        <v>164928057</v>
      </c>
      <c r="H72" s="11" t="str">
        <f t="shared" ref="H72:H135" si="14">IF($B72="N/A","N/A",IF(G72&gt;10,"No",IF(G72&lt;-10,"No","Yes")))</f>
        <v>N/A</v>
      </c>
      <c r="I72" s="12">
        <v>7.1280000000000001</v>
      </c>
      <c r="J72" s="12">
        <v>0.38529999999999998</v>
      </c>
      <c r="K72" s="43" t="s">
        <v>739</v>
      </c>
      <c r="L72" s="9" t="str">
        <f t="shared" ref="L72:L132" si="15">IF(J72="Div by 0", "N/A", IF(K72="N/A","N/A", IF(J72&gt;VALUE(MID(K72,1,2)), "No", IF(J72&lt;-1*VALUE(MID(K72,1,2)), "No", "Yes"))))</f>
        <v>Yes</v>
      </c>
    </row>
    <row r="73" spans="1:12" x14ac:dyDescent="0.25">
      <c r="A73" s="44" t="s">
        <v>1623</v>
      </c>
      <c r="B73" s="35" t="s">
        <v>213</v>
      </c>
      <c r="C73" s="36">
        <v>15011</v>
      </c>
      <c r="D73" s="11" t="str">
        <f t="shared" si="12"/>
        <v>N/A</v>
      </c>
      <c r="E73" s="36">
        <v>16422</v>
      </c>
      <c r="F73" s="11" t="str">
        <f t="shared" si="13"/>
        <v>N/A</v>
      </c>
      <c r="G73" s="36">
        <v>15016</v>
      </c>
      <c r="H73" s="11" t="str">
        <f t="shared" si="14"/>
        <v>N/A</v>
      </c>
      <c r="I73" s="12">
        <v>9.4</v>
      </c>
      <c r="J73" s="12">
        <v>-8.56</v>
      </c>
      <c r="K73" s="43" t="s">
        <v>739</v>
      </c>
      <c r="L73" s="9" t="str">
        <f t="shared" si="15"/>
        <v>Yes</v>
      </c>
    </row>
    <row r="74" spans="1:12" x14ac:dyDescent="0.25">
      <c r="A74" s="44" t="s">
        <v>1316</v>
      </c>
      <c r="B74" s="35" t="s">
        <v>213</v>
      </c>
      <c r="C74" s="45">
        <v>10216.771767</v>
      </c>
      <c r="D74" s="11" t="str">
        <f t="shared" si="12"/>
        <v>N/A</v>
      </c>
      <c r="E74" s="45">
        <v>10004.566862</v>
      </c>
      <c r="F74" s="11" t="str">
        <f t="shared" si="13"/>
        <v>N/A</v>
      </c>
      <c r="G74" s="45">
        <v>10983.488079000001</v>
      </c>
      <c r="H74" s="11" t="str">
        <f t="shared" si="14"/>
        <v>N/A</v>
      </c>
      <c r="I74" s="12">
        <v>-2.08</v>
      </c>
      <c r="J74" s="12">
        <v>9.7850000000000001</v>
      </c>
      <c r="K74" s="43" t="s">
        <v>739</v>
      </c>
      <c r="L74" s="9" t="str">
        <f t="shared" si="15"/>
        <v>Yes</v>
      </c>
    </row>
    <row r="75" spans="1:12" x14ac:dyDescent="0.25">
      <c r="A75" s="44" t="s">
        <v>1317</v>
      </c>
      <c r="B75" s="35" t="s">
        <v>213</v>
      </c>
      <c r="C75" s="36">
        <v>9.6689094664000006</v>
      </c>
      <c r="D75" s="11" t="str">
        <f t="shared" si="12"/>
        <v>N/A</v>
      </c>
      <c r="E75" s="36">
        <v>10.176957740000001</v>
      </c>
      <c r="F75" s="11" t="str">
        <f t="shared" si="13"/>
        <v>N/A</v>
      </c>
      <c r="G75" s="36">
        <v>9.7864944059999992</v>
      </c>
      <c r="H75" s="11" t="str">
        <f t="shared" si="14"/>
        <v>N/A</v>
      </c>
      <c r="I75" s="12">
        <v>5.2539999999999996</v>
      </c>
      <c r="J75" s="12">
        <v>-3.84</v>
      </c>
      <c r="K75" s="43" t="s">
        <v>739</v>
      </c>
      <c r="L75" s="9" t="str">
        <f t="shared" si="15"/>
        <v>Yes</v>
      </c>
    </row>
    <row r="76" spans="1:12" ht="25" x14ac:dyDescent="0.25">
      <c r="A76" s="44" t="s">
        <v>548</v>
      </c>
      <c r="B76" s="35" t="s">
        <v>213</v>
      </c>
      <c r="C76" s="45">
        <v>2788039</v>
      </c>
      <c r="D76" s="11" t="str">
        <f t="shared" si="12"/>
        <v>N/A</v>
      </c>
      <c r="E76" s="45">
        <v>2827344</v>
      </c>
      <c r="F76" s="11" t="str">
        <f t="shared" si="13"/>
        <v>N/A</v>
      </c>
      <c r="G76" s="45">
        <v>3221440</v>
      </c>
      <c r="H76" s="11" t="str">
        <f t="shared" si="14"/>
        <v>N/A</v>
      </c>
      <c r="I76" s="12">
        <v>1.41</v>
      </c>
      <c r="J76" s="12">
        <v>13.94</v>
      </c>
      <c r="K76" s="43" t="s">
        <v>739</v>
      </c>
      <c r="L76" s="9" t="str">
        <f t="shared" si="15"/>
        <v>Yes</v>
      </c>
    </row>
    <row r="77" spans="1:12" x14ac:dyDescent="0.25">
      <c r="A77" s="44" t="s">
        <v>549</v>
      </c>
      <c r="B77" s="35" t="s">
        <v>213</v>
      </c>
      <c r="C77" s="36">
        <v>324</v>
      </c>
      <c r="D77" s="11" t="str">
        <f t="shared" si="12"/>
        <v>N/A</v>
      </c>
      <c r="E77" s="36">
        <v>362</v>
      </c>
      <c r="F77" s="11" t="str">
        <f t="shared" si="13"/>
        <v>N/A</v>
      </c>
      <c r="G77" s="36">
        <v>376</v>
      </c>
      <c r="H77" s="11" t="str">
        <f t="shared" si="14"/>
        <v>N/A</v>
      </c>
      <c r="I77" s="12">
        <v>11.73</v>
      </c>
      <c r="J77" s="12">
        <v>3.867</v>
      </c>
      <c r="K77" s="43" t="s">
        <v>739</v>
      </c>
      <c r="L77" s="9" t="str">
        <f t="shared" si="15"/>
        <v>Yes</v>
      </c>
    </row>
    <row r="78" spans="1:12" x14ac:dyDescent="0.25">
      <c r="A78" s="44" t="s">
        <v>1318</v>
      </c>
      <c r="B78" s="35" t="s">
        <v>213</v>
      </c>
      <c r="C78" s="45">
        <v>8605.058642</v>
      </c>
      <c r="D78" s="11" t="str">
        <f t="shared" si="12"/>
        <v>N/A</v>
      </c>
      <c r="E78" s="45">
        <v>7810.3425414000003</v>
      </c>
      <c r="F78" s="11" t="str">
        <f t="shared" si="13"/>
        <v>N/A</v>
      </c>
      <c r="G78" s="45">
        <v>8567.6595744999995</v>
      </c>
      <c r="H78" s="11" t="str">
        <f t="shared" si="14"/>
        <v>N/A</v>
      </c>
      <c r="I78" s="12">
        <v>-9.24</v>
      </c>
      <c r="J78" s="12">
        <v>9.6959999999999997</v>
      </c>
      <c r="K78" s="43" t="s">
        <v>739</v>
      </c>
      <c r="L78" s="9" t="str">
        <f t="shared" si="15"/>
        <v>Yes</v>
      </c>
    </row>
    <row r="79" spans="1:12" ht="25" x14ac:dyDescent="0.25">
      <c r="A79" s="44" t="s">
        <v>550</v>
      </c>
      <c r="B79" s="35" t="s">
        <v>213</v>
      </c>
      <c r="C79" s="45">
        <v>36528686</v>
      </c>
      <c r="D79" s="11" t="str">
        <f t="shared" si="12"/>
        <v>N/A</v>
      </c>
      <c r="E79" s="45">
        <v>40242994</v>
      </c>
      <c r="F79" s="11" t="str">
        <f t="shared" si="13"/>
        <v>N/A</v>
      </c>
      <c r="G79" s="45">
        <v>40090810</v>
      </c>
      <c r="H79" s="11" t="str">
        <f t="shared" si="14"/>
        <v>N/A</v>
      </c>
      <c r="I79" s="12">
        <v>10.17</v>
      </c>
      <c r="J79" s="12">
        <v>-0.378</v>
      </c>
      <c r="K79" s="43" t="s">
        <v>739</v>
      </c>
      <c r="L79" s="9" t="str">
        <f t="shared" si="15"/>
        <v>Yes</v>
      </c>
    </row>
    <row r="80" spans="1:12" x14ac:dyDescent="0.25">
      <c r="A80" s="44" t="s">
        <v>551</v>
      </c>
      <c r="B80" s="35" t="s">
        <v>213</v>
      </c>
      <c r="C80" s="36">
        <v>1015</v>
      </c>
      <c r="D80" s="11" t="str">
        <f t="shared" si="12"/>
        <v>N/A</v>
      </c>
      <c r="E80" s="36">
        <v>974</v>
      </c>
      <c r="F80" s="11" t="str">
        <f t="shared" si="13"/>
        <v>N/A</v>
      </c>
      <c r="G80" s="36">
        <v>1031</v>
      </c>
      <c r="H80" s="11" t="str">
        <f t="shared" si="14"/>
        <v>N/A</v>
      </c>
      <c r="I80" s="12">
        <v>-4.04</v>
      </c>
      <c r="J80" s="12">
        <v>5.8520000000000003</v>
      </c>
      <c r="K80" s="43" t="s">
        <v>739</v>
      </c>
      <c r="L80" s="9" t="str">
        <f t="shared" si="15"/>
        <v>Yes</v>
      </c>
    </row>
    <row r="81" spans="1:12" ht="25" x14ac:dyDescent="0.25">
      <c r="A81" s="44" t="s">
        <v>1319</v>
      </c>
      <c r="B81" s="35" t="s">
        <v>213</v>
      </c>
      <c r="C81" s="45">
        <v>35988.853201999998</v>
      </c>
      <c r="D81" s="11" t="str">
        <f t="shared" si="12"/>
        <v>N/A</v>
      </c>
      <c r="E81" s="45">
        <v>41317.242299999998</v>
      </c>
      <c r="F81" s="11" t="str">
        <f t="shared" si="13"/>
        <v>N/A</v>
      </c>
      <c r="G81" s="45">
        <v>38885.363725000003</v>
      </c>
      <c r="H81" s="11" t="str">
        <f t="shared" si="14"/>
        <v>N/A</v>
      </c>
      <c r="I81" s="12">
        <v>14.81</v>
      </c>
      <c r="J81" s="12">
        <v>-5.89</v>
      </c>
      <c r="K81" s="43" t="s">
        <v>739</v>
      </c>
      <c r="L81" s="9" t="str">
        <f t="shared" si="15"/>
        <v>Yes</v>
      </c>
    </row>
    <row r="82" spans="1:12" x14ac:dyDescent="0.25">
      <c r="A82" s="44" t="s">
        <v>552</v>
      </c>
      <c r="B82" s="35" t="s">
        <v>213</v>
      </c>
      <c r="C82" s="45">
        <v>22872319</v>
      </c>
      <c r="D82" s="11" t="str">
        <f t="shared" si="12"/>
        <v>N/A</v>
      </c>
      <c r="E82" s="45">
        <v>22103830</v>
      </c>
      <c r="F82" s="11" t="str">
        <f t="shared" si="13"/>
        <v>N/A</v>
      </c>
      <c r="G82" s="45">
        <v>22488170</v>
      </c>
      <c r="H82" s="11" t="str">
        <f t="shared" si="14"/>
        <v>N/A</v>
      </c>
      <c r="I82" s="12">
        <v>-3.36</v>
      </c>
      <c r="J82" s="12">
        <v>1.7390000000000001</v>
      </c>
      <c r="K82" s="43" t="s">
        <v>739</v>
      </c>
      <c r="L82" s="9" t="str">
        <f t="shared" si="15"/>
        <v>Yes</v>
      </c>
    </row>
    <row r="83" spans="1:12" x14ac:dyDescent="0.25">
      <c r="A83" s="44" t="s">
        <v>553</v>
      </c>
      <c r="B83" s="35" t="s">
        <v>213</v>
      </c>
      <c r="C83" s="36">
        <v>205</v>
      </c>
      <c r="D83" s="11" t="str">
        <f t="shared" si="12"/>
        <v>N/A</v>
      </c>
      <c r="E83" s="36">
        <v>193</v>
      </c>
      <c r="F83" s="11" t="str">
        <f t="shared" si="13"/>
        <v>N/A</v>
      </c>
      <c r="G83" s="36">
        <v>205</v>
      </c>
      <c r="H83" s="11" t="str">
        <f t="shared" si="14"/>
        <v>N/A</v>
      </c>
      <c r="I83" s="12">
        <v>-5.85</v>
      </c>
      <c r="J83" s="12">
        <v>6.218</v>
      </c>
      <c r="K83" s="43" t="s">
        <v>739</v>
      </c>
      <c r="L83" s="9" t="str">
        <f t="shared" si="15"/>
        <v>Yes</v>
      </c>
    </row>
    <row r="84" spans="1:12" x14ac:dyDescent="0.25">
      <c r="A84" s="44" t="s">
        <v>1320</v>
      </c>
      <c r="B84" s="35" t="s">
        <v>213</v>
      </c>
      <c r="C84" s="45">
        <v>111572.28780000001</v>
      </c>
      <c r="D84" s="11" t="str">
        <f t="shared" si="12"/>
        <v>N/A</v>
      </c>
      <c r="E84" s="45">
        <v>114527.61658</v>
      </c>
      <c r="F84" s="11" t="str">
        <f t="shared" si="13"/>
        <v>N/A</v>
      </c>
      <c r="G84" s="45">
        <v>109698.39023999999</v>
      </c>
      <c r="H84" s="11" t="str">
        <f t="shared" si="14"/>
        <v>N/A</v>
      </c>
      <c r="I84" s="12">
        <v>2.649</v>
      </c>
      <c r="J84" s="12">
        <v>-4.22</v>
      </c>
      <c r="K84" s="43" t="s">
        <v>739</v>
      </c>
      <c r="L84" s="9" t="str">
        <f t="shared" si="15"/>
        <v>Yes</v>
      </c>
    </row>
    <row r="85" spans="1:12" x14ac:dyDescent="0.25">
      <c r="A85" s="44" t="s">
        <v>554</v>
      </c>
      <c r="B85" s="35" t="s">
        <v>213</v>
      </c>
      <c r="C85" s="45">
        <v>40980355</v>
      </c>
      <c r="D85" s="11" t="str">
        <f t="shared" si="12"/>
        <v>N/A</v>
      </c>
      <c r="E85" s="45">
        <v>44372288</v>
      </c>
      <c r="F85" s="11" t="str">
        <f t="shared" si="13"/>
        <v>N/A</v>
      </c>
      <c r="G85" s="45">
        <v>46601399</v>
      </c>
      <c r="H85" s="11" t="str">
        <f t="shared" si="14"/>
        <v>N/A</v>
      </c>
      <c r="I85" s="12">
        <v>8.2769999999999992</v>
      </c>
      <c r="J85" s="12">
        <v>5.024</v>
      </c>
      <c r="K85" s="43" t="s">
        <v>739</v>
      </c>
      <c r="L85" s="9" t="str">
        <f t="shared" si="15"/>
        <v>Yes</v>
      </c>
    </row>
    <row r="86" spans="1:12" x14ac:dyDescent="0.25">
      <c r="A86" s="44" t="s">
        <v>555</v>
      </c>
      <c r="B86" s="35" t="s">
        <v>213</v>
      </c>
      <c r="C86" s="36">
        <v>1190</v>
      </c>
      <c r="D86" s="11" t="str">
        <f t="shared" si="12"/>
        <v>N/A</v>
      </c>
      <c r="E86" s="36">
        <v>1241</v>
      </c>
      <c r="F86" s="11" t="str">
        <f t="shared" si="13"/>
        <v>N/A</v>
      </c>
      <c r="G86" s="36">
        <v>1219</v>
      </c>
      <c r="H86" s="11" t="str">
        <f t="shared" si="14"/>
        <v>N/A</v>
      </c>
      <c r="I86" s="12">
        <v>4.2859999999999996</v>
      </c>
      <c r="J86" s="12">
        <v>-1.77</v>
      </c>
      <c r="K86" s="43" t="s">
        <v>739</v>
      </c>
      <c r="L86" s="9" t="str">
        <f t="shared" si="15"/>
        <v>Yes</v>
      </c>
    </row>
    <row r="87" spans="1:12" x14ac:dyDescent="0.25">
      <c r="A87" s="44" t="s">
        <v>1321</v>
      </c>
      <c r="B87" s="35" t="s">
        <v>213</v>
      </c>
      <c r="C87" s="45">
        <v>34437.273109000002</v>
      </c>
      <c r="D87" s="11" t="str">
        <f t="shared" si="12"/>
        <v>N/A</v>
      </c>
      <c r="E87" s="45">
        <v>35755.268332</v>
      </c>
      <c r="F87" s="11" t="str">
        <f t="shared" si="13"/>
        <v>N/A</v>
      </c>
      <c r="G87" s="45">
        <v>38229.203444999999</v>
      </c>
      <c r="H87" s="11" t="str">
        <f t="shared" si="14"/>
        <v>N/A</v>
      </c>
      <c r="I87" s="12">
        <v>3.827</v>
      </c>
      <c r="J87" s="12">
        <v>6.9189999999999996</v>
      </c>
      <c r="K87" s="43" t="s">
        <v>739</v>
      </c>
      <c r="L87" s="9" t="str">
        <f t="shared" si="15"/>
        <v>Yes</v>
      </c>
    </row>
    <row r="88" spans="1:12" ht="25" x14ac:dyDescent="0.25">
      <c r="A88" s="44" t="s">
        <v>556</v>
      </c>
      <c r="B88" s="35" t="s">
        <v>213</v>
      </c>
      <c r="C88" s="45">
        <v>77980878</v>
      </c>
      <c r="D88" s="11" t="str">
        <f t="shared" si="12"/>
        <v>N/A</v>
      </c>
      <c r="E88" s="45">
        <v>85096552</v>
      </c>
      <c r="F88" s="11" t="str">
        <f t="shared" si="13"/>
        <v>N/A</v>
      </c>
      <c r="G88" s="45">
        <v>82558384</v>
      </c>
      <c r="H88" s="11" t="str">
        <f t="shared" si="14"/>
        <v>N/A</v>
      </c>
      <c r="I88" s="12">
        <v>9.125</v>
      </c>
      <c r="J88" s="12">
        <v>-2.98</v>
      </c>
      <c r="K88" s="43" t="s">
        <v>739</v>
      </c>
      <c r="L88" s="9" t="str">
        <f t="shared" si="15"/>
        <v>Yes</v>
      </c>
    </row>
    <row r="89" spans="1:12" x14ac:dyDescent="0.25">
      <c r="A89" s="44" t="s">
        <v>557</v>
      </c>
      <c r="B89" s="35" t="s">
        <v>213</v>
      </c>
      <c r="C89" s="36">
        <v>85478</v>
      </c>
      <c r="D89" s="11" t="str">
        <f t="shared" si="12"/>
        <v>N/A</v>
      </c>
      <c r="E89" s="36">
        <v>88302</v>
      </c>
      <c r="F89" s="11" t="str">
        <f t="shared" si="13"/>
        <v>N/A</v>
      </c>
      <c r="G89" s="36">
        <v>81736</v>
      </c>
      <c r="H89" s="11" t="str">
        <f t="shared" si="14"/>
        <v>N/A</v>
      </c>
      <c r="I89" s="12">
        <v>3.3039999999999998</v>
      </c>
      <c r="J89" s="12">
        <v>-7.44</v>
      </c>
      <c r="K89" s="43" t="s">
        <v>739</v>
      </c>
      <c r="L89" s="9" t="str">
        <f t="shared" si="15"/>
        <v>Yes</v>
      </c>
    </row>
    <row r="90" spans="1:12" x14ac:dyDescent="0.25">
      <c r="A90" s="44" t="s">
        <v>1322</v>
      </c>
      <c r="B90" s="35" t="s">
        <v>213</v>
      </c>
      <c r="C90" s="45">
        <v>912.29179438000006</v>
      </c>
      <c r="D90" s="11" t="str">
        <f t="shared" si="12"/>
        <v>N/A</v>
      </c>
      <c r="E90" s="45">
        <v>963.69903285999999</v>
      </c>
      <c r="F90" s="11" t="str">
        <f t="shared" si="13"/>
        <v>N/A</v>
      </c>
      <c r="G90" s="45">
        <v>1010.0614662</v>
      </c>
      <c r="H90" s="11" t="str">
        <f t="shared" si="14"/>
        <v>N/A</v>
      </c>
      <c r="I90" s="12">
        <v>5.6349999999999998</v>
      </c>
      <c r="J90" s="12">
        <v>4.8109999999999999</v>
      </c>
      <c r="K90" s="43" t="s">
        <v>739</v>
      </c>
      <c r="L90" s="9" t="str">
        <f t="shared" si="15"/>
        <v>Yes</v>
      </c>
    </row>
    <row r="91" spans="1:12" x14ac:dyDescent="0.25">
      <c r="A91" s="44" t="s">
        <v>558</v>
      </c>
      <c r="B91" s="35" t="s">
        <v>213</v>
      </c>
      <c r="C91" s="45">
        <v>11236864</v>
      </c>
      <c r="D91" s="11" t="str">
        <f t="shared" si="12"/>
        <v>N/A</v>
      </c>
      <c r="E91" s="45">
        <v>13098706</v>
      </c>
      <c r="F91" s="11" t="str">
        <f t="shared" si="13"/>
        <v>N/A</v>
      </c>
      <c r="G91" s="45">
        <v>12070649</v>
      </c>
      <c r="H91" s="11" t="str">
        <f t="shared" si="14"/>
        <v>N/A</v>
      </c>
      <c r="I91" s="12">
        <v>16.57</v>
      </c>
      <c r="J91" s="12">
        <v>-7.85</v>
      </c>
      <c r="K91" s="43" t="s">
        <v>739</v>
      </c>
      <c r="L91" s="9" t="str">
        <f t="shared" si="15"/>
        <v>Yes</v>
      </c>
    </row>
    <row r="92" spans="1:12" x14ac:dyDescent="0.25">
      <c r="A92" s="44" t="s">
        <v>559</v>
      </c>
      <c r="B92" s="35" t="s">
        <v>213</v>
      </c>
      <c r="C92" s="36">
        <v>26554</v>
      </c>
      <c r="D92" s="11" t="str">
        <f t="shared" si="12"/>
        <v>N/A</v>
      </c>
      <c r="E92" s="36">
        <v>26188</v>
      </c>
      <c r="F92" s="11" t="str">
        <f t="shared" si="13"/>
        <v>N/A</v>
      </c>
      <c r="G92" s="36">
        <v>24046</v>
      </c>
      <c r="H92" s="11" t="str">
        <f t="shared" si="14"/>
        <v>N/A</v>
      </c>
      <c r="I92" s="12">
        <v>-1.38</v>
      </c>
      <c r="J92" s="12">
        <v>-8.18</v>
      </c>
      <c r="K92" s="43" t="s">
        <v>739</v>
      </c>
      <c r="L92" s="9" t="str">
        <f t="shared" si="15"/>
        <v>Yes</v>
      </c>
    </row>
    <row r="93" spans="1:12" x14ac:dyDescent="0.25">
      <c r="A93" s="44" t="s">
        <v>1323</v>
      </c>
      <c r="B93" s="35" t="s">
        <v>213</v>
      </c>
      <c r="C93" s="45">
        <v>423.17029449</v>
      </c>
      <c r="D93" s="11" t="str">
        <f t="shared" si="12"/>
        <v>N/A</v>
      </c>
      <c r="E93" s="45">
        <v>500.17970063000001</v>
      </c>
      <c r="F93" s="11" t="str">
        <f t="shared" si="13"/>
        <v>N/A</v>
      </c>
      <c r="G93" s="45">
        <v>501.98157698</v>
      </c>
      <c r="H93" s="11" t="str">
        <f t="shared" si="14"/>
        <v>N/A</v>
      </c>
      <c r="I93" s="12">
        <v>18.2</v>
      </c>
      <c r="J93" s="12">
        <v>0.36020000000000002</v>
      </c>
      <c r="K93" s="43" t="s">
        <v>739</v>
      </c>
      <c r="L93" s="9" t="str">
        <f t="shared" si="15"/>
        <v>Yes</v>
      </c>
    </row>
    <row r="94" spans="1:12" ht="25" x14ac:dyDescent="0.25">
      <c r="A94" s="44" t="s">
        <v>560</v>
      </c>
      <c r="B94" s="35" t="s">
        <v>213</v>
      </c>
      <c r="C94" s="45">
        <v>3730239</v>
      </c>
      <c r="D94" s="11" t="str">
        <f t="shared" si="12"/>
        <v>N/A</v>
      </c>
      <c r="E94" s="45">
        <v>3694259</v>
      </c>
      <c r="F94" s="11" t="str">
        <f t="shared" si="13"/>
        <v>N/A</v>
      </c>
      <c r="G94" s="45">
        <v>3780876</v>
      </c>
      <c r="H94" s="11" t="str">
        <f t="shared" si="14"/>
        <v>N/A</v>
      </c>
      <c r="I94" s="12">
        <v>-0.96499999999999997</v>
      </c>
      <c r="J94" s="12">
        <v>2.3450000000000002</v>
      </c>
      <c r="K94" s="43" t="s">
        <v>739</v>
      </c>
      <c r="L94" s="9" t="str">
        <f t="shared" si="15"/>
        <v>Yes</v>
      </c>
    </row>
    <row r="95" spans="1:12" x14ac:dyDescent="0.25">
      <c r="A95" s="44" t="s">
        <v>561</v>
      </c>
      <c r="B95" s="35" t="s">
        <v>213</v>
      </c>
      <c r="C95" s="36">
        <v>21332</v>
      </c>
      <c r="D95" s="11" t="str">
        <f t="shared" si="12"/>
        <v>N/A</v>
      </c>
      <c r="E95" s="36">
        <v>20543</v>
      </c>
      <c r="F95" s="11" t="str">
        <f t="shared" si="13"/>
        <v>N/A</v>
      </c>
      <c r="G95" s="36">
        <v>20076</v>
      </c>
      <c r="H95" s="11" t="str">
        <f t="shared" si="14"/>
        <v>N/A</v>
      </c>
      <c r="I95" s="12">
        <v>-3.7</v>
      </c>
      <c r="J95" s="12">
        <v>-2.27</v>
      </c>
      <c r="K95" s="43" t="s">
        <v>739</v>
      </c>
      <c r="L95" s="9" t="str">
        <f t="shared" si="15"/>
        <v>Yes</v>
      </c>
    </row>
    <row r="96" spans="1:12" ht="25" x14ac:dyDescent="0.25">
      <c r="A96" s="44" t="s">
        <v>1324</v>
      </c>
      <c r="B96" s="35" t="s">
        <v>213</v>
      </c>
      <c r="C96" s="45">
        <v>174.86588223999999</v>
      </c>
      <c r="D96" s="11" t="str">
        <f t="shared" si="12"/>
        <v>N/A</v>
      </c>
      <c r="E96" s="45">
        <v>179.83055055</v>
      </c>
      <c r="F96" s="11" t="str">
        <f t="shared" si="13"/>
        <v>N/A</v>
      </c>
      <c r="G96" s="45">
        <v>188.32815302</v>
      </c>
      <c r="H96" s="11" t="str">
        <f t="shared" si="14"/>
        <v>N/A</v>
      </c>
      <c r="I96" s="12">
        <v>2.839</v>
      </c>
      <c r="J96" s="12">
        <v>4.7249999999999996</v>
      </c>
      <c r="K96" s="43" t="s">
        <v>739</v>
      </c>
      <c r="L96" s="9" t="str">
        <f t="shared" si="15"/>
        <v>Yes</v>
      </c>
    </row>
    <row r="97" spans="1:12" ht="25" x14ac:dyDescent="0.25">
      <c r="A97" s="44" t="s">
        <v>562</v>
      </c>
      <c r="B97" s="35" t="s">
        <v>213</v>
      </c>
      <c r="C97" s="45">
        <v>56113600</v>
      </c>
      <c r="D97" s="11" t="str">
        <f t="shared" si="12"/>
        <v>N/A</v>
      </c>
      <c r="E97" s="45">
        <v>60232571</v>
      </c>
      <c r="F97" s="11" t="str">
        <f t="shared" si="13"/>
        <v>N/A</v>
      </c>
      <c r="G97" s="45">
        <v>62801002</v>
      </c>
      <c r="H97" s="11" t="str">
        <f t="shared" si="14"/>
        <v>N/A</v>
      </c>
      <c r="I97" s="12">
        <v>7.34</v>
      </c>
      <c r="J97" s="12">
        <v>4.2640000000000002</v>
      </c>
      <c r="K97" s="43" t="s">
        <v>739</v>
      </c>
      <c r="L97" s="9" t="str">
        <f t="shared" si="15"/>
        <v>Yes</v>
      </c>
    </row>
    <row r="98" spans="1:12" x14ac:dyDescent="0.25">
      <c r="A98" s="44" t="s">
        <v>563</v>
      </c>
      <c r="B98" s="35" t="s">
        <v>213</v>
      </c>
      <c r="C98" s="36">
        <v>62933</v>
      </c>
      <c r="D98" s="11" t="str">
        <f t="shared" si="12"/>
        <v>N/A</v>
      </c>
      <c r="E98" s="36">
        <v>65183</v>
      </c>
      <c r="F98" s="11" t="str">
        <f t="shared" si="13"/>
        <v>N/A</v>
      </c>
      <c r="G98" s="36">
        <v>61526</v>
      </c>
      <c r="H98" s="11" t="str">
        <f t="shared" si="14"/>
        <v>N/A</v>
      </c>
      <c r="I98" s="12">
        <v>3.5750000000000002</v>
      </c>
      <c r="J98" s="12">
        <v>-5.61</v>
      </c>
      <c r="K98" s="43" t="s">
        <v>739</v>
      </c>
      <c r="L98" s="9" t="str">
        <f t="shared" si="15"/>
        <v>Yes</v>
      </c>
    </row>
    <row r="99" spans="1:12" x14ac:dyDescent="0.25">
      <c r="A99" s="44" t="s">
        <v>1325</v>
      </c>
      <c r="B99" s="35" t="s">
        <v>213</v>
      </c>
      <c r="C99" s="45">
        <v>891.64031589000001</v>
      </c>
      <c r="D99" s="11" t="str">
        <f t="shared" si="12"/>
        <v>N/A</v>
      </c>
      <c r="E99" s="45">
        <v>924.05337281000004</v>
      </c>
      <c r="F99" s="11" t="str">
        <f t="shared" si="13"/>
        <v>N/A</v>
      </c>
      <c r="G99" s="45">
        <v>1020.7229789</v>
      </c>
      <c r="H99" s="11" t="str">
        <f t="shared" si="14"/>
        <v>N/A</v>
      </c>
      <c r="I99" s="12">
        <v>3.6349999999999998</v>
      </c>
      <c r="J99" s="12">
        <v>10.46</v>
      </c>
      <c r="K99" s="43" t="s">
        <v>739</v>
      </c>
      <c r="L99" s="9" t="str">
        <f t="shared" si="15"/>
        <v>Yes</v>
      </c>
    </row>
    <row r="100" spans="1:12" x14ac:dyDescent="0.25">
      <c r="A100" s="44" t="s">
        <v>564</v>
      </c>
      <c r="B100" s="35" t="s">
        <v>213</v>
      </c>
      <c r="C100" s="45">
        <v>21732743</v>
      </c>
      <c r="D100" s="11" t="str">
        <f t="shared" si="12"/>
        <v>N/A</v>
      </c>
      <c r="E100" s="45">
        <v>23363200</v>
      </c>
      <c r="F100" s="11" t="str">
        <f t="shared" si="13"/>
        <v>N/A</v>
      </c>
      <c r="G100" s="45">
        <v>23075216</v>
      </c>
      <c r="H100" s="11" t="str">
        <f t="shared" si="14"/>
        <v>N/A</v>
      </c>
      <c r="I100" s="12">
        <v>7.5019999999999998</v>
      </c>
      <c r="J100" s="12">
        <v>-1.23</v>
      </c>
      <c r="K100" s="43" t="s">
        <v>739</v>
      </c>
      <c r="L100" s="9" t="str">
        <f t="shared" si="15"/>
        <v>Yes</v>
      </c>
    </row>
    <row r="101" spans="1:12" x14ac:dyDescent="0.25">
      <c r="A101" s="44" t="s">
        <v>565</v>
      </c>
      <c r="B101" s="35" t="s">
        <v>213</v>
      </c>
      <c r="C101" s="36">
        <v>40468</v>
      </c>
      <c r="D101" s="11" t="str">
        <f t="shared" si="12"/>
        <v>N/A</v>
      </c>
      <c r="E101" s="36">
        <v>40925</v>
      </c>
      <c r="F101" s="11" t="str">
        <f t="shared" si="13"/>
        <v>N/A</v>
      </c>
      <c r="G101" s="36">
        <v>38830</v>
      </c>
      <c r="H101" s="11" t="str">
        <f t="shared" si="14"/>
        <v>N/A</v>
      </c>
      <c r="I101" s="12">
        <v>1.129</v>
      </c>
      <c r="J101" s="12">
        <v>-5.12</v>
      </c>
      <c r="K101" s="43" t="s">
        <v>739</v>
      </c>
      <c r="L101" s="9" t="str">
        <f t="shared" si="15"/>
        <v>Yes</v>
      </c>
    </row>
    <row r="102" spans="1:12" x14ac:dyDescent="0.25">
      <c r="A102" s="44" t="s">
        <v>1326</v>
      </c>
      <c r="B102" s="35" t="s">
        <v>213</v>
      </c>
      <c r="C102" s="45">
        <v>537.03526242999999</v>
      </c>
      <c r="D102" s="11" t="str">
        <f t="shared" si="12"/>
        <v>N/A</v>
      </c>
      <c r="E102" s="45">
        <v>570.87843615999998</v>
      </c>
      <c r="F102" s="11" t="str">
        <f t="shared" si="13"/>
        <v>N/A</v>
      </c>
      <c r="G102" s="45">
        <v>594.26258048</v>
      </c>
      <c r="H102" s="11" t="str">
        <f t="shared" si="14"/>
        <v>N/A</v>
      </c>
      <c r="I102" s="12">
        <v>6.3019999999999996</v>
      </c>
      <c r="J102" s="12">
        <v>4.0960000000000001</v>
      </c>
      <c r="K102" s="43" t="s">
        <v>739</v>
      </c>
      <c r="L102" s="9" t="str">
        <f t="shared" si="15"/>
        <v>Yes</v>
      </c>
    </row>
    <row r="103" spans="1:12" ht="25" x14ac:dyDescent="0.25">
      <c r="A103" s="44" t="s">
        <v>566</v>
      </c>
      <c r="B103" s="35" t="s">
        <v>213</v>
      </c>
      <c r="C103" s="45">
        <v>3878771</v>
      </c>
      <c r="D103" s="11" t="str">
        <f t="shared" si="12"/>
        <v>N/A</v>
      </c>
      <c r="E103" s="45">
        <v>4133248</v>
      </c>
      <c r="F103" s="11" t="str">
        <f t="shared" si="13"/>
        <v>N/A</v>
      </c>
      <c r="G103" s="45">
        <v>4313914</v>
      </c>
      <c r="H103" s="11" t="str">
        <f t="shared" si="14"/>
        <v>N/A</v>
      </c>
      <c r="I103" s="12">
        <v>6.5609999999999999</v>
      </c>
      <c r="J103" s="12">
        <v>4.3710000000000004</v>
      </c>
      <c r="K103" s="43" t="s">
        <v>739</v>
      </c>
      <c r="L103" s="9" t="str">
        <f t="shared" si="15"/>
        <v>Yes</v>
      </c>
    </row>
    <row r="104" spans="1:12" x14ac:dyDescent="0.25">
      <c r="A104" s="44" t="s">
        <v>567</v>
      </c>
      <c r="B104" s="35" t="s">
        <v>213</v>
      </c>
      <c r="C104" s="36">
        <v>2348</v>
      </c>
      <c r="D104" s="11" t="str">
        <f t="shared" si="12"/>
        <v>N/A</v>
      </c>
      <c r="E104" s="36">
        <v>2430</v>
      </c>
      <c r="F104" s="11" t="str">
        <f t="shared" si="13"/>
        <v>N/A</v>
      </c>
      <c r="G104" s="36">
        <v>2480</v>
      </c>
      <c r="H104" s="11" t="str">
        <f t="shared" si="14"/>
        <v>N/A</v>
      </c>
      <c r="I104" s="12">
        <v>3.492</v>
      </c>
      <c r="J104" s="12">
        <v>2.0579999999999998</v>
      </c>
      <c r="K104" s="43" t="s">
        <v>739</v>
      </c>
      <c r="L104" s="9" t="str">
        <f t="shared" si="15"/>
        <v>Yes</v>
      </c>
    </row>
    <row r="105" spans="1:12" x14ac:dyDescent="0.25">
      <c r="A105" s="44" t="s">
        <v>1327</v>
      </c>
      <c r="B105" s="35" t="s">
        <v>213</v>
      </c>
      <c r="C105" s="45">
        <v>1651.9467632000001</v>
      </c>
      <c r="D105" s="11" t="str">
        <f t="shared" si="12"/>
        <v>N/A</v>
      </c>
      <c r="E105" s="45">
        <v>1700.9251029</v>
      </c>
      <c r="F105" s="11" t="str">
        <f t="shared" si="13"/>
        <v>N/A</v>
      </c>
      <c r="G105" s="45">
        <v>1739.4814515999999</v>
      </c>
      <c r="H105" s="11" t="str">
        <f t="shared" si="14"/>
        <v>N/A</v>
      </c>
      <c r="I105" s="12">
        <v>2.9649999999999999</v>
      </c>
      <c r="J105" s="12">
        <v>2.2669999999999999</v>
      </c>
      <c r="K105" s="43" t="s">
        <v>739</v>
      </c>
      <c r="L105" s="9" t="str">
        <f t="shared" si="15"/>
        <v>Yes</v>
      </c>
    </row>
    <row r="106" spans="1:12" x14ac:dyDescent="0.25">
      <c r="A106" s="44" t="s">
        <v>568</v>
      </c>
      <c r="B106" s="35" t="s">
        <v>213</v>
      </c>
      <c r="C106" s="45">
        <v>58616407</v>
      </c>
      <c r="D106" s="11" t="str">
        <f t="shared" si="12"/>
        <v>N/A</v>
      </c>
      <c r="E106" s="45">
        <v>59919597</v>
      </c>
      <c r="F106" s="11" t="str">
        <f t="shared" si="13"/>
        <v>N/A</v>
      </c>
      <c r="G106" s="45">
        <v>61409835</v>
      </c>
      <c r="H106" s="11" t="str">
        <f t="shared" si="14"/>
        <v>N/A</v>
      </c>
      <c r="I106" s="12">
        <v>2.2229999999999999</v>
      </c>
      <c r="J106" s="12">
        <v>2.4870000000000001</v>
      </c>
      <c r="K106" s="43" t="s">
        <v>739</v>
      </c>
      <c r="L106" s="9" t="str">
        <f t="shared" si="15"/>
        <v>Yes</v>
      </c>
    </row>
    <row r="107" spans="1:12" x14ac:dyDescent="0.25">
      <c r="A107" s="44" t="s">
        <v>569</v>
      </c>
      <c r="B107" s="35" t="s">
        <v>213</v>
      </c>
      <c r="C107" s="36">
        <v>79437</v>
      </c>
      <c r="D107" s="11" t="str">
        <f t="shared" si="12"/>
        <v>N/A</v>
      </c>
      <c r="E107" s="36">
        <v>82359</v>
      </c>
      <c r="F107" s="11" t="str">
        <f t="shared" si="13"/>
        <v>N/A</v>
      </c>
      <c r="G107" s="36">
        <v>77802</v>
      </c>
      <c r="H107" s="11" t="str">
        <f t="shared" si="14"/>
        <v>N/A</v>
      </c>
      <c r="I107" s="12">
        <v>3.6779999999999999</v>
      </c>
      <c r="J107" s="12">
        <v>-5.53</v>
      </c>
      <c r="K107" s="43" t="s">
        <v>739</v>
      </c>
      <c r="L107" s="9" t="str">
        <f t="shared" si="15"/>
        <v>Yes</v>
      </c>
    </row>
    <row r="108" spans="1:12" x14ac:dyDescent="0.25">
      <c r="A108" s="44" t="s">
        <v>1328</v>
      </c>
      <c r="B108" s="35" t="s">
        <v>213</v>
      </c>
      <c r="C108" s="45">
        <v>737.89804499000002</v>
      </c>
      <c r="D108" s="11" t="str">
        <f t="shared" si="12"/>
        <v>N/A</v>
      </c>
      <c r="E108" s="45">
        <v>727.54158015999997</v>
      </c>
      <c r="F108" s="11" t="str">
        <f t="shared" si="13"/>
        <v>N/A</v>
      </c>
      <c r="G108" s="45">
        <v>789.30920799</v>
      </c>
      <c r="H108" s="11" t="str">
        <f t="shared" si="14"/>
        <v>N/A</v>
      </c>
      <c r="I108" s="12">
        <v>-1.4</v>
      </c>
      <c r="J108" s="12">
        <v>8.49</v>
      </c>
      <c r="K108" s="43" t="s">
        <v>739</v>
      </c>
      <c r="L108" s="9" t="str">
        <f t="shared" si="15"/>
        <v>Yes</v>
      </c>
    </row>
    <row r="109" spans="1:12" x14ac:dyDescent="0.25">
      <c r="A109" s="44" t="s">
        <v>570</v>
      </c>
      <c r="B109" s="35" t="s">
        <v>213</v>
      </c>
      <c r="C109" s="45">
        <v>240263156</v>
      </c>
      <c r="D109" s="11" t="str">
        <f t="shared" si="12"/>
        <v>N/A</v>
      </c>
      <c r="E109" s="45">
        <v>245673963</v>
      </c>
      <c r="F109" s="11" t="str">
        <f t="shared" si="13"/>
        <v>N/A</v>
      </c>
      <c r="G109" s="45">
        <v>268052670</v>
      </c>
      <c r="H109" s="11" t="str">
        <f t="shared" si="14"/>
        <v>N/A</v>
      </c>
      <c r="I109" s="12">
        <v>2.2519999999999998</v>
      </c>
      <c r="J109" s="12">
        <v>9.109</v>
      </c>
      <c r="K109" s="43" t="s">
        <v>739</v>
      </c>
      <c r="L109" s="9" t="str">
        <f t="shared" si="15"/>
        <v>Yes</v>
      </c>
    </row>
    <row r="110" spans="1:12" x14ac:dyDescent="0.25">
      <c r="A110" s="44" t="s">
        <v>571</v>
      </c>
      <c r="B110" s="35" t="s">
        <v>213</v>
      </c>
      <c r="C110" s="36">
        <v>92087</v>
      </c>
      <c r="D110" s="11" t="str">
        <f t="shared" si="12"/>
        <v>N/A</v>
      </c>
      <c r="E110" s="36">
        <v>94905</v>
      </c>
      <c r="F110" s="11" t="str">
        <f t="shared" si="13"/>
        <v>N/A</v>
      </c>
      <c r="G110" s="36">
        <v>88875</v>
      </c>
      <c r="H110" s="11" t="str">
        <f t="shared" si="14"/>
        <v>N/A</v>
      </c>
      <c r="I110" s="12">
        <v>3.06</v>
      </c>
      <c r="J110" s="12">
        <v>-6.35</v>
      </c>
      <c r="K110" s="43" t="s">
        <v>739</v>
      </c>
      <c r="L110" s="9" t="str">
        <f t="shared" si="15"/>
        <v>Yes</v>
      </c>
    </row>
    <row r="111" spans="1:12" x14ac:dyDescent="0.25">
      <c r="A111" s="44" t="s">
        <v>1329</v>
      </c>
      <c r="B111" s="35" t="s">
        <v>213</v>
      </c>
      <c r="C111" s="45">
        <v>2609.088753</v>
      </c>
      <c r="D111" s="11" t="str">
        <f t="shared" si="12"/>
        <v>N/A</v>
      </c>
      <c r="E111" s="45">
        <v>2588.6303461000002</v>
      </c>
      <c r="F111" s="11" t="str">
        <f t="shared" si="13"/>
        <v>N/A</v>
      </c>
      <c r="G111" s="45">
        <v>3016.0637975</v>
      </c>
      <c r="H111" s="11" t="str">
        <f t="shared" si="14"/>
        <v>N/A</v>
      </c>
      <c r="I111" s="12">
        <v>-0.78400000000000003</v>
      </c>
      <c r="J111" s="12">
        <v>16.510000000000002</v>
      </c>
      <c r="K111" s="43" t="s">
        <v>739</v>
      </c>
      <c r="L111" s="9" t="str">
        <f t="shared" si="15"/>
        <v>Yes</v>
      </c>
    </row>
    <row r="112" spans="1:12" ht="25" x14ac:dyDescent="0.25">
      <c r="A112" s="44" t="s">
        <v>572</v>
      </c>
      <c r="B112" s="35" t="s">
        <v>213</v>
      </c>
      <c r="C112" s="45">
        <v>49302772</v>
      </c>
      <c r="D112" s="11" t="str">
        <f t="shared" si="12"/>
        <v>N/A</v>
      </c>
      <c r="E112" s="45">
        <v>51577316</v>
      </c>
      <c r="F112" s="11" t="str">
        <f t="shared" si="13"/>
        <v>N/A</v>
      </c>
      <c r="G112" s="45">
        <v>59504778</v>
      </c>
      <c r="H112" s="11" t="str">
        <f t="shared" si="14"/>
        <v>N/A</v>
      </c>
      <c r="I112" s="12">
        <v>4.6130000000000004</v>
      </c>
      <c r="J112" s="12">
        <v>15.37</v>
      </c>
      <c r="K112" s="43" t="s">
        <v>739</v>
      </c>
      <c r="L112" s="9" t="str">
        <f t="shared" si="15"/>
        <v>Yes</v>
      </c>
    </row>
    <row r="113" spans="1:12" x14ac:dyDescent="0.25">
      <c r="A113" s="44" t="s">
        <v>573</v>
      </c>
      <c r="B113" s="35" t="s">
        <v>213</v>
      </c>
      <c r="C113" s="36">
        <v>15709</v>
      </c>
      <c r="D113" s="11" t="str">
        <f t="shared" si="12"/>
        <v>N/A</v>
      </c>
      <c r="E113" s="36">
        <v>15555</v>
      </c>
      <c r="F113" s="11" t="str">
        <f t="shared" si="13"/>
        <v>N/A</v>
      </c>
      <c r="G113" s="36">
        <v>14999</v>
      </c>
      <c r="H113" s="11" t="str">
        <f t="shared" si="14"/>
        <v>N/A</v>
      </c>
      <c r="I113" s="12">
        <v>-0.98</v>
      </c>
      <c r="J113" s="12">
        <v>-3.57</v>
      </c>
      <c r="K113" s="43" t="s">
        <v>739</v>
      </c>
      <c r="L113" s="9" t="str">
        <f t="shared" si="15"/>
        <v>Yes</v>
      </c>
    </row>
    <row r="114" spans="1:12" ht="25" x14ac:dyDescent="0.25">
      <c r="A114" s="44" t="s">
        <v>1330</v>
      </c>
      <c r="B114" s="35" t="s">
        <v>213</v>
      </c>
      <c r="C114" s="45">
        <v>3138.5048062000001</v>
      </c>
      <c r="D114" s="11" t="str">
        <f t="shared" si="12"/>
        <v>N/A</v>
      </c>
      <c r="E114" s="45">
        <v>3315.8030214999999</v>
      </c>
      <c r="F114" s="11" t="str">
        <f t="shared" si="13"/>
        <v>N/A</v>
      </c>
      <c r="G114" s="45">
        <v>3967.2496833</v>
      </c>
      <c r="H114" s="11" t="str">
        <f t="shared" si="14"/>
        <v>N/A</v>
      </c>
      <c r="I114" s="12">
        <v>5.649</v>
      </c>
      <c r="J114" s="12">
        <v>19.649999999999999</v>
      </c>
      <c r="K114" s="43" t="s">
        <v>739</v>
      </c>
      <c r="L114" s="9" t="str">
        <f t="shared" si="15"/>
        <v>Yes</v>
      </c>
    </row>
    <row r="115" spans="1:12" ht="25" x14ac:dyDescent="0.25">
      <c r="A115" s="44" t="s">
        <v>574</v>
      </c>
      <c r="B115" s="35" t="s">
        <v>213</v>
      </c>
      <c r="C115" s="45">
        <v>15500325</v>
      </c>
      <c r="D115" s="11" t="str">
        <f t="shared" si="12"/>
        <v>N/A</v>
      </c>
      <c r="E115" s="45">
        <v>16526663</v>
      </c>
      <c r="F115" s="11" t="str">
        <f t="shared" si="13"/>
        <v>N/A</v>
      </c>
      <c r="G115" s="45">
        <v>16629608</v>
      </c>
      <c r="H115" s="11" t="str">
        <f t="shared" si="14"/>
        <v>N/A</v>
      </c>
      <c r="I115" s="12">
        <v>6.6210000000000004</v>
      </c>
      <c r="J115" s="12">
        <v>0.62290000000000001</v>
      </c>
      <c r="K115" s="43" t="s">
        <v>739</v>
      </c>
      <c r="L115" s="9" t="str">
        <f t="shared" si="15"/>
        <v>Yes</v>
      </c>
    </row>
    <row r="116" spans="1:12" x14ac:dyDescent="0.25">
      <c r="A116" s="3" t="s">
        <v>575</v>
      </c>
      <c r="B116" s="35" t="s">
        <v>213</v>
      </c>
      <c r="C116" s="36">
        <v>18210</v>
      </c>
      <c r="D116" s="11" t="str">
        <f t="shared" si="12"/>
        <v>N/A</v>
      </c>
      <c r="E116" s="36">
        <v>18872</v>
      </c>
      <c r="F116" s="11" t="str">
        <f t="shared" si="13"/>
        <v>N/A</v>
      </c>
      <c r="G116" s="36">
        <v>18946</v>
      </c>
      <c r="H116" s="11" t="str">
        <f t="shared" si="14"/>
        <v>N/A</v>
      </c>
      <c r="I116" s="12">
        <v>3.6349999999999998</v>
      </c>
      <c r="J116" s="12">
        <v>0.3921</v>
      </c>
      <c r="K116" s="43" t="s">
        <v>739</v>
      </c>
      <c r="L116" s="9" t="str">
        <f t="shared" si="15"/>
        <v>Yes</v>
      </c>
    </row>
    <row r="117" spans="1:12" ht="25" x14ac:dyDescent="0.25">
      <c r="A117" s="3" t="s">
        <v>1331</v>
      </c>
      <c r="B117" s="35" t="s">
        <v>213</v>
      </c>
      <c r="C117" s="45">
        <v>851.19851730000005</v>
      </c>
      <c r="D117" s="11" t="str">
        <f t="shared" si="12"/>
        <v>N/A</v>
      </c>
      <c r="E117" s="45">
        <v>875.72398262000002</v>
      </c>
      <c r="F117" s="11" t="str">
        <f t="shared" si="13"/>
        <v>N/A</v>
      </c>
      <c r="G117" s="45">
        <v>877.73714768000002</v>
      </c>
      <c r="H117" s="11" t="str">
        <f t="shared" si="14"/>
        <v>N/A</v>
      </c>
      <c r="I117" s="12">
        <v>2.8809999999999998</v>
      </c>
      <c r="J117" s="12">
        <v>0.22989999999999999</v>
      </c>
      <c r="K117" s="43" t="s">
        <v>739</v>
      </c>
      <c r="L117" s="9" t="str">
        <f t="shared" si="15"/>
        <v>Yes</v>
      </c>
    </row>
    <row r="118" spans="1:12" ht="25" x14ac:dyDescent="0.25">
      <c r="A118" s="4" t="s">
        <v>576</v>
      </c>
      <c r="B118" s="35" t="s">
        <v>213</v>
      </c>
      <c r="C118" s="45">
        <v>15220357</v>
      </c>
      <c r="D118" s="11" t="str">
        <f t="shared" si="12"/>
        <v>N/A</v>
      </c>
      <c r="E118" s="45">
        <v>16200385</v>
      </c>
      <c r="F118" s="11" t="str">
        <f t="shared" si="13"/>
        <v>N/A</v>
      </c>
      <c r="G118" s="45">
        <v>17963479</v>
      </c>
      <c r="H118" s="11" t="str">
        <f t="shared" si="14"/>
        <v>N/A</v>
      </c>
      <c r="I118" s="12">
        <v>6.4390000000000001</v>
      </c>
      <c r="J118" s="12">
        <v>10.88</v>
      </c>
      <c r="K118" s="43" t="s">
        <v>739</v>
      </c>
      <c r="L118" s="9" t="str">
        <f t="shared" si="15"/>
        <v>Yes</v>
      </c>
    </row>
    <row r="119" spans="1:12" x14ac:dyDescent="0.25">
      <c r="A119" s="4" t="s">
        <v>577</v>
      </c>
      <c r="B119" s="35" t="s">
        <v>213</v>
      </c>
      <c r="C119" s="36">
        <v>2315</v>
      </c>
      <c r="D119" s="11" t="str">
        <f t="shared" si="12"/>
        <v>N/A</v>
      </c>
      <c r="E119" s="36">
        <v>2463</v>
      </c>
      <c r="F119" s="11" t="str">
        <f t="shared" si="13"/>
        <v>N/A</v>
      </c>
      <c r="G119" s="36">
        <v>2384</v>
      </c>
      <c r="H119" s="11" t="str">
        <f t="shared" si="14"/>
        <v>N/A</v>
      </c>
      <c r="I119" s="12">
        <v>6.3929999999999998</v>
      </c>
      <c r="J119" s="12">
        <v>-3.21</v>
      </c>
      <c r="K119" s="43" t="s">
        <v>739</v>
      </c>
      <c r="L119" s="9" t="str">
        <f t="shared" si="15"/>
        <v>Yes</v>
      </c>
    </row>
    <row r="120" spans="1:12" ht="25" x14ac:dyDescent="0.25">
      <c r="A120" s="4" t="s">
        <v>1332</v>
      </c>
      <c r="B120" s="35" t="s">
        <v>213</v>
      </c>
      <c r="C120" s="45">
        <v>6574.6682504999999</v>
      </c>
      <c r="D120" s="11" t="str">
        <f t="shared" si="12"/>
        <v>N/A</v>
      </c>
      <c r="E120" s="45">
        <v>6577.5010149999998</v>
      </c>
      <c r="F120" s="11" t="str">
        <f t="shared" si="13"/>
        <v>N/A</v>
      </c>
      <c r="G120" s="45">
        <v>7535.0163591</v>
      </c>
      <c r="H120" s="11" t="str">
        <f t="shared" si="14"/>
        <v>N/A</v>
      </c>
      <c r="I120" s="12">
        <v>4.3099999999999999E-2</v>
      </c>
      <c r="J120" s="12">
        <v>14.56</v>
      </c>
      <c r="K120" s="43" t="s">
        <v>739</v>
      </c>
      <c r="L120" s="9" t="str">
        <f t="shared" si="15"/>
        <v>Yes</v>
      </c>
    </row>
    <row r="121" spans="1:12" ht="25" x14ac:dyDescent="0.25">
      <c r="A121" s="4" t="s">
        <v>578</v>
      </c>
      <c r="B121" s="35" t="s">
        <v>213</v>
      </c>
      <c r="C121" s="45">
        <v>632497</v>
      </c>
      <c r="D121" s="11" t="str">
        <f t="shared" si="12"/>
        <v>N/A</v>
      </c>
      <c r="E121" s="45">
        <v>729027</v>
      </c>
      <c r="F121" s="11" t="str">
        <f t="shared" si="13"/>
        <v>N/A</v>
      </c>
      <c r="G121" s="45">
        <v>550460</v>
      </c>
      <c r="H121" s="11" t="str">
        <f t="shared" si="14"/>
        <v>N/A</v>
      </c>
      <c r="I121" s="12">
        <v>15.26</v>
      </c>
      <c r="J121" s="12">
        <v>-24.5</v>
      </c>
      <c r="K121" s="43" t="s">
        <v>739</v>
      </c>
      <c r="L121" s="9" t="str">
        <f t="shared" si="15"/>
        <v>Yes</v>
      </c>
    </row>
    <row r="122" spans="1:12" x14ac:dyDescent="0.25">
      <c r="A122" s="4" t="s">
        <v>579</v>
      </c>
      <c r="B122" s="35" t="s">
        <v>213</v>
      </c>
      <c r="C122" s="36">
        <v>1300</v>
      </c>
      <c r="D122" s="11" t="str">
        <f t="shared" si="12"/>
        <v>N/A</v>
      </c>
      <c r="E122" s="36">
        <v>1428</v>
      </c>
      <c r="F122" s="11" t="str">
        <f t="shared" si="13"/>
        <v>N/A</v>
      </c>
      <c r="G122" s="36">
        <v>953</v>
      </c>
      <c r="H122" s="11" t="str">
        <f t="shared" si="14"/>
        <v>N/A</v>
      </c>
      <c r="I122" s="12">
        <v>9.8460000000000001</v>
      </c>
      <c r="J122" s="12">
        <v>-33.299999999999997</v>
      </c>
      <c r="K122" s="43" t="s">
        <v>739</v>
      </c>
      <c r="L122" s="9" t="str">
        <f t="shared" si="15"/>
        <v>No</v>
      </c>
    </row>
    <row r="123" spans="1:12" ht="25" x14ac:dyDescent="0.25">
      <c r="A123" s="4" t="s">
        <v>1333</v>
      </c>
      <c r="B123" s="35" t="s">
        <v>213</v>
      </c>
      <c r="C123" s="45">
        <v>486.53615385000001</v>
      </c>
      <c r="D123" s="11" t="str">
        <f t="shared" si="12"/>
        <v>N/A</v>
      </c>
      <c r="E123" s="45">
        <v>510.52310924</v>
      </c>
      <c r="F123" s="11" t="str">
        <f t="shared" si="13"/>
        <v>N/A</v>
      </c>
      <c r="G123" s="45">
        <v>577.60755509000001</v>
      </c>
      <c r="H123" s="11" t="str">
        <f t="shared" si="14"/>
        <v>N/A</v>
      </c>
      <c r="I123" s="12">
        <v>4.93</v>
      </c>
      <c r="J123" s="12">
        <v>13.14</v>
      </c>
      <c r="K123" s="43" t="s">
        <v>739</v>
      </c>
      <c r="L123" s="9" t="str">
        <f t="shared" si="15"/>
        <v>Yes</v>
      </c>
    </row>
    <row r="124" spans="1:12" ht="25" x14ac:dyDescent="0.25">
      <c r="A124" s="4" t="s">
        <v>580</v>
      </c>
      <c r="B124" s="35" t="s">
        <v>213</v>
      </c>
      <c r="C124" s="45">
        <v>58342756</v>
      </c>
      <c r="D124" s="11" t="str">
        <f t="shared" si="12"/>
        <v>N/A</v>
      </c>
      <c r="E124" s="45">
        <v>56797457</v>
      </c>
      <c r="F124" s="11" t="str">
        <f t="shared" si="13"/>
        <v>N/A</v>
      </c>
      <c r="G124" s="45">
        <v>65355848</v>
      </c>
      <c r="H124" s="11" t="str">
        <f t="shared" si="14"/>
        <v>N/A</v>
      </c>
      <c r="I124" s="12">
        <v>-2.65</v>
      </c>
      <c r="J124" s="12">
        <v>15.07</v>
      </c>
      <c r="K124" s="43" t="s">
        <v>739</v>
      </c>
      <c r="L124" s="9" t="str">
        <f t="shared" si="15"/>
        <v>Yes</v>
      </c>
    </row>
    <row r="125" spans="1:12" x14ac:dyDescent="0.25">
      <c r="A125" s="2" t="s">
        <v>581</v>
      </c>
      <c r="B125" s="35" t="s">
        <v>213</v>
      </c>
      <c r="C125" s="36">
        <v>8240</v>
      </c>
      <c r="D125" s="11" t="str">
        <f t="shared" si="12"/>
        <v>N/A</v>
      </c>
      <c r="E125" s="36">
        <v>7527</v>
      </c>
      <c r="F125" s="11" t="str">
        <f t="shared" si="13"/>
        <v>N/A</v>
      </c>
      <c r="G125" s="36">
        <v>7051</v>
      </c>
      <c r="H125" s="11" t="str">
        <f t="shared" si="14"/>
        <v>N/A</v>
      </c>
      <c r="I125" s="12">
        <v>-8.65</v>
      </c>
      <c r="J125" s="12">
        <v>-6.32</v>
      </c>
      <c r="K125" s="43" t="s">
        <v>739</v>
      </c>
      <c r="L125" s="9" t="str">
        <f t="shared" si="15"/>
        <v>Yes</v>
      </c>
    </row>
    <row r="126" spans="1:12" ht="25" x14ac:dyDescent="0.25">
      <c r="A126" s="2" t="s">
        <v>1334</v>
      </c>
      <c r="B126" s="35" t="s">
        <v>213</v>
      </c>
      <c r="C126" s="45">
        <v>7080.4315533999998</v>
      </c>
      <c r="D126" s="11" t="str">
        <f t="shared" si="12"/>
        <v>N/A</v>
      </c>
      <c r="E126" s="45">
        <v>7545.8292812999998</v>
      </c>
      <c r="F126" s="11" t="str">
        <f t="shared" si="13"/>
        <v>N/A</v>
      </c>
      <c r="G126" s="45">
        <v>9269.0182953000003</v>
      </c>
      <c r="H126" s="11" t="str">
        <f t="shared" si="14"/>
        <v>N/A</v>
      </c>
      <c r="I126" s="12">
        <v>6.5730000000000004</v>
      </c>
      <c r="J126" s="12">
        <v>22.84</v>
      </c>
      <c r="K126" s="43" t="s">
        <v>739</v>
      </c>
      <c r="L126" s="9" t="str">
        <f t="shared" si="15"/>
        <v>Yes</v>
      </c>
    </row>
    <row r="127" spans="1:12" ht="25" x14ac:dyDescent="0.25">
      <c r="A127" s="2" t="s">
        <v>582</v>
      </c>
      <c r="B127" s="35" t="s">
        <v>213</v>
      </c>
      <c r="C127" s="45">
        <v>3128355</v>
      </c>
      <c r="D127" s="11" t="str">
        <f t="shared" si="12"/>
        <v>N/A</v>
      </c>
      <c r="E127" s="45">
        <v>3143971</v>
      </c>
      <c r="F127" s="11" t="str">
        <f t="shared" si="13"/>
        <v>N/A</v>
      </c>
      <c r="G127" s="45">
        <v>3526259</v>
      </c>
      <c r="H127" s="11" t="str">
        <f t="shared" si="14"/>
        <v>N/A</v>
      </c>
      <c r="I127" s="12">
        <v>0.49919999999999998</v>
      </c>
      <c r="J127" s="12">
        <v>12.16</v>
      </c>
      <c r="K127" s="43" t="s">
        <v>739</v>
      </c>
      <c r="L127" s="9" t="str">
        <f t="shared" si="15"/>
        <v>Yes</v>
      </c>
    </row>
    <row r="128" spans="1:12" x14ac:dyDescent="0.25">
      <c r="A128" s="2" t="s">
        <v>583</v>
      </c>
      <c r="B128" s="35" t="s">
        <v>213</v>
      </c>
      <c r="C128" s="36">
        <v>8286</v>
      </c>
      <c r="D128" s="11" t="str">
        <f t="shared" si="12"/>
        <v>N/A</v>
      </c>
      <c r="E128" s="36">
        <v>8222</v>
      </c>
      <c r="F128" s="11" t="str">
        <f t="shared" si="13"/>
        <v>N/A</v>
      </c>
      <c r="G128" s="36">
        <v>7932</v>
      </c>
      <c r="H128" s="11" t="str">
        <f t="shared" si="14"/>
        <v>N/A</v>
      </c>
      <c r="I128" s="12">
        <v>-0.77200000000000002</v>
      </c>
      <c r="J128" s="12">
        <v>-3.53</v>
      </c>
      <c r="K128" s="43" t="s">
        <v>739</v>
      </c>
      <c r="L128" s="9" t="str">
        <f t="shared" si="15"/>
        <v>Yes</v>
      </c>
    </row>
    <row r="129" spans="1:12" ht="25" x14ac:dyDescent="0.25">
      <c r="A129" s="2" t="s">
        <v>1335</v>
      </c>
      <c r="B129" s="35" t="s">
        <v>213</v>
      </c>
      <c r="C129" s="45">
        <v>377.54706734000001</v>
      </c>
      <c r="D129" s="11" t="str">
        <f t="shared" si="12"/>
        <v>N/A</v>
      </c>
      <c r="E129" s="45">
        <v>382.38518608999999</v>
      </c>
      <c r="F129" s="11" t="str">
        <f t="shared" si="13"/>
        <v>N/A</v>
      </c>
      <c r="G129" s="45">
        <v>444.56114473000002</v>
      </c>
      <c r="H129" s="11" t="str">
        <f t="shared" si="14"/>
        <v>N/A</v>
      </c>
      <c r="I129" s="12">
        <v>1.2809999999999999</v>
      </c>
      <c r="J129" s="12">
        <v>16.260000000000002</v>
      </c>
      <c r="K129" s="43" t="s">
        <v>739</v>
      </c>
      <c r="L129" s="9" t="str">
        <f t="shared" si="15"/>
        <v>Yes</v>
      </c>
    </row>
    <row r="130" spans="1:12" x14ac:dyDescent="0.25">
      <c r="A130" s="2" t="s">
        <v>584</v>
      </c>
      <c r="B130" s="35" t="s">
        <v>213</v>
      </c>
      <c r="C130" s="45">
        <v>2938094</v>
      </c>
      <c r="D130" s="11" t="str">
        <f t="shared" si="12"/>
        <v>N/A</v>
      </c>
      <c r="E130" s="45">
        <v>3649746</v>
      </c>
      <c r="F130" s="11" t="str">
        <f t="shared" si="13"/>
        <v>N/A</v>
      </c>
      <c r="G130" s="45">
        <v>4450515</v>
      </c>
      <c r="H130" s="11" t="str">
        <f t="shared" si="14"/>
        <v>N/A</v>
      </c>
      <c r="I130" s="12">
        <v>24.22</v>
      </c>
      <c r="J130" s="12">
        <v>21.94</v>
      </c>
      <c r="K130" s="43" t="s">
        <v>739</v>
      </c>
      <c r="L130" s="9" t="str">
        <f t="shared" si="15"/>
        <v>Yes</v>
      </c>
    </row>
    <row r="131" spans="1:12" x14ac:dyDescent="0.25">
      <c r="A131" s="2" t="s">
        <v>585</v>
      </c>
      <c r="B131" s="35" t="s">
        <v>213</v>
      </c>
      <c r="C131" s="36">
        <v>396</v>
      </c>
      <c r="D131" s="11" t="str">
        <f t="shared" si="12"/>
        <v>N/A</v>
      </c>
      <c r="E131" s="36">
        <v>425</v>
      </c>
      <c r="F131" s="11" t="str">
        <f t="shared" si="13"/>
        <v>N/A</v>
      </c>
      <c r="G131" s="36">
        <v>479</v>
      </c>
      <c r="H131" s="11" t="str">
        <f t="shared" si="14"/>
        <v>N/A</v>
      </c>
      <c r="I131" s="12">
        <v>7.3230000000000004</v>
      </c>
      <c r="J131" s="12">
        <v>12.71</v>
      </c>
      <c r="K131" s="43" t="s">
        <v>739</v>
      </c>
      <c r="L131" s="9" t="str">
        <f t="shared" si="15"/>
        <v>Yes</v>
      </c>
    </row>
    <row r="132" spans="1:12" x14ac:dyDescent="0.25">
      <c r="A132" s="2" t="s">
        <v>1336</v>
      </c>
      <c r="B132" s="35" t="s">
        <v>213</v>
      </c>
      <c r="C132" s="45">
        <v>7419.4292929000003</v>
      </c>
      <c r="D132" s="11" t="str">
        <f t="shared" si="12"/>
        <v>N/A</v>
      </c>
      <c r="E132" s="45">
        <v>8587.6376471000003</v>
      </c>
      <c r="F132" s="11" t="str">
        <f t="shared" si="13"/>
        <v>N/A</v>
      </c>
      <c r="G132" s="45">
        <v>9291.2630480000007</v>
      </c>
      <c r="H132" s="11" t="str">
        <f t="shared" si="14"/>
        <v>N/A</v>
      </c>
      <c r="I132" s="12">
        <v>15.75</v>
      </c>
      <c r="J132" s="12">
        <v>8.1929999999999996</v>
      </c>
      <c r="K132" s="43" t="s">
        <v>739</v>
      </c>
      <c r="L132" s="9" t="str">
        <f t="shared" si="15"/>
        <v>Yes</v>
      </c>
    </row>
    <row r="133" spans="1:12" ht="25" x14ac:dyDescent="0.25">
      <c r="A133" s="2" t="s">
        <v>586</v>
      </c>
      <c r="B133" s="35" t="s">
        <v>213</v>
      </c>
      <c r="C133" s="45">
        <v>3372967</v>
      </c>
      <c r="D133" s="11" t="str">
        <f t="shared" si="12"/>
        <v>N/A</v>
      </c>
      <c r="E133" s="45">
        <v>3723225</v>
      </c>
      <c r="F133" s="11" t="str">
        <f t="shared" si="13"/>
        <v>N/A</v>
      </c>
      <c r="G133" s="45">
        <v>3907115</v>
      </c>
      <c r="H133" s="11" t="str">
        <f t="shared" si="14"/>
        <v>N/A</v>
      </c>
      <c r="I133" s="12">
        <v>10.38</v>
      </c>
      <c r="J133" s="12">
        <v>4.9390000000000001</v>
      </c>
      <c r="K133" s="43" t="s">
        <v>739</v>
      </c>
      <c r="L133" s="9" t="str">
        <f>IF(J133="Div by 0", "N/A", IF(OR(J133="N/A",K133="N/A"),"N/A", IF(J133&gt;VALUE(MID(K133,1,2)), "No", IF(J133&lt;-1*VALUE(MID(K133,1,2)), "No", "Yes"))))</f>
        <v>Yes</v>
      </c>
    </row>
    <row r="134" spans="1:12" x14ac:dyDescent="0.25">
      <c r="A134" s="2" t="s">
        <v>587</v>
      </c>
      <c r="B134" s="35" t="s">
        <v>213</v>
      </c>
      <c r="C134" s="36">
        <v>17146</v>
      </c>
      <c r="D134" s="11" t="str">
        <f t="shared" si="12"/>
        <v>N/A</v>
      </c>
      <c r="E134" s="36">
        <v>19134</v>
      </c>
      <c r="F134" s="11" t="str">
        <f t="shared" si="13"/>
        <v>N/A</v>
      </c>
      <c r="G134" s="36">
        <v>19752</v>
      </c>
      <c r="H134" s="11" t="str">
        <f t="shared" si="14"/>
        <v>N/A</v>
      </c>
      <c r="I134" s="12">
        <v>11.59</v>
      </c>
      <c r="J134" s="12">
        <v>3.23</v>
      </c>
      <c r="K134" s="43" t="s">
        <v>739</v>
      </c>
      <c r="L134" s="9" t="str">
        <f t="shared" ref="L134:L138" si="16">IF(J134="Div by 0", "N/A", IF(OR(J134="N/A",K134="N/A"),"N/A", IF(J134&gt;VALUE(MID(K134,1,2)), "No", IF(J134&lt;-1*VALUE(MID(K134,1,2)), "No", "Yes"))))</f>
        <v>Yes</v>
      </c>
    </row>
    <row r="135" spans="1:12" ht="25" x14ac:dyDescent="0.25">
      <c r="A135" s="2" t="s">
        <v>1337</v>
      </c>
      <c r="B135" s="35" t="s">
        <v>213</v>
      </c>
      <c r="C135" s="45">
        <v>196.72034293999999</v>
      </c>
      <c r="D135" s="11" t="str">
        <f t="shared" si="12"/>
        <v>N/A</v>
      </c>
      <c r="E135" s="45">
        <v>194.58686108000001</v>
      </c>
      <c r="F135" s="11" t="str">
        <f t="shared" si="13"/>
        <v>N/A</v>
      </c>
      <c r="G135" s="45">
        <v>197.80857635000001</v>
      </c>
      <c r="H135" s="11" t="str">
        <f t="shared" si="14"/>
        <v>N/A</v>
      </c>
      <c r="I135" s="12">
        <v>-1.08</v>
      </c>
      <c r="J135" s="12">
        <v>1.6559999999999999</v>
      </c>
      <c r="K135" s="43" t="s">
        <v>739</v>
      </c>
      <c r="L135" s="9" t="str">
        <f t="shared" si="16"/>
        <v>Yes</v>
      </c>
    </row>
    <row r="136" spans="1:12" ht="25" x14ac:dyDescent="0.25">
      <c r="A136" s="2" t="s">
        <v>588</v>
      </c>
      <c r="B136" s="35" t="s">
        <v>213</v>
      </c>
      <c r="C136" s="45">
        <v>2890101</v>
      </c>
      <c r="D136" s="11" t="str">
        <f t="shared" ref="D136:D150" si="17">IF($B136="N/A","N/A",IF(C136&gt;10,"No",IF(C136&lt;-10,"No","Yes")))</f>
        <v>N/A</v>
      </c>
      <c r="E136" s="45">
        <v>4095760</v>
      </c>
      <c r="F136" s="11" t="str">
        <f t="shared" ref="F136:F150" si="18">IF($B136="N/A","N/A",IF(E136&gt;10,"No",IF(E136&lt;-10,"No","Yes")))</f>
        <v>N/A</v>
      </c>
      <c r="G136" s="45">
        <v>4442063</v>
      </c>
      <c r="H136" s="11" t="str">
        <f t="shared" ref="H136:H150" si="19">IF($B136="N/A","N/A",IF(G136&gt;10,"No",IF(G136&lt;-10,"No","Yes")))</f>
        <v>N/A</v>
      </c>
      <c r="I136" s="12">
        <v>41.72</v>
      </c>
      <c r="J136" s="12">
        <v>8.4550000000000001</v>
      </c>
      <c r="K136" s="43" t="s">
        <v>739</v>
      </c>
      <c r="L136" s="9" t="str">
        <f t="shared" si="16"/>
        <v>Yes</v>
      </c>
    </row>
    <row r="137" spans="1:12" x14ac:dyDescent="0.25">
      <c r="A137" s="2" t="s">
        <v>589</v>
      </c>
      <c r="B137" s="35" t="s">
        <v>213</v>
      </c>
      <c r="C137" s="36">
        <v>358</v>
      </c>
      <c r="D137" s="11" t="str">
        <f t="shared" si="17"/>
        <v>N/A</v>
      </c>
      <c r="E137" s="36">
        <v>379</v>
      </c>
      <c r="F137" s="11" t="str">
        <f t="shared" si="18"/>
        <v>N/A</v>
      </c>
      <c r="G137" s="36">
        <v>352</v>
      </c>
      <c r="H137" s="11" t="str">
        <f t="shared" si="19"/>
        <v>N/A</v>
      </c>
      <c r="I137" s="12">
        <v>5.8659999999999997</v>
      </c>
      <c r="J137" s="12">
        <v>-7.12</v>
      </c>
      <c r="K137" s="43" t="s">
        <v>739</v>
      </c>
      <c r="L137" s="9" t="str">
        <f t="shared" si="16"/>
        <v>Yes</v>
      </c>
    </row>
    <row r="138" spans="1:12" ht="25" x14ac:dyDescent="0.25">
      <c r="A138" s="2" t="s">
        <v>1338</v>
      </c>
      <c r="B138" s="35" t="s">
        <v>213</v>
      </c>
      <c r="C138" s="45">
        <v>8072.9078212000004</v>
      </c>
      <c r="D138" s="11" t="str">
        <f t="shared" si="17"/>
        <v>N/A</v>
      </c>
      <c r="E138" s="45">
        <v>10806.754617000001</v>
      </c>
      <c r="F138" s="11" t="str">
        <f t="shared" si="18"/>
        <v>N/A</v>
      </c>
      <c r="G138" s="45">
        <v>12619.497159</v>
      </c>
      <c r="H138" s="11" t="str">
        <f t="shared" si="19"/>
        <v>N/A</v>
      </c>
      <c r="I138" s="12">
        <v>33.86</v>
      </c>
      <c r="J138" s="12">
        <v>16.77</v>
      </c>
      <c r="K138" s="43" t="s">
        <v>739</v>
      </c>
      <c r="L138" s="9" t="str">
        <f t="shared" si="16"/>
        <v>Yes</v>
      </c>
    </row>
    <row r="139" spans="1:12" ht="25" x14ac:dyDescent="0.25">
      <c r="A139" s="2" t="s">
        <v>590</v>
      </c>
      <c r="B139" s="35" t="s">
        <v>213</v>
      </c>
      <c r="C139" s="45">
        <v>19103473</v>
      </c>
      <c r="D139" s="11" t="str">
        <f t="shared" si="17"/>
        <v>N/A</v>
      </c>
      <c r="E139" s="45">
        <v>21484392</v>
      </c>
      <c r="F139" s="11" t="str">
        <f t="shared" si="18"/>
        <v>N/A</v>
      </c>
      <c r="G139" s="45">
        <v>23583808</v>
      </c>
      <c r="H139" s="11" t="str">
        <f t="shared" si="19"/>
        <v>N/A</v>
      </c>
      <c r="I139" s="12">
        <v>12.46</v>
      </c>
      <c r="J139" s="12">
        <v>9.7720000000000002</v>
      </c>
      <c r="K139" s="43" t="s">
        <v>739</v>
      </c>
      <c r="L139" s="9" t="str">
        <f t="shared" ref="L139:L150" si="20">IF(J139="Div by 0", "N/A", IF(K139="N/A","N/A", IF(J139&gt;VALUE(MID(K139,1,2)), "No", IF(J139&lt;-1*VALUE(MID(K139,1,2)), "No", "Yes"))))</f>
        <v>Yes</v>
      </c>
    </row>
    <row r="140" spans="1:12" x14ac:dyDescent="0.25">
      <c r="A140" s="2" t="s">
        <v>591</v>
      </c>
      <c r="B140" s="35" t="s">
        <v>213</v>
      </c>
      <c r="C140" s="36">
        <v>29541</v>
      </c>
      <c r="D140" s="11" t="str">
        <f t="shared" si="17"/>
        <v>N/A</v>
      </c>
      <c r="E140" s="36">
        <v>30279</v>
      </c>
      <c r="F140" s="11" t="str">
        <f t="shared" si="18"/>
        <v>N/A</v>
      </c>
      <c r="G140" s="36">
        <v>29956</v>
      </c>
      <c r="H140" s="11" t="str">
        <f t="shared" si="19"/>
        <v>N/A</v>
      </c>
      <c r="I140" s="12">
        <v>2.4980000000000002</v>
      </c>
      <c r="J140" s="12">
        <v>-1.07</v>
      </c>
      <c r="K140" s="43" t="s">
        <v>739</v>
      </c>
      <c r="L140" s="9" t="str">
        <f t="shared" si="20"/>
        <v>Yes</v>
      </c>
    </row>
    <row r="141" spans="1:12" ht="25" x14ac:dyDescent="0.25">
      <c r="A141" s="2" t="s">
        <v>1339</v>
      </c>
      <c r="B141" s="35" t="s">
        <v>213</v>
      </c>
      <c r="C141" s="45">
        <v>646.67658509</v>
      </c>
      <c r="D141" s="11" t="str">
        <f t="shared" si="17"/>
        <v>N/A</v>
      </c>
      <c r="E141" s="45">
        <v>709.54760725000006</v>
      </c>
      <c r="F141" s="11" t="str">
        <f t="shared" si="18"/>
        <v>N/A</v>
      </c>
      <c r="G141" s="45">
        <v>787.28161303000002</v>
      </c>
      <c r="H141" s="11" t="str">
        <f t="shared" si="19"/>
        <v>N/A</v>
      </c>
      <c r="I141" s="12">
        <v>9.7219999999999995</v>
      </c>
      <c r="J141" s="12">
        <v>10.96</v>
      </c>
      <c r="K141" s="43" t="s">
        <v>739</v>
      </c>
      <c r="L141" s="9" t="str">
        <f t="shared" si="20"/>
        <v>Yes</v>
      </c>
    </row>
    <row r="142" spans="1:12" ht="25" x14ac:dyDescent="0.25">
      <c r="A142" s="2" t="s">
        <v>592</v>
      </c>
      <c r="B142" s="35" t="s">
        <v>213</v>
      </c>
      <c r="C142" s="45">
        <v>55257487</v>
      </c>
      <c r="D142" s="11" t="str">
        <f t="shared" si="17"/>
        <v>N/A</v>
      </c>
      <c r="E142" s="45">
        <v>57877421</v>
      </c>
      <c r="F142" s="11" t="str">
        <f t="shared" si="18"/>
        <v>N/A</v>
      </c>
      <c r="G142" s="45">
        <v>60281458</v>
      </c>
      <c r="H142" s="11" t="str">
        <f t="shared" si="19"/>
        <v>N/A</v>
      </c>
      <c r="I142" s="12">
        <v>4.7409999999999997</v>
      </c>
      <c r="J142" s="12">
        <v>4.1539999999999999</v>
      </c>
      <c r="K142" s="43" t="s">
        <v>739</v>
      </c>
      <c r="L142" s="9" t="str">
        <f t="shared" si="20"/>
        <v>Yes</v>
      </c>
    </row>
    <row r="143" spans="1:12" x14ac:dyDescent="0.25">
      <c r="A143" s="3" t="s">
        <v>593</v>
      </c>
      <c r="B143" s="35" t="s">
        <v>213</v>
      </c>
      <c r="C143" s="36">
        <v>2400</v>
      </c>
      <c r="D143" s="11" t="str">
        <f t="shared" si="17"/>
        <v>N/A</v>
      </c>
      <c r="E143" s="36">
        <v>2446</v>
      </c>
      <c r="F143" s="11" t="str">
        <f t="shared" si="18"/>
        <v>N/A</v>
      </c>
      <c r="G143" s="36">
        <v>2406</v>
      </c>
      <c r="H143" s="11" t="str">
        <f t="shared" si="19"/>
        <v>N/A</v>
      </c>
      <c r="I143" s="12">
        <v>1.917</v>
      </c>
      <c r="J143" s="12">
        <v>-1.64</v>
      </c>
      <c r="K143" s="43" t="s">
        <v>739</v>
      </c>
      <c r="L143" s="9" t="str">
        <f t="shared" si="20"/>
        <v>Yes</v>
      </c>
    </row>
    <row r="144" spans="1:12" ht="25" x14ac:dyDescent="0.25">
      <c r="A144" s="3" t="s">
        <v>1340</v>
      </c>
      <c r="B144" s="35" t="s">
        <v>213</v>
      </c>
      <c r="C144" s="45">
        <v>23023.952916999999</v>
      </c>
      <c r="D144" s="11" t="str">
        <f t="shared" si="17"/>
        <v>N/A</v>
      </c>
      <c r="E144" s="45">
        <v>23662.069092000002</v>
      </c>
      <c r="F144" s="11" t="str">
        <f t="shared" si="18"/>
        <v>N/A</v>
      </c>
      <c r="G144" s="45">
        <v>25054.637573</v>
      </c>
      <c r="H144" s="11" t="str">
        <f t="shared" si="19"/>
        <v>N/A</v>
      </c>
      <c r="I144" s="12">
        <v>2.7719999999999998</v>
      </c>
      <c r="J144" s="12">
        <v>5.8849999999999998</v>
      </c>
      <c r="K144" s="43" t="s">
        <v>739</v>
      </c>
      <c r="L144" s="9" t="str">
        <f t="shared" si="20"/>
        <v>Yes</v>
      </c>
    </row>
    <row r="145" spans="1:12" ht="25" x14ac:dyDescent="0.25">
      <c r="A145" s="2" t="s">
        <v>594</v>
      </c>
      <c r="B145" s="35" t="s">
        <v>213</v>
      </c>
      <c r="C145" s="45">
        <v>49859506</v>
      </c>
      <c r="D145" s="11" t="str">
        <f t="shared" si="17"/>
        <v>N/A</v>
      </c>
      <c r="E145" s="45">
        <v>46978458</v>
      </c>
      <c r="F145" s="11" t="str">
        <f t="shared" si="18"/>
        <v>N/A</v>
      </c>
      <c r="G145" s="45">
        <v>47431550</v>
      </c>
      <c r="H145" s="11" t="str">
        <f t="shared" si="19"/>
        <v>N/A</v>
      </c>
      <c r="I145" s="12">
        <v>-5.78</v>
      </c>
      <c r="J145" s="12">
        <v>0.96450000000000002</v>
      </c>
      <c r="K145" s="43" t="s">
        <v>739</v>
      </c>
      <c r="L145" s="9" t="str">
        <f t="shared" si="20"/>
        <v>Yes</v>
      </c>
    </row>
    <row r="146" spans="1:12" x14ac:dyDescent="0.25">
      <c r="A146" s="2" t="s">
        <v>595</v>
      </c>
      <c r="B146" s="35" t="s">
        <v>213</v>
      </c>
      <c r="C146" s="36">
        <v>38801</v>
      </c>
      <c r="D146" s="11" t="str">
        <f t="shared" si="17"/>
        <v>N/A</v>
      </c>
      <c r="E146" s="36">
        <v>32141</v>
      </c>
      <c r="F146" s="11" t="str">
        <f t="shared" si="18"/>
        <v>N/A</v>
      </c>
      <c r="G146" s="36">
        <v>29680</v>
      </c>
      <c r="H146" s="11" t="str">
        <f t="shared" si="19"/>
        <v>N/A</v>
      </c>
      <c r="I146" s="12">
        <v>-17.2</v>
      </c>
      <c r="J146" s="12">
        <v>-7.66</v>
      </c>
      <c r="K146" s="43" t="s">
        <v>739</v>
      </c>
      <c r="L146" s="9" t="str">
        <f t="shared" si="20"/>
        <v>Yes</v>
      </c>
    </row>
    <row r="147" spans="1:12" ht="25" x14ac:dyDescent="0.25">
      <c r="A147" s="2" t="s">
        <v>1341</v>
      </c>
      <c r="B147" s="35" t="s">
        <v>213</v>
      </c>
      <c r="C147" s="45">
        <v>1285.0056956999999</v>
      </c>
      <c r="D147" s="11" t="str">
        <f t="shared" si="17"/>
        <v>N/A</v>
      </c>
      <c r="E147" s="45">
        <v>1461.6364768000001</v>
      </c>
      <c r="F147" s="11" t="str">
        <f t="shared" si="18"/>
        <v>N/A</v>
      </c>
      <c r="G147" s="45">
        <v>1598.0980457999999</v>
      </c>
      <c r="H147" s="11" t="str">
        <f t="shared" si="19"/>
        <v>N/A</v>
      </c>
      <c r="I147" s="12">
        <v>13.75</v>
      </c>
      <c r="J147" s="12">
        <v>9.3360000000000003</v>
      </c>
      <c r="K147" s="43" t="s">
        <v>739</v>
      </c>
      <c r="L147" s="9" t="str">
        <f t="shared" si="20"/>
        <v>Yes</v>
      </c>
    </row>
    <row r="148" spans="1:12" ht="25" x14ac:dyDescent="0.25">
      <c r="A148" s="2" t="s">
        <v>596</v>
      </c>
      <c r="B148" s="35" t="s">
        <v>213</v>
      </c>
      <c r="C148" s="45">
        <v>0</v>
      </c>
      <c r="D148" s="11" t="str">
        <f t="shared" si="17"/>
        <v>N/A</v>
      </c>
      <c r="E148" s="45">
        <v>0</v>
      </c>
      <c r="F148" s="11" t="str">
        <f t="shared" si="18"/>
        <v>N/A</v>
      </c>
      <c r="G148" s="45">
        <v>0</v>
      </c>
      <c r="H148" s="11" t="str">
        <f t="shared" si="19"/>
        <v>N/A</v>
      </c>
      <c r="I148" s="12" t="s">
        <v>1746</v>
      </c>
      <c r="J148" s="12" t="s">
        <v>1746</v>
      </c>
      <c r="K148" s="43" t="s">
        <v>739</v>
      </c>
      <c r="L148" s="9" t="str">
        <f t="shared" si="20"/>
        <v>N/A</v>
      </c>
    </row>
    <row r="149" spans="1:12" x14ac:dyDescent="0.25">
      <c r="A149" s="2" t="s">
        <v>597</v>
      </c>
      <c r="B149" s="35" t="s">
        <v>213</v>
      </c>
      <c r="C149" s="36">
        <v>0</v>
      </c>
      <c r="D149" s="11" t="str">
        <f t="shared" si="17"/>
        <v>N/A</v>
      </c>
      <c r="E149" s="36">
        <v>0</v>
      </c>
      <c r="F149" s="11" t="str">
        <f t="shared" si="18"/>
        <v>N/A</v>
      </c>
      <c r="G149" s="36">
        <v>0</v>
      </c>
      <c r="H149" s="11" t="str">
        <f t="shared" si="19"/>
        <v>N/A</v>
      </c>
      <c r="I149" s="12" t="s">
        <v>1746</v>
      </c>
      <c r="J149" s="12" t="s">
        <v>1746</v>
      </c>
      <c r="K149" s="43" t="s">
        <v>739</v>
      </c>
      <c r="L149" s="9" t="str">
        <f t="shared" si="20"/>
        <v>N/A</v>
      </c>
    </row>
    <row r="150" spans="1:12" ht="25" x14ac:dyDescent="0.25">
      <c r="A150" s="4" t="s">
        <v>1342</v>
      </c>
      <c r="B150" s="35" t="s">
        <v>213</v>
      </c>
      <c r="C150" s="45" t="s">
        <v>1746</v>
      </c>
      <c r="D150" s="11" t="str">
        <f t="shared" si="17"/>
        <v>N/A</v>
      </c>
      <c r="E150" s="45" t="s">
        <v>1746</v>
      </c>
      <c r="F150" s="11" t="str">
        <f t="shared" si="18"/>
        <v>N/A</v>
      </c>
      <c r="G150" s="45" t="s">
        <v>1746</v>
      </c>
      <c r="H150" s="11" t="str">
        <f t="shared" si="19"/>
        <v>N/A</v>
      </c>
      <c r="I150" s="12" t="s">
        <v>1746</v>
      </c>
      <c r="J150" s="12" t="s">
        <v>1746</v>
      </c>
      <c r="K150" s="43" t="s">
        <v>739</v>
      </c>
      <c r="L150" s="9" t="str">
        <f t="shared" si="20"/>
        <v>N/A</v>
      </c>
    </row>
    <row r="151" spans="1:12" x14ac:dyDescent="0.25">
      <c r="A151" s="4" t="s">
        <v>1343</v>
      </c>
      <c r="B151" s="35" t="s">
        <v>213</v>
      </c>
      <c r="C151" s="45">
        <v>1302.0448861</v>
      </c>
      <c r="D151" s="11" t="str">
        <f t="shared" ref="D151:D170" si="21">IF($B151="N/A","N/A",IF(C151&gt;10,"No",IF(C151&lt;-10,"No","Yes")))</f>
        <v>N/A</v>
      </c>
      <c r="E151" s="45">
        <v>1345.4671771000001</v>
      </c>
      <c r="F151" s="11" t="str">
        <f t="shared" ref="F151:F170" si="22">IF($B151="N/A","N/A",IF(E151&gt;10,"No",IF(E151&lt;-10,"No","Yes")))</f>
        <v>N/A</v>
      </c>
      <c r="G151" s="45">
        <v>1465.4019352</v>
      </c>
      <c r="H151" s="11" t="str">
        <f t="shared" ref="H151:H170" si="23">IF($B151="N/A","N/A",IF(G151&gt;10,"No",IF(G151&lt;-10,"No","Yes")))</f>
        <v>N/A</v>
      </c>
      <c r="I151" s="12">
        <v>3.335</v>
      </c>
      <c r="J151" s="12">
        <v>8.9139999999999997</v>
      </c>
      <c r="K151" s="43" t="s">
        <v>739</v>
      </c>
      <c r="L151" s="9" t="str">
        <f t="shared" ref="L151:L170" si="24">IF(J151="Div by 0", "N/A", IF(K151="N/A","N/A", IF(J151&gt;VALUE(MID(K151,1,2)), "No", IF(J151&lt;-1*VALUE(MID(K151,1,2)), "No", "Yes"))))</f>
        <v>Yes</v>
      </c>
    </row>
    <row r="152" spans="1:12" ht="25" x14ac:dyDescent="0.25">
      <c r="A152" s="4" t="s">
        <v>1344</v>
      </c>
      <c r="B152" s="35" t="s">
        <v>213</v>
      </c>
      <c r="C152" s="45">
        <v>1729.4032258</v>
      </c>
      <c r="D152" s="11" t="str">
        <f t="shared" si="21"/>
        <v>N/A</v>
      </c>
      <c r="E152" s="45">
        <v>2063.6053511999999</v>
      </c>
      <c r="F152" s="11" t="str">
        <f t="shared" si="22"/>
        <v>N/A</v>
      </c>
      <c r="G152" s="45">
        <v>2094.5182829999999</v>
      </c>
      <c r="H152" s="11" t="str">
        <f t="shared" si="23"/>
        <v>N/A</v>
      </c>
      <c r="I152" s="12">
        <v>19.32</v>
      </c>
      <c r="J152" s="12">
        <v>1.498</v>
      </c>
      <c r="K152" s="43" t="s">
        <v>739</v>
      </c>
      <c r="L152" s="9" t="str">
        <f t="shared" si="24"/>
        <v>Yes</v>
      </c>
    </row>
    <row r="153" spans="1:12" ht="25" x14ac:dyDescent="0.25">
      <c r="A153" s="4" t="s">
        <v>1345</v>
      </c>
      <c r="B153" s="35" t="s">
        <v>213</v>
      </c>
      <c r="C153" s="45">
        <v>1876.6392186999999</v>
      </c>
      <c r="D153" s="11" t="str">
        <f t="shared" si="21"/>
        <v>N/A</v>
      </c>
      <c r="E153" s="45">
        <v>1922.7004572000001</v>
      </c>
      <c r="F153" s="11" t="str">
        <f t="shared" si="22"/>
        <v>N/A</v>
      </c>
      <c r="G153" s="45">
        <v>1957.3341852000001</v>
      </c>
      <c r="H153" s="11" t="str">
        <f t="shared" si="23"/>
        <v>N/A</v>
      </c>
      <c r="I153" s="12">
        <v>2.4540000000000002</v>
      </c>
      <c r="J153" s="12">
        <v>1.8009999999999999</v>
      </c>
      <c r="K153" s="43" t="s">
        <v>739</v>
      </c>
      <c r="L153" s="9" t="str">
        <f t="shared" si="24"/>
        <v>Yes</v>
      </c>
    </row>
    <row r="154" spans="1:12" ht="25" x14ac:dyDescent="0.25">
      <c r="A154" s="4" t="s">
        <v>1346</v>
      </c>
      <c r="B154" s="35" t="s">
        <v>213</v>
      </c>
      <c r="C154" s="45">
        <v>205.20977725</v>
      </c>
      <c r="D154" s="11" t="str">
        <f t="shared" si="21"/>
        <v>N/A</v>
      </c>
      <c r="E154" s="45">
        <v>243.93023163999999</v>
      </c>
      <c r="F154" s="11" t="str">
        <f t="shared" si="22"/>
        <v>N/A</v>
      </c>
      <c r="G154" s="45">
        <v>172.67969711000001</v>
      </c>
      <c r="H154" s="11" t="str">
        <f t="shared" si="23"/>
        <v>N/A</v>
      </c>
      <c r="I154" s="12">
        <v>18.87</v>
      </c>
      <c r="J154" s="12">
        <v>-29.2</v>
      </c>
      <c r="K154" s="43" t="s">
        <v>739</v>
      </c>
      <c r="L154" s="9" t="str">
        <f t="shared" si="24"/>
        <v>Yes</v>
      </c>
    </row>
    <row r="155" spans="1:12" ht="25" x14ac:dyDescent="0.25">
      <c r="A155" s="2" t="s">
        <v>1347</v>
      </c>
      <c r="B155" s="35" t="s">
        <v>213</v>
      </c>
      <c r="C155" s="45">
        <v>486.54477193000002</v>
      </c>
      <c r="D155" s="11" t="str">
        <f t="shared" si="21"/>
        <v>N/A</v>
      </c>
      <c r="E155" s="45">
        <v>478.00439254000003</v>
      </c>
      <c r="F155" s="11" t="str">
        <f t="shared" si="22"/>
        <v>N/A</v>
      </c>
      <c r="G155" s="45">
        <v>540.99105930999997</v>
      </c>
      <c r="H155" s="11" t="str">
        <f t="shared" si="23"/>
        <v>N/A</v>
      </c>
      <c r="I155" s="12">
        <v>-1.76</v>
      </c>
      <c r="J155" s="12">
        <v>13.18</v>
      </c>
      <c r="K155" s="43" t="s">
        <v>739</v>
      </c>
      <c r="L155" s="9" t="str">
        <f t="shared" si="24"/>
        <v>Yes</v>
      </c>
    </row>
    <row r="156" spans="1:12" x14ac:dyDescent="0.25">
      <c r="A156" s="2" t="s">
        <v>1348</v>
      </c>
      <c r="B156" s="35" t="s">
        <v>213</v>
      </c>
      <c r="C156" s="45">
        <v>875.89801081999997</v>
      </c>
      <c r="D156" s="11" t="str">
        <f t="shared" si="21"/>
        <v>N/A</v>
      </c>
      <c r="E156" s="45">
        <v>897.11289821000003</v>
      </c>
      <c r="F156" s="11" t="str">
        <f t="shared" si="22"/>
        <v>N/A</v>
      </c>
      <c r="G156" s="45">
        <v>998.7011675</v>
      </c>
      <c r="H156" s="11" t="str">
        <f t="shared" si="23"/>
        <v>N/A</v>
      </c>
      <c r="I156" s="12">
        <v>2.4220000000000002</v>
      </c>
      <c r="J156" s="12">
        <v>11.32</v>
      </c>
      <c r="K156" s="43" t="s">
        <v>739</v>
      </c>
      <c r="L156" s="9" t="str">
        <f t="shared" si="24"/>
        <v>Yes</v>
      </c>
    </row>
    <row r="157" spans="1:12" ht="25" x14ac:dyDescent="0.25">
      <c r="A157" s="2" t="s">
        <v>1349</v>
      </c>
      <c r="B157" s="35" t="s">
        <v>213</v>
      </c>
      <c r="C157" s="45">
        <v>12975.733871</v>
      </c>
      <c r="D157" s="11" t="str">
        <f t="shared" si="21"/>
        <v>N/A</v>
      </c>
      <c r="E157" s="45">
        <v>10400.936454999999</v>
      </c>
      <c r="F157" s="11" t="str">
        <f t="shared" si="22"/>
        <v>N/A</v>
      </c>
      <c r="G157" s="45">
        <v>9374.0381558000008</v>
      </c>
      <c r="H157" s="11" t="str">
        <f t="shared" si="23"/>
        <v>N/A</v>
      </c>
      <c r="I157" s="12">
        <v>-19.8</v>
      </c>
      <c r="J157" s="12">
        <v>-9.8699999999999992</v>
      </c>
      <c r="K157" s="43" t="s">
        <v>739</v>
      </c>
      <c r="L157" s="9" t="str">
        <f t="shared" si="24"/>
        <v>Yes</v>
      </c>
    </row>
    <row r="158" spans="1:12" ht="25" x14ac:dyDescent="0.25">
      <c r="A158" s="2" t="s">
        <v>1350</v>
      </c>
      <c r="B158" s="35" t="s">
        <v>213</v>
      </c>
      <c r="C158" s="45">
        <v>892.14322174999995</v>
      </c>
      <c r="D158" s="11" t="str">
        <f t="shared" si="21"/>
        <v>N/A</v>
      </c>
      <c r="E158" s="45">
        <v>931.00627792</v>
      </c>
      <c r="F158" s="11" t="str">
        <f t="shared" si="22"/>
        <v>N/A</v>
      </c>
      <c r="G158" s="45">
        <v>949.58304157999999</v>
      </c>
      <c r="H158" s="11" t="str">
        <f t="shared" si="23"/>
        <v>N/A</v>
      </c>
      <c r="I158" s="12">
        <v>4.3559999999999999</v>
      </c>
      <c r="J158" s="12">
        <v>1.9950000000000001</v>
      </c>
      <c r="K158" s="43" t="s">
        <v>739</v>
      </c>
      <c r="L158" s="9" t="str">
        <f t="shared" si="24"/>
        <v>Yes</v>
      </c>
    </row>
    <row r="159" spans="1:12" ht="25" x14ac:dyDescent="0.25">
      <c r="A159" s="2" t="s">
        <v>1351</v>
      </c>
      <c r="B159" s="35" t="s">
        <v>213</v>
      </c>
      <c r="C159" s="45">
        <v>1053.0404238000001</v>
      </c>
      <c r="D159" s="11" t="str">
        <f t="shared" si="21"/>
        <v>N/A</v>
      </c>
      <c r="E159" s="45">
        <v>1246.988024</v>
      </c>
      <c r="F159" s="11" t="str">
        <f t="shared" si="22"/>
        <v>N/A</v>
      </c>
      <c r="G159" s="45">
        <v>1514.1898249000001</v>
      </c>
      <c r="H159" s="11" t="str">
        <f t="shared" si="23"/>
        <v>N/A</v>
      </c>
      <c r="I159" s="12">
        <v>18.420000000000002</v>
      </c>
      <c r="J159" s="12">
        <v>21.43</v>
      </c>
      <c r="K159" s="43" t="s">
        <v>739</v>
      </c>
      <c r="L159" s="9" t="str">
        <f t="shared" si="24"/>
        <v>Yes</v>
      </c>
    </row>
    <row r="160" spans="1:12" ht="25" x14ac:dyDescent="0.25">
      <c r="A160" s="4" t="s">
        <v>1352</v>
      </c>
      <c r="B160" s="35" t="s">
        <v>213</v>
      </c>
      <c r="C160" s="45">
        <v>14.380912281000001</v>
      </c>
      <c r="D160" s="11" t="str">
        <f t="shared" si="21"/>
        <v>N/A</v>
      </c>
      <c r="E160" s="45">
        <v>9.9882693401000004</v>
      </c>
      <c r="F160" s="11" t="str">
        <f t="shared" si="22"/>
        <v>N/A</v>
      </c>
      <c r="G160" s="45">
        <v>15.522471462</v>
      </c>
      <c r="H160" s="11" t="str">
        <f t="shared" si="23"/>
        <v>N/A</v>
      </c>
      <c r="I160" s="12">
        <v>-30.5</v>
      </c>
      <c r="J160" s="12">
        <v>55.41</v>
      </c>
      <c r="K160" s="43" t="s">
        <v>739</v>
      </c>
      <c r="L160" s="9" t="str">
        <f t="shared" si="24"/>
        <v>No</v>
      </c>
    </row>
    <row r="161" spans="1:12" x14ac:dyDescent="0.25">
      <c r="A161" s="4" t="s">
        <v>1353</v>
      </c>
      <c r="B161" s="35" t="s">
        <v>213</v>
      </c>
      <c r="C161" s="45">
        <v>2039.8104714000001</v>
      </c>
      <c r="D161" s="11" t="str">
        <f t="shared" si="21"/>
        <v>N/A</v>
      </c>
      <c r="E161" s="45">
        <v>2011.9069936999999</v>
      </c>
      <c r="F161" s="11" t="str">
        <f t="shared" si="22"/>
        <v>N/A</v>
      </c>
      <c r="G161" s="45">
        <v>2381.674219</v>
      </c>
      <c r="H161" s="11" t="str">
        <f t="shared" si="23"/>
        <v>N/A</v>
      </c>
      <c r="I161" s="12">
        <v>-1.37</v>
      </c>
      <c r="J161" s="12">
        <v>18.38</v>
      </c>
      <c r="K161" s="43" t="s">
        <v>739</v>
      </c>
      <c r="L161" s="9" t="str">
        <f t="shared" si="24"/>
        <v>Yes</v>
      </c>
    </row>
    <row r="162" spans="1:12" x14ac:dyDescent="0.25">
      <c r="A162" s="4" t="s">
        <v>1354</v>
      </c>
      <c r="B162" s="35" t="s">
        <v>213</v>
      </c>
      <c r="C162" s="45">
        <v>2255.8024194</v>
      </c>
      <c r="D162" s="11" t="str">
        <f t="shared" si="21"/>
        <v>N/A</v>
      </c>
      <c r="E162" s="45">
        <v>2346.8177258000001</v>
      </c>
      <c r="F162" s="11" t="str">
        <f t="shared" si="22"/>
        <v>N/A</v>
      </c>
      <c r="G162" s="45">
        <v>2548.5643878999999</v>
      </c>
      <c r="H162" s="11" t="str">
        <f t="shared" si="23"/>
        <v>N/A</v>
      </c>
      <c r="I162" s="12">
        <v>4.0350000000000001</v>
      </c>
      <c r="J162" s="12">
        <v>8.5969999999999995</v>
      </c>
      <c r="K162" s="43" t="s">
        <v>739</v>
      </c>
      <c r="L162" s="9" t="str">
        <f t="shared" si="24"/>
        <v>Yes</v>
      </c>
    </row>
    <row r="163" spans="1:12" x14ac:dyDescent="0.25">
      <c r="A163" s="4" t="s">
        <v>1705</v>
      </c>
      <c r="B163" s="35" t="s">
        <v>213</v>
      </c>
      <c r="C163" s="45">
        <v>2978.3384154999999</v>
      </c>
      <c r="D163" s="11" t="str">
        <f t="shared" si="21"/>
        <v>N/A</v>
      </c>
      <c r="E163" s="45">
        <v>2944.1890669999998</v>
      </c>
      <c r="F163" s="11" t="str">
        <f t="shared" si="22"/>
        <v>N/A</v>
      </c>
      <c r="G163" s="45">
        <v>3204.3526870999999</v>
      </c>
      <c r="H163" s="11" t="str">
        <f t="shared" si="23"/>
        <v>N/A</v>
      </c>
      <c r="I163" s="12">
        <v>-1.1499999999999999</v>
      </c>
      <c r="J163" s="12">
        <v>8.8369999999999997</v>
      </c>
      <c r="K163" s="43" t="s">
        <v>739</v>
      </c>
      <c r="L163" s="9" t="str">
        <f t="shared" si="24"/>
        <v>Yes</v>
      </c>
    </row>
    <row r="164" spans="1:12" x14ac:dyDescent="0.25">
      <c r="A164" s="4" t="s">
        <v>1355</v>
      </c>
      <c r="B164" s="35" t="s">
        <v>213</v>
      </c>
      <c r="C164" s="45">
        <v>431.86404168000001</v>
      </c>
      <c r="D164" s="11" t="str">
        <f t="shared" si="21"/>
        <v>N/A</v>
      </c>
      <c r="E164" s="45">
        <v>437.50504254999998</v>
      </c>
      <c r="F164" s="11" t="str">
        <f t="shared" si="22"/>
        <v>N/A</v>
      </c>
      <c r="G164" s="45">
        <v>522.91230478</v>
      </c>
      <c r="H164" s="11" t="str">
        <f t="shared" si="23"/>
        <v>N/A</v>
      </c>
      <c r="I164" s="12">
        <v>1.306</v>
      </c>
      <c r="J164" s="12">
        <v>19.52</v>
      </c>
      <c r="K164" s="43" t="s">
        <v>739</v>
      </c>
      <c r="L164" s="9" t="str">
        <f t="shared" si="24"/>
        <v>Yes</v>
      </c>
    </row>
    <row r="165" spans="1:12" x14ac:dyDescent="0.25">
      <c r="A165" s="4" t="s">
        <v>1356</v>
      </c>
      <c r="B165" s="35" t="s">
        <v>213</v>
      </c>
      <c r="C165" s="45">
        <v>356.12891228000001</v>
      </c>
      <c r="D165" s="11" t="str">
        <f t="shared" si="21"/>
        <v>N/A</v>
      </c>
      <c r="E165" s="45">
        <v>367.88455377000002</v>
      </c>
      <c r="F165" s="11" t="str">
        <f t="shared" si="22"/>
        <v>N/A</v>
      </c>
      <c r="G165" s="45">
        <v>368.91801708000003</v>
      </c>
      <c r="H165" s="11" t="str">
        <f t="shared" si="23"/>
        <v>N/A</v>
      </c>
      <c r="I165" s="12">
        <v>3.3010000000000002</v>
      </c>
      <c r="J165" s="12">
        <v>0.28089999999999998</v>
      </c>
      <c r="K165" s="43" t="s">
        <v>739</v>
      </c>
      <c r="L165" s="9" t="str">
        <f t="shared" si="24"/>
        <v>Yes</v>
      </c>
    </row>
    <row r="166" spans="1:12" x14ac:dyDescent="0.25">
      <c r="A166" s="4" t="s">
        <v>1357</v>
      </c>
      <c r="B166" s="35" t="s">
        <v>213</v>
      </c>
      <c r="C166" s="45">
        <v>4321.9671016000002</v>
      </c>
      <c r="D166" s="11" t="str">
        <f t="shared" si="21"/>
        <v>N/A</v>
      </c>
      <c r="E166" s="45">
        <v>4360.2801571999998</v>
      </c>
      <c r="F166" s="11" t="str">
        <f t="shared" si="22"/>
        <v>N/A</v>
      </c>
      <c r="G166" s="45">
        <v>4955.4552369000003</v>
      </c>
      <c r="H166" s="11" t="str">
        <f t="shared" si="23"/>
        <v>N/A</v>
      </c>
      <c r="I166" s="12">
        <v>0.88649999999999995</v>
      </c>
      <c r="J166" s="12">
        <v>13.65</v>
      </c>
      <c r="K166" s="43" t="s">
        <v>739</v>
      </c>
      <c r="L166" s="9" t="str">
        <f t="shared" si="24"/>
        <v>Yes</v>
      </c>
    </row>
    <row r="167" spans="1:12" x14ac:dyDescent="0.25">
      <c r="A167" s="44" t="s">
        <v>1358</v>
      </c>
      <c r="B167" s="35" t="s">
        <v>213</v>
      </c>
      <c r="C167" s="45">
        <v>4942.2358870999997</v>
      </c>
      <c r="D167" s="11" t="str">
        <f t="shared" si="21"/>
        <v>N/A</v>
      </c>
      <c r="E167" s="45">
        <v>5159.5384615000003</v>
      </c>
      <c r="F167" s="11" t="str">
        <f t="shared" si="22"/>
        <v>N/A</v>
      </c>
      <c r="G167" s="45">
        <v>5463.8839428000001</v>
      </c>
      <c r="H167" s="11" t="str">
        <f t="shared" si="23"/>
        <v>N/A</v>
      </c>
      <c r="I167" s="12">
        <v>4.3970000000000002</v>
      </c>
      <c r="J167" s="12">
        <v>5.899</v>
      </c>
      <c r="K167" s="43" t="s">
        <v>739</v>
      </c>
      <c r="L167" s="9" t="str">
        <f t="shared" si="24"/>
        <v>Yes</v>
      </c>
    </row>
    <row r="168" spans="1:12" x14ac:dyDescent="0.25">
      <c r="A168" s="44" t="s">
        <v>1359</v>
      </c>
      <c r="B168" s="35" t="s">
        <v>213</v>
      </c>
      <c r="C168" s="45">
        <v>5843.9817849999999</v>
      </c>
      <c r="D168" s="11" t="str">
        <f t="shared" si="21"/>
        <v>N/A</v>
      </c>
      <c r="E168" s="45">
        <v>5910.3020827</v>
      </c>
      <c r="F168" s="11" t="str">
        <f t="shared" si="22"/>
        <v>N/A</v>
      </c>
      <c r="G168" s="45">
        <v>6289.3360124000001</v>
      </c>
      <c r="H168" s="11" t="str">
        <f t="shared" si="23"/>
        <v>N/A</v>
      </c>
      <c r="I168" s="12">
        <v>1.135</v>
      </c>
      <c r="J168" s="12">
        <v>6.4130000000000003</v>
      </c>
      <c r="K168" s="43" t="s">
        <v>739</v>
      </c>
      <c r="L168" s="9" t="str">
        <f t="shared" si="24"/>
        <v>Yes</v>
      </c>
    </row>
    <row r="169" spans="1:12" x14ac:dyDescent="0.25">
      <c r="A169" s="44" t="s">
        <v>1360</v>
      </c>
      <c r="B169" s="35" t="s">
        <v>213</v>
      </c>
      <c r="C169" s="45">
        <v>1900.8580271000001</v>
      </c>
      <c r="D169" s="11" t="str">
        <f t="shared" si="21"/>
        <v>N/A</v>
      </c>
      <c r="E169" s="45">
        <v>1983.9977544999999</v>
      </c>
      <c r="F169" s="11" t="str">
        <f t="shared" si="22"/>
        <v>N/A</v>
      </c>
      <c r="G169" s="45">
        <v>2224.9090866000001</v>
      </c>
      <c r="H169" s="11" t="str">
        <f t="shared" si="23"/>
        <v>N/A</v>
      </c>
      <c r="I169" s="12">
        <v>4.3739999999999997</v>
      </c>
      <c r="J169" s="12">
        <v>12.14</v>
      </c>
      <c r="K169" s="43" t="s">
        <v>739</v>
      </c>
      <c r="L169" s="9" t="str">
        <f t="shared" si="24"/>
        <v>Yes</v>
      </c>
    </row>
    <row r="170" spans="1:12" x14ac:dyDescent="0.25">
      <c r="A170" s="44" t="s">
        <v>1361</v>
      </c>
      <c r="B170" s="35" t="s">
        <v>213</v>
      </c>
      <c r="C170" s="45">
        <v>1207.8577544</v>
      </c>
      <c r="D170" s="11" t="str">
        <f t="shared" si="21"/>
        <v>N/A</v>
      </c>
      <c r="E170" s="45">
        <v>1302.8445042000001</v>
      </c>
      <c r="F170" s="11" t="str">
        <f t="shared" si="22"/>
        <v>N/A</v>
      </c>
      <c r="G170" s="45">
        <v>1202.3189112</v>
      </c>
      <c r="H170" s="11" t="str">
        <f t="shared" si="23"/>
        <v>N/A</v>
      </c>
      <c r="I170" s="12">
        <v>7.8639999999999999</v>
      </c>
      <c r="J170" s="12">
        <v>-7.72</v>
      </c>
      <c r="K170" s="43" t="s">
        <v>739</v>
      </c>
      <c r="L170" s="9" t="str">
        <f t="shared" si="24"/>
        <v>Yes</v>
      </c>
    </row>
    <row r="171" spans="1:12" x14ac:dyDescent="0.25">
      <c r="A171" s="44" t="s">
        <v>85</v>
      </c>
      <c r="B171" s="35" t="s">
        <v>213</v>
      </c>
      <c r="C171" s="8">
        <v>12.744190785000001</v>
      </c>
      <c r="D171" s="11" t="str">
        <f t="shared" ref="D171:D202" si="25">IF($B171="N/A","N/A",IF(C171&gt;10,"No",IF(C171&lt;-10,"No","Yes")))</f>
        <v>N/A</v>
      </c>
      <c r="E171" s="8">
        <v>13.448530013999999</v>
      </c>
      <c r="F171" s="11" t="str">
        <f t="shared" ref="F171:F202" si="26">IF($B171="N/A","N/A",IF(E171&gt;10,"No",IF(E171&lt;-10,"No","Yes")))</f>
        <v>N/A</v>
      </c>
      <c r="G171" s="8">
        <v>13.341863027</v>
      </c>
      <c r="H171" s="11" t="str">
        <f t="shared" ref="H171:H202" si="27">IF($B171="N/A","N/A",IF(G171&gt;10,"No",IF(G171&lt;-10,"No","Yes")))</f>
        <v>N/A</v>
      </c>
      <c r="I171" s="12">
        <v>5.5270000000000001</v>
      </c>
      <c r="J171" s="12">
        <v>-0.79300000000000004</v>
      </c>
      <c r="K171" s="43" t="s">
        <v>739</v>
      </c>
      <c r="L171" s="9" t="str">
        <f t="shared" ref="L171:L202" si="28">IF(J171="Div by 0", "N/A", IF(K171="N/A","N/A", IF(J171&gt;VALUE(MID(K171,1,2)), "No", IF(J171&lt;-1*VALUE(MID(K171,1,2)), "No", "Yes"))))</f>
        <v>Yes</v>
      </c>
    </row>
    <row r="172" spans="1:12" x14ac:dyDescent="0.25">
      <c r="A172" s="44" t="s">
        <v>465</v>
      </c>
      <c r="B172" s="35" t="s">
        <v>213</v>
      </c>
      <c r="C172" s="8">
        <v>18.346774194000002</v>
      </c>
      <c r="D172" s="11" t="str">
        <f t="shared" si="25"/>
        <v>N/A</v>
      </c>
      <c r="E172" s="8">
        <v>18.896321069999999</v>
      </c>
      <c r="F172" s="11" t="str">
        <f t="shared" si="26"/>
        <v>N/A</v>
      </c>
      <c r="G172" s="8">
        <v>15.262321145</v>
      </c>
      <c r="H172" s="11" t="str">
        <f t="shared" si="27"/>
        <v>N/A</v>
      </c>
      <c r="I172" s="12">
        <v>2.9950000000000001</v>
      </c>
      <c r="J172" s="12">
        <v>-19.2</v>
      </c>
      <c r="K172" s="43" t="s">
        <v>739</v>
      </c>
      <c r="L172" s="9" t="str">
        <f t="shared" si="28"/>
        <v>Yes</v>
      </c>
    </row>
    <row r="173" spans="1:12" x14ac:dyDescent="0.25">
      <c r="A173" s="44" t="s">
        <v>466</v>
      </c>
      <c r="B173" s="35" t="s">
        <v>213</v>
      </c>
      <c r="C173" s="8">
        <v>16.263231422</v>
      </c>
      <c r="D173" s="11" t="str">
        <f t="shared" si="25"/>
        <v>N/A</v>
      </c>
      <c r="E173" s="8">
        <v>16.633887753</v>
      </c>
      <c r="F173" s="11" t="str">
        <f t="shared" si="26"/>
        <v>N/A</v>
      </c>
      <c r="G173" s="8">
        <v>16.466484373</v>
      </c>
      <c r="H173" s="11" t="str">
        <f t="shared" si="27"/>
        <v>N/A</v>
      </c>
      <c r="I173" s="12">
        <v>2.2789999999999999</v>
      </c>
      <c r="J173" s="12">
        <v>-1.01</v>
      </c>
      <c r="K173" s="43" t="s">
        <v>739</v>
      </c>
      <c r="L173" s="9" t="str">
        <f t="shared" si="28"/>
        <v>Yes</v>
      </c>
    </row>
    <row r="174" spans="1:12" x14ac:dyDescent="0.25">
      <c r="A174" s="2" t="s">
        <v>467</v>
      </c>
      <c r="B174" s="35" t="s">
        <v>213</v>
      </c>
      <c r="C174" s="8">
        <v>4.7172780361999997</v>
      </c>
      <c r="D174" s="11" t="str">
        <f t="shared" si="25"/>
        <v>N/A</v>
      </c>
      <c r="E174" s="8">
        <v>7.6110936023000004</v>
      </c>
      <c r="F174" s="11" t="str">
        <f t="shared" si="26"/>
        <v>N/A</v>
      </c>
      <c r="G174" s="8">
        <v>4.5575011832000003</v>
      </c>
      <c r="H174" s="11" t="str">
        <f t="shared" si="27"/>
        <v>N/A</v>
      </c>
      <c r="I174" s="12">
        <v>61.35</v>
      </c>
      <c r="J174" s="12">
        <v>-40.1</v>
      </c>
      <c r="K174" s="43" t="s">
        <v>739</v>
      </c>
      <c r="L174" s="9" t="str">
        <f t="shared" si="28"/>
        <v>No</v>
      </c>
    </row>
    <row r="175" spans="1:12" x14ac:dyDescent="0.25">
      <c r="A175" s="2" t="s">
        <v>468</v>
      </c>
      <c r="B175" s="35" t="s">
        <v>213</v>
      </c>
      <c r="C175" s="8">
        <v>10.273684211000001</v>
      </c>
      <c r="D175" s="11" t="str">
        <f t="shared" si="25"/>
        <v>N/A</v>
      </c>
      <c r="E175" s="8">
        <v>8.2993126969999995</v>
      </c>
      <c r="F175" s="11" t="str">
        <f t="shared" si="26"/>
        <v>N/A</v>
      </c>
      <c r="G175" s="8">
        <v>8.5415502515000004</v>
      </c>
      <c r="H175" s="11" t="str">
        <f t="shared" si="27"/>
        <v>N/A</v>
      </c>
      <c r="I175" s="12">
        <v>-19.2</v>
      </c>
      <c r="J175" s="12">
        <v>2.919</v>
      </c>
      <c r="K175" s="43" t="s">
        <v>739</v>
      </c>
      <c r="L175" s="9" t="str">
        <f t="shared" si="28"/>
        <v>Yes</v>
      </c>
    </row>
    <row r="176" spans="1:12" x14ac:dyDescent="0.25">
      <c r="A176" s="2" t="s">
        <v>1362</v>
      </c>
      <c r="B176" s="35" t="s">
        <v>213</v>
      </c>
      <c r="C176" s="8">
        <v>2.2897263704999999</v>
      </c>
      <c r="D176" s="11" t="str">
        <f t="shared" si="25"/>
        <v>N/A</v>
      </c>
      <c r="E176" s="8">
        <v>2.2365080664999999</v>
      </c>
      <c r="F176" s="11" t="str">
        <f t="shared" si="26"/>
        <v>N/A</v>
      </c>
      <c r="G176" s="8">
        <v>2.4887159256000002</v>
      </c>
      <c r="H176" s="11" t="str">
        <f t="shared" si="27"/>
        <v>N/A</v>
      </c>
      <c r="I176" s="12">
        <v>-2.3199999999999998</v>
      </c>
      <c r="J176" s="12">
        <v>11.28</v>
      </c>
      <c r="K176" s="43" t="s">
        <v>739</v>
      </c>
      <c r="L176" s="9" t="str">
        <f t="shared" si="28"/>
        <v>Yes</v>
      </c>
    </row>
    <row r="177" spans="1:12" x14ac:dyDescent="0.25">
      <c r="A177" s="2" t="s">
        <v>1363</v>
      </c>
      <c r="B177" s="35" t="s">
        <v>213</v>
      </c>
      <c r="C177" s="8">
        <v>27.217741934999999</v>
      </c>
      <c r="D177" s="11" t="str">
        <f t="shared" si="25"/>
        <v>N/A</v>
      </c>
      <c r="E177" s="8">
        <v>22.073578595000001</v>
      </c>
      <c r="F177" s="11" t="str">
        <f t="shared" si="26"/>
        <v>N/A</v>
      </c>
      <c r="G177" s="8">
        <v>19.395866455</v>
      </c>
      <c r="H177" s="11" t="str">
        <f t="shared" si="27"/>
        <v>N/A</v>
      </c>
      <c r="I177" s="12">
        <v>-18.899999999999999</v>
      </c>
      <c r="J177" s="12">
        <v>-12.1</v>
      </c>
      <c r="K177" s="43" t="s">
        <v>739</v>
      </c>
      <c r="L177" s="9" t="str">
        <f t="shared" si="28"/>
        <v>Yes</v>
      </c>
    </row>
    <row r="178" spans="1:12" x14ac:dyDescent="0.25">
      <c r="A178" s="2" t="s">
        <v>1364</v>
      </c>
      <c r="B178" s="35" t="s">
        <v>213</v>
      </c>
      <c r="C178" s="8">
        <v>2.5804631669</v>
      </c>
      <c r="D178" s="11" t="str">
        <f t="shared" si="25"/>
        <v>N/A</v>
      </c>
      <c r="E178" s="8">
        <v>2.5867121663999999</v>
      </c>
      <c r="F178" s="11" t="str">
        <f t="shared" si="26"/>
        <v>N/A</v>
      </c>
      <c r="G178" s="8">
        <v>2.5785183102999998</v>
      </c>
      <c r="H178" s="11" t="str">
        <f t="shared" si="27"/>
        <v>N/A</v>
      </c>
      <c r="I178" s="12">
        <v>0.2422</v>
      </c>
      <c r="J178" s="12">
        <v>-0.317</v>
      </c>
      <c r="K178" s="43" t="s">
        <v>739</v>
      </c>
      <c r="L178" s="9" t="str">
        <f t="shared" si="28"/>
        <v>Yes</v>
      </c>
    </row>
    <row r="179" spans="1:12" x14ac:dyDescent="0.25">
      <c r="A179" s="2" t="s">
        <v>1365</v>
      </c>
      <c r="B179" s="35" t="s">
        <v>213</v>
      </c>
      <c r="C179" s="8">
        <v>2.1540721055000001</v>
      </c>
      <c r="D179" s="11" t="str">
        <f t="shared" si="25"/>
        <v>N/A</v>
      </c>
      <c r="E179" s="8">
        <v>2.2730854081</v>
      </c>
      <c r="F179" s="11" t="str">
        <f t="shared" si="26"/>
        <v>N/A</v>
      </c>
      <c r="G179" s="8">
        <v>3.0052058684</v>
      </c>
      <c r="H179" s="11" t="str">
        <f t="shared" si="27"/>
        <v>N/A</v>
      </c>
      <c r="I179" s="12">
        <v>5.5250000000000004</v>
      </c>
      <c r="J179" s="12">
        <v>32.21</v>
      </c>
      <c r="K179" s="43" t="s">
        <v>739</v>
      </c>
      <c r="L179" s="9" t="str">
        <f t="shared" si="28"/>
        <v>No</v>
      </c>
    </row>
    <row r="180" spans="1:12" x14ac:dyDescent="0.25">
      <c r="A180" s="2" t="s">
        <v>1366</v>
      </c>
      <c r="B180" s="35" t="s">
        <v>213</v>
      </c>
      <c r="C180" s="8">
        <v>0.17543859649999999</v>
      </c>
      <c r="D180" s="11" t="str">
        <f t="shared" si="25"/>
        <v>N/A</v>
      </c>
      <c r="E180" s="8">
        <v>0.1860368973</v>
      </c>
      <c r="F180" s="11" t="str">
        <f t="shared" si="26"/>
        <v>N/A</v>
      </c>
      <c r="G180" s="8">
        <v>0.20755168839999999</v>
      </c>
      <c r="H180" s="11" t="str">
        <f t="shared" si="27"/>
        <v>N/A</v>
      </c>
      <c r="I180" s="12">
        <v>6.0410000000000004</v>
      </c>
      <c r="J180" s="12">
        <v>11.56</v>
      </c>
      <c r="K180" s="43" t="s">
        <v>739</v>
      </c>
      <c r="L180" s="9" t="str">
        <f t="shared" si="28"/>
        <v>Yes</v>
      </c>
    </row>
    <row r="181" spans="1:12" x14ac:dyDescent="0.25">
      <c r="A181" s="2" t="s">
        <v>86</v>
      </c>
      <c r="B181" s="35" t="s">
        <v>213</v>
      </c>
      <c r="C181" s="8">
        <v>0.1853911754</v>
      </c>
      <c r="D181" s="11" t="str">
        <f t="shared" si="25"/>
        <v>N/A</v>
      </c>
      <c r="E181" s="8">
        <v>0.40278286340000002</v>
      </c>
      <c r="F181" s="11" t="str">
        <f t="shared" si="26"/>
        <v>N/A</v>
      </c>
      <c r="G181" s="8">
        <v>0.21420921100000001</v>
      </c>
      <c r="H181" s="11" t="str">
        <f t="shared" si="27"/>
        <v>N/A</v>
      </c>
      <c r="I181" s="12">
        <v>117.3</v>
      </c>
      <c r="J181" s="12">
        <v>-46.8</v>
      </c>
      <c r="K181" s="43" t="s">
        <v>739</v>
      </c>
      <c r="L181" s="9" t="str">
        <f t="shared" si="28"/>
        <v>No</v>
      </c>
    </row>
    <row r="182" spans="1:12" x14ac:dyDescent="0.25">
      <c r="A182" s="2" t="s">
        <v>87</v>
      </c>
      <c r="B182" s="35" t="s">
        <v>213</v>
      </c>
      <c r="C182" s="8">
        <v>78.180953755999994</v>
      </c>
      <c r="D182" s="11" t="str">
        <f t="shared" si="25"/>
        <v>N/A</v>
      </c>
      <c r="E182" s="8">
        <v>77.720907378999996</v>
      </c>
      <c r="F182" s="11" t="str">
        <f t="shared" si="26"/>
        <v>N/A</v>
      </c>
      <c r="G182" s="8">
        <v>78.966307709000006</v>
      </c>
      <c r="H182" s="11" t="str">
        <f t="shared" si="27"/>
        <v>N/A</v>
      </c>
      <c r="I182" s="12">
        <v>-0.58799999999999997</v>
      </c>
      <c r="J182" s="12">
        <v>1.6020000000000001</v>
      </c>
      <c r="K182" s="43" t="s">
        <v>739</v>
      </c>
      <c r="L182" s="9" t="str">
        <f t="shared" si="28"/>
        <v>Yes</v>
      </c>
    </row>
    <row r="183" spans="1:12" x14ac:dyDescent="0.25">
      <c r="A183" s="2" t="s">
        <v>469</v>
      </c>
      <c r="B183" s="35" t="s">
        <v>213</v>
      </c>
      <c r="C183" s="8">
        <v>63.306451613</v>
      </c>
      <c r="D183" s="11" t="str">
        <f t="shared" si="25"/>
        <v>N/A</v>
      </c>
      <c r="E183" s="8">
        <v>61.036789298000002</v>
      </c>
      <c r="F183" s="11" t="str">
        <f t="shared" si="26"/>
        <v>N/A</v>
      </c>
      <c r="G183" s="8">
        <v>56.597774244999997</v>
      </c>
      <c r="H183" s="11" t="str">
        <f t="shared" si="27"/>
        <v>N/A</v>
      </c>
      <c r="I183" s="12">
        <v>-3.59</v>
      </c>
      <c r="J183" s="12">
        <v>-7.27</v>
      </c>
      <c r="K183" s="43" t="s">
        <v>739</v>
      </c>
      <c r="L183" s="9" t="str">
        <f t="shared" si="28"/>
        <v>Yes</v>
      </c>
    </row>
    <row r="184" spans="1:12" x14ac:dyDescent="0.25">
      <c r="A184" s="2" t="s">
        <v>470</v>
      </c>
      <c r="B184" s="35" t="s">
        <v>213</v>
      </c>
      <c r="C184" s="8">
        <v>87.223953576</v>
      </c>
      <c r="D184" s="11" t="str">
        <f t="shared" si="25"/>
        <v>N/A</v>
      </c>
      <c r="E184" s="8">
        <v>86.772080180000003</v>
      </c>
      <c r="F184" s="11" t="str">
        <f t="shared" si="26"/>
        <v>N/A</v>
      </c>
      <c r="G184" s="8">
        <v>87.332294089000001</v>
      </c>
      <c r="H184" s="11" t="str">
        <f t="shared" si="27"/>
        <v>N/A</v>
      </c>
      <c r="I184" s="12">
        <v>-0.51800000000000002</v>
      </c>
      <c r="J184" s="12">
        <v>0.64559999999999995</v>
      </c>
      <c r="K184" s="43" t="s">
        <v>739</v>
      </c>
      <c r="L184" s="9" t="str">
        <f t="shared" si="28"/>
        <v>Yes</v>
      </c>
    </row>
    <row r="185" spans="1:12" x14ac:dyDescent="0.25">
      <c r="A185" s="2" t="s">
        <v>471</v>
      </c>
      <c r="B185" s="35" t="s">
        <v>213</v>
      </c>
      <c r="C185" s="8">
        <v>63.387767947999997</v>
      </c>
      <c r="D185" s="11" t="str">
        <f t="shared" si="25"/>
        <v>N/A</v>
      </c>
      <c r="E185" s="8">
        <v>60.408131105999999</v>
      </c>
      <c r="F185" s="11" t="str">
        <f t="shared" si="26"/>
        <v>N/A</v>
      </c>
      <c r="G185" s="8">
        <v>61.031708471000002</v>
      </c>
      <c r="H185" s="11" t="str">
        <f t="shared" si="27"/>
        <v>N/A</v>
      </c>
      <c r="I185" s="12">
        <v>-4.7</v>
      </c>
      <c r="J185" s="12">
        <v>1.032</v>
      </c>
      <c r="K185" s="43" t="s">
        <v>739</v>
      </c>
      <c r="L185" s="9" t="str">
        <f t="shared" si="28"/>
        <v>Yes</v>
      </c>
    </row>
    <row r="186" spans="1:12" x14ac:dyDescent="0.25">
      <c r="A186" s="2" t="s">
        <v>472</v>
      </c>
      <c r="B186" s="35" t="s">
        <v>213</v>
      </c>
      <c r="C186" s="8">
        <v>61.143859648999999</v>
      </c>
      <c r="D186" s="11" t="str">
        <f t="shared" si="25"/>
        <v>N/A</v>
      </c>
      <c r="E186" s="8">
        <v>65.035398686999997</v>
      </c>
      <c r="F186" s="11" t="str">
        <f t="shared" si="26"/>
        <v>N/A</v>
      </c>
      <c r="G186" s="8">
        <v>58.074558953</v>
      </c>
      <c r="H186" s="11" t="str">
        <f t="shared" si="27"/>
        <v>N/A</v>
      </c>
      <c r="I186" s="12">
        <v>6.3650000000000002</v>
      </c>
      <c r="J186" s="12">
        <v>-10.7</v>
      </c>
      <c r="K186" s="43" t="s">
        <v>739</v>
      </c>
      <c r="L186" s="9" t="str">
        <f t="shared" si="28"/>
        <v>Yes</v>
      </c>
    </row>
    <row r="187" spans="1:12" x14ac:dyDescent="0.25">
      <c r="A187" s="2" t="s">
        <v>116</v>
      </c>
      <c r="B187" s="35" t="s">
        <v>213</v>
      </c>
      <c r="C187" s="8">
        <v>86.300695322999999</v>
      </c>
      <c r="D187" s="11" t="str">
        <f t="shared" si="25"/>
        <v>N/A</v>
      </c>
      <c r="E187" s="8">
        <v>85.981492097</v>
      </c>
      <c r="F187" s="11" t="str">
        <f t="shared" si="26"/>
        <v>N/A</v>
      </c>
      <c r="G187" s="8">
        <v>86.212105057000002</v>
      </c>
      <c r="H187" s="11" t="str">
        <f t="shared" si="27"/>
        <v>N/A</v>
      </c>
      <c r="I187" s="12">
        <v>-0.37</v>
      </c>
      <c r="J187" s="12">
        <v>0.26819999999999999</v>
      </c>
      <c r="K187" s="43" t="s">
        <v>739</v>
      </c>
      <c r="L187" s="9" t="str">
        <f t="shared" si="28"/>
        <v>Yes</v>
      </c>
    </row>
    <row r="188" spans="1:12" x14ac:dyDescent="0.25">
      <c r="A188" s="2" t="s">
        <v>473</v>
      </c>
      <c r="B188" s="35" t="s">
        <v>213</v>
      </c>
      <c r="C188" s="8">
        <v>80.443548387000007</v>
      </c>
      <c r="D188" s="11" t="str">
        <f t="shared" si="25"/>
        <v>N/A</v>
      </c>
      <c r="E188" s="8">
        <v>80.434782608999996</v>
      </c>
      <c r="F188" s="11" t="str">
        <f t="shared" si="26"/>
        <v>N/A</v>
      </c>
      <c r="G188" s="8">
        <v>73.926868045000006</v>
      </c>
      <c r="H188" s="11" t="str">
        <f t="shared" si="27"/>
        <v>N/A</v>
      </c>
      <c r="I188" s="12">
        <v>-1.0999999999999999E-2</v>
      </c>
      <c r="J188" s="12">
        <v>-8.09</v>
      </c>
      <c r="K188" s="43" t="s">
        <v>739</v>
      </c>
      <c r="L188" s="9" t="str">
        <f t="shared" si="28"/>
        <v>Yes</v>
      </c>
    </row>
    <row r="189" spans="1:12" x14ac:dyDescent="0.25">
      <c r="A189" s="2" t="s">
        <v>474</v>
      </c>
      <c r="B189" s="35" t="s">
        <v>213</v>
      </c>
      <c r="C189" s="8">
        <v>91.699801192999999</v>
      </c>
      <c r="D189" s="11" t="str">
        <f t="shared" si="25"/>
        <v>N/A</v>
      </c>
      <c r="E189" s="8">
        <v>91.381533532000006</v>
      </c>
      <c r="F189" s="11" t="str">
        <f t="shared" si="26"/>
        <v>N/A</v>
      </c>
      <c r="G189" s="8">
        <v>91.631954205</v>
      </c>
      <c r="H189" s="11" t="str">
        <f t="shared" si="27"/>
        <v>N/A</v>
      </c>
      <c r="I189" s="12">
        <v>-0.34699999999999998</v>
      </c>
      <c r="J189" s="12">
        <v>0.27400000000000002</v>
      </c>
      <c r="K189" s="43" t="s">
        <v>739</v>
      </c>
      <c r="L189" s="9" t="str">
        <f t="shared" si="28"/>
        <v>Yes</v>
      </c>
    </row>
    <row r="190" spans="1:12" x14ac:dyDescent="0.25">
      <c r="A190" s="2" t="s">
        <v>475</v>
      </c>
      <c r="B190" s="35" t="s">
        <v>213</v>
      </c>
      <c r="C190" s="8">
        <v>78.934853305999994</v>
      </c>
      <c r="D190" s="11" t="str">
        <f t="shared" si="25"/>
        <v>N/A</v>
      </c>
      <c r="E190" s="8">
        <v>78.096438702</v>
      </c>
      <c r="F190" s="11" t="str">
        <f t="shared" si="26"/>
        <v>N/A</v>
      </c>
      <c r="G190" s="8">
        <v>75.712257453999996</v>
      </c>
      <c r="H190" s="11" t="str">
        <f t="shared" si="27"/>
        <v>N/A</v>
      </c>
      <c r="I190" s="12">
        <v>-1.06</v>
      </c>
      <c r="J190" s="12">
        <v>-3.05</v>
      </c>
      <c r="K190" s="43" t="s">
        <v>739</v>
      </c>
      <c r="L190" s="9" t="str">
        <f t="shared" si="28"/>
        <v>Yes</v>
      </c>
    </row>
    <row r="191" spans="1:12" x14ac:dyDescent="0.25">
      <c r="A191" s="2" t="s">
        <v>476</v>
      </c>
      <c r="B191" s="35" t="s">
        <v>213</v>
      </c>
      <c r="C191" s="8">
        <v>73.080701754000003</v>
      </c>
      <c r="D191" s="11" t="str">
        <f t="shared" si="25"/>
        <v>N/A</v>
      </c>
      <c r="E191" s="8">
        <v>75.071055759000004</v>
      </c>
      <c r="F191" s="11" t="str">
        <f t="shared" si="26"/>
        <v>N/A</v>
      </c>
      <c r="G191" s="8">
        <v>70.679332641000002</v>
      </c>
      <c r="H191" s="11" t="str">
        <f t="shared" si="27"/>
        <v>N/A</v>
      </c>
      <c r="I191" s="12">
        <v>2.7240000000000002</v>
      </c>
      <c r="J191" s="12">
        <v>-5.85</v>
      </c>
      <c r="K191" s="43" t="s">
        <v>739</v>
      </c>
      <c r="L191" s="9" t="str">
        <f t="shared" si="28"/>
        <v>Yes</v>
      </c>
    </row>
    <row r="192" spans="1:12" x14ac:dyDescent="0.25">
      <c r="A192" s="2" t="s">
        <v>1367</v>
      </c>
      <c r="B192" s="35" t="s">
        <v>213</v>
      </c>
      <c r="C192" s="36">
        <v>9.6689094664000006</v>
      </c>
      <c r="D192" s="11" t="str">
        <f t="shared" si="25"/>
        <v>N/A</v>
      </c>
      <c r="E192" s="36">
        <v>10.176957740000001</v>
      </c>
      <c r="F192" s="11" t="str">
        <f t="shared" si="26"/>
        <v>N/A</v>
      </c>
      <c r="G192" s="36">
        <v>9.7864944059999992</v>
      </c>
      <c r="H192" s="11" t="str">
        <f t="shared" si="27"/>
        <v>N/A</v>
      </c>
      <c r="I192" s="12">
        <v>5.2539999999999996</v>
      </c>
      <c r="J192" s="12">
        <v>-3.84</v>
      </c>
      <c r="K192" s="43" t="s">
        <v>739</v>
      </c>
      <c r="L192" s="9" t="str">
        <f t="shared" si="28"/>
        <v>Yes</v>
      </c>
    </row>
    <row r="193" spans="1:12" x14ac:dyDescent="0.25">
      <c r="A193" s="2" t="s">
        <v>1368</v>
      </c>
      <c r="B193" s="35" t="s">
        <v>213</v>
      </c>
      <c r="C193" s="36">
        <v>8.6593406592999997</v>
      </c>
      <c r="D193" s="11" t="str">
        <f t="shared" si="25"/>
        <v>N/A</v>
      </c>
      <c r="E193" s="36">
        <v>11.247787611</v>
      </c>
      <c r="F193" s="11" t="str">
        <f t="shared" si="26"/>
        <v>N/A</v>
      </c>
      <c r="G193" s="36">
        <v>12.916666666999999</v>
      </c>
      <c r="H193" s="11" t="str">
        <f t="shared" si="27"/>
        <v>N/A</v>
      </c>
      <c r="I193" s="12">
        <v>29.89</v>
      </c>
      <c r="J193" s="12">
        <v>14.84</v>
      </c>
      <c r="K193" s="43" t="s">
        <v>739</v>
      </c>
      <c r="L193" s="9" t="str">
        <f t="shared" si="28"/>
        <v>Yes</v>
      </c>
    </row>
    <row r="194" spans="1:12" x14ac:dyDescent="0.25">
      <c r="A194" s="2" t="s">
        <v>1369</v>
      </c>
      <c r="B194" s="35" t="s">
        <v>213</v>
      </c>
      <c r="C194" s="36">
        <v>10.867349467</v>
      </c>
      <c r="D194" s="11" t="str">
        <f t="shared" si="25"/>
        <v>N/A</v>
      </c>
      <c r="E194" s="36">
        <v>11.48273432</v>
      </c>
      <c r="F194" s="11" t="str">
        <f t="shared" si="26"/>
        <v>N/A</v>
      </c>
      <c r="G194" s="36">
        <v>10.537673625</v>
      </c>
      <c r="H194" s="11" t="str">
        <f t="shared" si="27"/>
        <v>N/A</v>
      </c>
      <c r="I194" s="12">
        <v>5.6630000000000003</v>
      </c>
      <c r="J194" s="12">
        <v>-8.23</v>
      </c>
      <c r="K194" s="43" t="s">
        <v>739</v>
      </c>
      <c r="L194" s="9" t="str">
        <f t="shared" si="28"/>
        <v>Yes</v>
      </c>
    </row>
    <row r="195" spans="1:12" x14ac:dyDescent="0.25">
      <c r="A195" s="2" t="s">
        <v>1370</v>
      </c>
      <c r="B195" s="35" t="s">
        <v>213</v>
      </c>
      <c r="C195" s="36">
        <v>4.8295033358000001</v>
      </c>
      <c r="D195" s="11" t="str">
        <f t="shared" si="25"/>
        <v>N/A</v>
      </c>
      <c r="E195" s="36">
        <v>5.2028985506999996</v>
      </c>
      <c r="F195" s="11" t="str">
        <f t="shared" si="26"/>
        <v>N/A</v>
      </c>
      <c r="G195" s="36">
        <v>4.5067497404000001</v>
      </c>
      <c r="H195" s="11" t="str">
        <f t="shared" si="27"/>
        <v>N/A</v>
      </c>
      <c r="I195" s="12">
        <v>7.7320000000000002</v>
      </c>
      <c r="J195" s="12">
        <v>-13.4</v>
      </c>
      <c r="K195" s="43" t="s">
        <v>739</v>
      </c>
      <c r="L195" s="9" t="str">
        <f t="shared" si="28"/>
        <v>Yes</v>
      </c>
    </row>
    <row r="196" spans="1:12" x14ac:dyDescent="0.25">
      <c r="A196" s="2" t="s">
        <v>1371</v>
      </c>
      <c r="B196" s="35" t="s">
        <v>213</v>
      </c>
      <c r="C196" s="36">
        <v>4.2800546447999999</v>
      </c>
      <c r="D196" s="11" t="str">
        <f t="shared" si="25"/>
        <v>N/A</v>
      </c>
      <c r="E196" s="36">
        <v>5.7017434619999996</v>
      </c>
      <c r="F196" s="11" t="str">
        <f t="shared" si="26"/>
        <v>N/A</v>
      </c>
      <c r="G196" s="36">
        <v>5.2102803737999999</v>
      </c>
      <c r="H196" s="11" t="str">
        <f t="shared" si="27"/>
        <v>N/A</v>
      </c>
      <c r="I196" s="12">
        <v>33.22</v>
      </c>
      <c r="J196" s="12">
        <v>-8.6199999999999992</v>
      </c>
      <c r="K196" s="43" t="s">
        <v>739</v>
      </c>
      <c r="L196" s="9" t="str">
        <f t="shared" si="28"/>
        <v>Yes</v>
      </c>
    </row>
    <row r="197" spans="1:12" x14ac:dyDescent="0.25">
      <c r="A197" s="2" t="s">
        <v>1372</v>
      </c>
      <c r="B197" s="35" t="s">
        <v>213</v>
      </c>
      <c r="C197" s="36">
        <v>129.43233222000001</v>
      </c>
      <c r="D197" s="11" t="str">
        <f t="shared" si="25"/>
        <v>N/A</v>
      </c>
      <c r="E197" s="36">
        <v>131.11644086000001</v>
      </c>
      <c r="F197" s="11" t="str">
        <f t="shared" si="26"/>
        <v>N/A</v>
      </c>
      <c r="G197" s="36">
        <v>127.37736523</v>
      </c>
      <c r="H197" s="11" t="str">
        <f t="shared" si="27"/>
        <v>N/A</v>
      </c>
      <c r="I197" s="12">
        <v>1.3009999999999999</v>
      </c>
      <c r="J197" s="12">
        <v>-2.85</v>
      </c>
      <c r="K197" s="43" t="s">
        <v>739</v>
      </c>
      <c r="L197" s="9" t="str">
        <f t="shared" si="28"/>
        <v>Yes</v>
      </c>
    </row>
    <row r="198" spans="1:12" x14ac:dyDescent="0.25">
      <c r="A198" s="2" t="s">
        <v>1373</v>
      </c>
      <c r="B198" s="35" t="s">
        <v>213</v>
      </c>
      <c r="C198" s="36">
        <v>252.18518519</v>
      </c>
      <c r="D198" s="11" t="str">
        <f t="shared" si="25"/>
        <v>N/A</v>
      </c>
      <c r="E198" s="36">
        <v>249.41666667000001</v>
      </c>
      <c r="F198" s="11" t="str">
        <f t="shared" si="26"/>
        <v>N/A</v>
      </c>
      <c r="G198" s="36">
        <v>233.1557377</v>
      </c>
      <c r="H198" s="11" t="str">
        <f t="shared" si="27"/>
        <v>N/A</v>
      </c>
      <c r="I198" s="12">
        <v>-1.1000000000000001</v>
      </c>
      <c r="J198" s="12">
        <v>-6.52</v>
      </c>
      <c r="K198" s="43" t="s">
        <v>739</v>
      </c>
      <c r="L198" s="9" t="str">
        <f t="shared" si="28"/>
        <v>Yes</v>
      </c>
    </row>
    <row r="199" spans="1:12" x14ac:dyDescent="0.25">
      <c r="A199" s="2" t="s">
        <v>1374</v>
      </c>
      <c r="B199" s="35" t="s">
        <v>213</v>
      </c>
      <c r="C199" s="36">
        <v>123.92035398</v>
      </c>
      <c r="D199" s="11" t="str">
        <f t="shared" si="25"/>
        <v>N/A</v>
      </c>
      <c r="E199" s="36">
        <v>124.47784491</v>
      </c>
      <c r="F199" s="11" t="str">
        <f t="shared" si="26"/>
        <v>N/A</v>
      </c>
      <c r="G199" s="36">
        <v>124.55302279</v>
      </c>
      <c r="H199" s="11" t="str">
        <f t="shared" si="27"/>
        <v>N/A</v>
      </c>
      <c r="I199" s="12">
        <v>0.44990000000000002</v>
      </c>
      <c r="J199" s="12">
        <v>6.0400000000000002E-2</v>
      </c>
      <c r="K199" s="43" t="s">
        <v>739</v>
      </c>
      <c r="L199" s="9" t="str">
        <f t="shared" si="28"/>
        <v>Yes</v>
      </c>
    </row>
    <row r="200" spans="1:12" x14ac:dyDescent="0.25">
      <c r="A200" s="2" t="s">
        <v>1375</v>
      </c>
      <c r="B200" s="35" t="s">
        <v>213</v>
      </c>
      <c r="C200" s="36">
        <v>124.17857143000001</v>
      </c>
      <c r="D200" s="11" t="str">
        <f t="shared" si="25"/>
        <v>N/A</v>
      </c>
      <c r="E200" s="36">
        <v>134.35528596</v>
      </c>
      <c r="F200" s="11" t="str">
        <f t="shared" si="26"/>
        <v>N/A</v>
      </c>
      <c r="G200" s="36">
        <v>120.71968504</v>
      </c>
      <c r="H200" s="11" t="str">
        <f t="shared" si="27"/>
        <v>N/A</v>
      </c>
      <c r="I200" s="12">
        <v>8.1950000000000003</v>
      </c>
      <c r="J200" s="12">
        <v>-10.1</v>
      </c>
      <c r="K200" s="43" t="s">
        <v>739</v>
      </c>
      <c r="L200" s="9" t="str">
        <f t="shared" si="28"/>
        <v>Yes</v>
      </c>
    </row>
    <row r="201" spans="1:12" x14ac:dyDescent="0.25">
      <c r="A201" s="2" t="s">
        <v>1376</v>
      </c>
      <c r="B201" s="35" t="s">
        <v>213</v>
      </c>
      <c r="C201" s="36">
        <v>19.559999999999999</v>
      </c>
      <c r="D201" s="11" t="str">
        <f t="shared" si="25"/>
        <v>N/A</v>
      </c>
      <c r="E201" s="36">
        <v>11.666666666999999</v>
      </c>
      <c r="F201" s="11" t="str">
        <f t="shared" si="26"/>
        <v>N/A</v>
      </c>
      <c r="G201" s="36">
        <v>12.846153846</v>
      </c>
      <c r="H201" s="11" t="str">
        <f t="shared" si="27"/>
        <v>N/A</v>
      </c>
      <c r="I201" s="12">
        <v>-40.4</v>
      </c>
      <c r="J201" s="12">
        <v>10.11</v>
      </c>
      <c r="K201" s="43" t="s">
        <v>739</v>
      </c>
      <c r="L201" s="9" t="str">
        <f t="shared" si="28"/>
        <v>Yes</v>
      </c>
    </row>
    <row r="202" spans="1:12" x14ac:dyDescent="0.25">
      <c r="A202" s="2" t="s">
        <v>28</v>
      </c>
      <c r="B202" s="35" t="s">
        <v>213</v>
      </c>
      <c r="C202" s="8">
        <v>0.96275480319999995</v>
      </c>
      <c r="D202" s="11" t="str">
        <f t="shared" si="25"/>
        <v>N/A</v>
      </c>
      <c r="E202" s="8">
        <v>0.67643927609999999</v>
      </c>
      <c r="F202" s="11" t="str">
        <f t="shared" si="26"/>
        <v>N/A</v>
      </c>
      <c r="G202" s="8">
        <v>0.62551089309999997</v>
      </c>
      <c r="H202" s="11" t="str">
        <f t="shared" si="27"/>
        <v>N/A</v>
      </c>
      <c r="I202" s="12">
        <v>-29.7</v>
      </c>
      <c r="J202" s="12">
        <v>-7.53</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50</v>
      </c>
      <c r="J203" s="12">
        <v>-33.299999999999997</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0</v>
      </c>
      <c r="J204" s="12">
        <v>33.33</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-25</v>
      </c>
      <c r="J205" s="12">
        <v>0</v>
      </c>
      <c r="K205" s="14" t="s">
        <v>213</v>
      </c>
      <c r="L205" s="9" t="str">
        <f t="shared" si="32"/>
        <v>N/A</v>
      </c>
    </row>
    <row r="206" spans="1:12" ht="25" x14ac:dyDescent="0.25">
      <c r="A206" s="2" t="s">
        <v>1377</v>
      </c>
      <c r="B206" s="35" t="s">
        <v>213</v>
      </c>
      <c r="C206" s="36">
        <v>0</v>
      </c>
      <c r="D206" s="11" t="str">
        <f t="shared" si="29"/>
        <v>N/A</v>
      </c>
      <c r="E206" s="36">
        <v>0</v>
      </c>
      <c r="F206" s="11" t="str">
        <f t="shared" si="30"/>
        <v>N/A</v>
      </c>
      <c r="G206" s="36">
        <v>0</v>
      </c>
      <c r="H206" s="11" t="str">
        <f t="shared" si="31"/>
        <v>N/A</v>
      </c>
      <c r="I206" s="12" t="s">
        <v>1746</v>
      </c>
      <c r="J206" s="12" t="s">
        <v>1746</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0</v>
      </c>
      <c r="J207" s="12">
        <v>200</v>
      </c>
      <c r="K207" s="14" t="s">
        <v>213</v>
      </c>
      <c r="L207" s="9" t="str">
        <f t="shared" si="32"/>
        <v>N/A</v>
      </c>
    </row>
    <row r="208" spans="1:12" x14ac:dyDescent="0.25">
      <c r="A208" s="2" t="s">
        <v>1626</v>
      </c>
      <c r="B208" s="35" t="s">
        <v>213</v>
      </c>
      <c r="C208" s="36">
        <v>14</v>
      </c>
      <c r="D208" s="11" t="str">
        <f t="shared" si="29"/>
        <v>N/A</v>
      </c>
      <c r="E208" s="36">
        <v>15</v>
      </c>
      <c r="F208" s="11" t="str">
        <f t="shared" si="30"/>
        <v>N/A</v>
      </c>
      <c r="G208" s="36">
        <v>19</v>
      </c>
      <c r="H208" s="11" t="str">
        <f t="shared" si="31"/>
        <v>N/A</v>
      </c>
      <c r="I208" s="12">
        <v>7.1429999999999998</v>
      </c>
      <c r="J208" s="12">
        <v>26.67</v>
      </c>
      <c r="K208" s="14" t="s">
        <v>213</v>
      </c>
      <c r="L208" s="9" t="str">
        <f t="shared" si="32"/>
        <v>N/A</v>
      </c>
    </row>
    <row r="209" spans="1:12" x14ac:dyDescent="0.25">
      <c r="A209" s="2" t="s">
        <v>125</v>
      </c>
      <c r="B209" s="35" t="s">
        <v>213</v>
      </c>
      <c r="C209" s="45">
        <v>2323199</v>
      </c>
      <c r="D209" s="11" t="str">
        <f t="shared" si="29"/>
        <v>N/A</v>
      </c>
      <c r="E209" s="45">
        <v>3797091</v>
      </c>
      <c r="F209" s="11" t="str">
        <f t="shared" si="30"/>
        <v>N/A</v>
      </c>
      <c r="G209" s="45">
        <v>8261486</v>
      </c>
      <c r="H209" s="11" t="str">
        <f t="shared" si="31"/>
        <v>N/A</v>
      </c>
      <c r="I209" s="12">
        <v>63.44</v>
      </c>
      <c r="J209" s="12">
        <v>117.6</v>
      </c>
      <c r="K209" s="14" t="s">
        <v>213</v>
      </c>
      <c r="L209" s="9" t="str">
        <f t="shared" si="32"/>
        <v>N/A</v>
      </c>
    </row>
    <row r="210" spans="1:12" x14ac:dyDescent="0.25">
      <c r="A210" s="44" t="s">
        <v>1621</v>
      </c>
      <c r="B210" s="35" t="s">
        <v>213</v>
      </c>
      <c r="C210" s="45">
        <v>1366440</v>
      </c>
      <c r="D210" s="11" t="str">
        <f t="shared" si="29"/>
        <v>N/A</v>
      </c>
      <c r="E210" s="45">
        <v>1425337</v>
      </c>
      <c r="F210" s="11" t="str">
        <f t="shared" si="30"/>
        <v>N/A</v>
      </c>
      <c r="G210" s="45">
        <v>1092904</v>
      </c>
      <c r="H210" s="11" t="str">
        <f t="shared" si="31"/>
        <v>N/A</v>
      </c>
      <c r="I210" s="12">
        <v>4.3099999999999996</v>
      </c>
      <c r="J210" s="12">
        <v>-23.3</v>
      </c>
      <c r="K210" s="14" t="s">
        <v>213</v>
      </c>
      <c r="L210" s="9" t="str">
        <f t="shared" si="32"/>
        <v>N/A</v>
      </c>
    </row>
    <row r="211" spans="1:12" x14ac:dyDescent="0.25">
      <c r="A211" s="44" t="s">
        <v>1378</v>
      </c>
      <c r="B211" s="35" t="s">
        <v>213</v>
      </c>
      <c r="C211" s="45">
        <v>173912</v>
      </c>
      <c r="D211" s="11" t="str">
        <f t="shared" si="29"/>
        <v>N/A</v>
      </c>
      <c r="E211" s="45">
        <v>190473</v>
      </c>
      <c r="F211" s="11" t="str">
        <f t="shared" si="30"/>
        <v>N/A</v>
      </c>
      <c r="G211" s="45">
        <v>189435</v>
      </c>
      <c r="H211" s="11" t="str">
        <f t="shared" si="31"/>
        <v>N/A</v>
      </c>
      <c r="I211" s="12">
        <v>9.5229999999999997</v>
      </c>
      <c r="J211" s="12">
        <v>-0.54500000000000004</v>
      </c>
      <c r="K211" s="14" t="s">
        <v>213</v>
      </c>
      <c r="L211" s="9" t="str">
        <f t="shared" si="32"/>
        <v>N/A</v>
      </c>
    </row>
    <row r="212" spans="1:12" x14ac:dyDescent="0.25">
      <c r="A212" s="44" t="s">
        <v>1615</v>
      </c>
      <c r="B212" s="35" t="s">
        <v>213</v>
      </c>
      <c r="C212" s="45">
        <v>203769</v>
      </c>
      <c r="D212" s="11" t="str">
        <f t="shared" si="29"/>
        <v>N/A</v>
      </c>
      <c r="E212" s="45">
        <v>333756</v>
      </c>
      <c r="F212" s="11" t="str">
        <f t="shared" si="30"/>
        <v>N/A</v>
      </c>
      <c r="G212" s="45">
        <v>225941</v>
      </c>
      <c r="H212" s="11" t="str">
        <f t="shared" si="31"/>
        <v>N/A</v>
      </c>
      <c r="I212" s="12">
        <v>63.79</v>
      </c>
      <c r="J212" s="12">
        <v>-32.299999999999997</v>
      </c>
      <c r="K212" s="14" t="s">
        <v>213</v>
      </c>
      <c r="L212" s="9" t="str">
        <f t="shared" si="32"/>
        <v>N/A</v>
      </c>
    </row>
    <row r="213" spans="1:12" x14ac:dyDescent="0.25">
      <c r="A213" s="44" t="s">
        <v>1616</v>
      </c>
      <c r="B213" s="35" t="s">
        <v>213</v>
      </c>
      <c r="C213" s="45">
        <v>1378360</v>
      </c>
      <c r="D213" s="11" t="str">
        <f t="shared" si="29"/>
        <v>N/A</v>
      </c>
      <c r="E213" s="45">
        <v>2371502</v>
      </c>
      <c r="F213" s="11" t="str">
        <f t="shared" si="30"/>
        <v>N/A</v>
      </c>
      <c r="G213" s="45">
        <v>7785371</v>
      </c>
      <c r="H213" s="11" t="str">
        <f t="shared" si="31"/>
        <v>N/A</v>
      </c>
      <c r="I213" s="12">
        <v>72.05</v>
      </c>
      <c r="J213" s="12">
        <v>228.3</v>
      </c>
      <c r="K213" s="14" t="s">
        <v>213</v>
      </c>
      <c r="L213" s="9" t="str">
        <f t="shared" si="32"/>
        <v>N/A</v>
      </c>
    </row>
    <row r="214" spans="1:12" ht="25" x14ac:dyDescent="0.25">
      <c r="A214" s="2" t="s">
        <v>1379</v>
      </c>
      <c r="B214" s="35" t="s">
        <v>213</v>
      </c>
      <c r="C214" s="45">
        <v>44414</v>
      </c>
      <c r="D214" s="11" t="str">
        <f t="shared" ref="D214:D228" si="33">IF($B214="N/A","N/A",IF(C214&gt;10,"No",IF(C214&lt;-10,"No","Yes")))</f>
        <v>N/A</v>
      </c>
      <c r="E214" s="45">
        <v>57577</v>
      </c>
      <c r="F214" s="11" t="str">
        <f t="shared" ref="F214:F228" si="34">IF($B214="N/A","N/A",IF(E214&gt;10,"No",IF(E214&lt;-10,"No","Yes")))</f>
        <v>N/A</v>
      </c>
      <c r="G214" s="45">
        <v>40272</v>
      </c>
      <c r="H214" s="11" t="str">
        <f t="shared" ref="H214:H228" si="35">IF($B214="N/A","N/A",IF(G214&gt;10,"No",IF(G214&lt;-10,"No","Yes")))</f>
        <v>N/A</v>
      </c>
      <c r="I214" s="12">
        <v>29.64</v>
      </c>
      <c r="J214" s="12">
        <v>-30.1</v>
      </c>
      <c r="K214" s="43" t="s">
        <v>739</v>
      </c>
      <c r="L214" s="9" t="str">
        <f t="shared" ref="L214:L228" si="36">IF(J214="Div by 0", "N/A", IF(K214="N/A","N/A", IF(J214&gt;VALUE(MID(K214,1,2)), "No", IF(J214&lt;-1*VALUE(MID(K214,1,2)), "No", "Yes"))))</f>
        <v>No</v>
      </c>
    </row>
    <row r="215" spans="1:12" x14ac:dyDescent="0.25">
      <c r="A215" s="4" t="s">
        <v>649</v>
      </c>
      <c r="B215" s="35" t="s">
        <v>213</v>
      </c>
      <c r="C215" s="36">
        <v>763</v>
      </c>
      <c r="D215" s="11" t="str">
        <f t="shared" si="33"/>
        <v>N/A</v>
      </c>
      <c r="E215" s="36">
        <v>1133</v>
      </c>
      <c r="F215" s="11" t="str">
        <f t="shared" si="34"/>
        <v>N/A</v>
      </c>
      <c r="G215" s="36">
        <v>653</v>
      </c>
      <c r="H215" s="11" t="str">
        <f t="shared" si="35"/>
        <v>N/A</v>
      </c>
      <c r="I215" s="12">
        <v>48.49</v>
      </c>
      <c r="J215" s="12">
        <v>-42.4</v>
      </c>
      <c r="K215" s="43" t="s">
        <v>739</v>
      </c>
      <c r="L215" s="9" t="str">
        <f t="shared" si="36"/>
        <v>No</v>
      </c>
    </row>
    <row r="216" spans="1:12" x14ac:dyDescent="0.25">
      <c r="A216" s="4" t="s">
        <v>1380</v>
      </c>
      <c r="B216" s="35" t="s">
        <v>213</v>
      </c>
      <c r="C216" s="45">
        <v>58.209698557999999</v>
      </c>
      <c r="D216" s="11" t="str">
        <f t="shared" si="33"/>
        <v>N/A</v>
      </c>
      <c r="E216" s="45">
        <v>50.818181817999999</v>
      </c>
      <c r="F216" s="11" t="str">
        <f t="shared" si="34"/>
        <v>N/A</v>
      </c>
      <c r="G216" s="45">
        <v>61.672281775999998</v>
      </c>
      <c r="H216" s="11" t="str">
        <f t="shared" si="35"/>
        <v>N/A</v>
      </c>
      <c r="I216" s="12">
        <v>-12.7</v>
      </c>
      <c r="J216" s="12">
        <v>21.36</v>
      </c>
      <c r="K216" s="43" t="s">
        <v>739</v>
      </c>
      <c r="L216" s="9" t="str">
        <f t="shared" si="36"/>
        <v>Yes</v>
      </c>
    </row>
    <row r="217" spans="1:12" ht="25" x14ac:dyDescent="0.25">
      <c r="A217" s="2" t="s">
        <v>1381</v>
      </c>
      <c r="B217" s="35" t="s">
        <v>213</v>
      </c>
      <c r="C217" s="45">
        <v>5425671</v>
      </c>
      <c r="D217" s="11" t="str">
        <f t="shared" si="33"/>
        <v>N/A</v>
      </c>
      <c r="E217" s="45">
        <v>5799494</v>
      </c>
      <c r="F217" s="11" t="str">
        <f t="shared" si="34"/>
        <v>N/A</v>
      </c>
      <c r="G217" s="45">
        <v>5936886</v>
      </c>
      <c r="H217" s="11" t="str">
        <f t="shared" si="35"/>
        <v>N/A</v>
      </c>
      <c r="I217" s="12">
        <v>6.89</v>
      </c>
      <c r="J217" s="12">
        <v>2.3690000000000002</v>
      </c>
      <c r="K217" s="43" t="s">
        <v>739</v>
      </c>
      <c r="L217" s="9" t="str">
        <f t="shared" si="36"/>
        <v>Yes</v>
      </c>
    </row>
    <row r="218" spans="1:12" x14ac:dyDescent="0.25">
      <c r="A218" s="4" t="s">
        <v>516</v>
      </c>
      <c r="B218" s="35" t="s">
        <v>213</v>
      </c>
      <c r="C218" s="36">
        <v>12634</v>
      </c>
      <c r="D218" s="11" t="str">
        <f t="shared" si="33"/>
        <v>N/A</v>
      </c>
      <c r="E218" s="36">
        <v>13171</v>
      </c>
      <c r="F218" s="11" t="str">
        <f t="shared" si="34"/>
        <v>N/A</v>
      </c>
      <c r="G218" s="36">
        <v>12764</v>
      </c>
      <c r="H218" s="11" t="str">
        <f t="shared" si="35"/>
        <v>N/A</v>
      </c>
      <c r="I218" s="12">
        <v>4.25</v>
      </c>
      <c r="J218" s="12">
        <v>-3.09</v>
      </c>
      <c r="K218" s="43" t="s">
        <v>739</v>
      </c>
      <c r="L218" s="9" t="str">
        <f t="shared" si="36"/>
        <v>Yes</v>
      </c>
    </row>
    <row r="219" spans="1:12" x14ac:dyDescent="0.25">
      <c r="A219" s="2" t="s">
        <v>1382</v>
      </c>
      <c r="B219" s="35" t="s">
        <v>213</v>
      </c>
      <c r="C219" s="45">
        <v>429.44997625000002</v>
      </c>
      <c r="D219" s="11" t="str">
        <f t="shared" si="33"/>
        <v>N/A</v>
      </c>
      <c r="E219" s="45">
        <v>440.32298230999999</v>
      </c>
      <c r="F219" s="11" t="str">
        <f t="shared" si="34"/>
        <v>N/A</v>
      </c>
      <c r="G219" s="45">
        <v>465.12738953000002</v>
      </c>
      <c r="H219" s="11" t="str">
        <f t="shared" si="35"/>
        <v>N/A</v>
      </c>
      <c r="I219" s="12">
        <v>2.532</v>
      </c>
      <c r="J219" s="12">
        <v>5.633</v>
      </c>
      <c r="K219" s="43" t="s">
        <v>739</v>
      </c>
      <c r="L219" s="9" t="str">
        <f t="shared" si="36"/>
        <v>Yes</v>
      </c>
    </row>
    <row r="220" spans="1:12" ht="25" x14ac:dyDescent="0.25">
      <c r="A220" s="2" t="s">
        <v>1383</v>
      </c>
      <c r="B220" s="35" t="s">
        <v>213</v>
      </c>
      <c r="C220" s="45">
        <v>11537867</v>
      </c>
      <c r="D220" s="11" t="str">
        <f t="shared" si="33"/>
        <v>N/A</v>
      </c>
      <c r="E220" s="45">
        <v>11658888</v>
      </c>
      <c r="F220" s="11" t="str">
        <f t="shared" si="34"/>
        <v>N/A</v>
      </c>
      <c r="G220" s="45">
        <v>11657531</v>
      </c>
      <c r="H220" s="11" t="str">
        <f t="shared" si="35"/>
        <v>N/A</v>
      </c>
      <c r="I220" s="12">
        <v>1.0489999999999999</v>
      </c>
      <c r="J220" s="12">
        <v>-1.2E-2</v>
      </c>
      <c r="K220" s="43" t="s">
        <v>739</v>
      </c>
      <c r="L220" s="9" t="str">
        <f t="shared" si="36"/>
        <v>Yes</v>
      </c>
    </row>
    <row r="221" spans="1:12" x14ac:dyDescent="0.25">
      <c r="A221" s="4" t="s">
        <v>517</v>
      </c>
      <c r="B221" s="35" t="s">
        <v>213</v>
      </c>
      <c r="C221" s="36">
        <v>27982</v>
      </c>
      <c r="D221" s="11" t="str">
        <f t="shared" si="33"/>
        <v>N/A</v>
      </c>
      <c r="E221" s="36">
        <v>27923</v>
      </c>
      <c r="F221" s="11" t="str">
        <f t="shared" si="34"/>
        <v>N/A</v>
      </c>
      <c r="G221" s="36">
        <v>26609</v>
      </c>
      <c r="H221" s="11" t="str">
        <f t="shared" si="35"/>
        <v>N/A</v>
      </c>
      <c r="I221" s="12">
        <v>-0.21099999999999999</v>
      </c>
      <c r="J221" s="12">
        <v>-4.71</v>
      </c>
      <c r="K221" s="43" t="s">
        <v>739</v>
      </c>
      <c r="L221" s="9" t="str">
        <f t="shared" si="36"/>
        <v>Yes</v>
      </c>
    </row>
    <row r="222" spans="1:12" ht="25" x14ac:dyDescent="0.25">
      <c r="A222" s="2" t="s">
        <v>1384</v>
      </c>
      <c r="B222" s="35" t="s">
        <v>213</v>
      </c>
      <c r="C222" s="45">
        <v>412.33174897999999</v>
      </c>
      <c r="D222" s="11" t="str">
        <f t="shared" si="33"/>
        <v>N/A</v>
      </c>
      <c r="E222" s="45">
        <v>417.53708411999997</v>
      </c>
      <c r="F222" s="11" t="str">
        <f t="shared" si="34"/>
        <v>N/A</v>
      </c>
      <c r="G222" s="45">
        <v>438.10481415999999</v>
      </c>
      <c r="H222" s="11" t="str">
        <f t="shared" si="35"/>
        <v>N/A</v>
      </c>
      <c r="I222" s="12">
        <v>1.262</v>
      </c>
      <c r="J222" s="12">
        <v>4.9260000000000002</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126080409</v>
      </c>
      <c r="D226" s="11" t="str">
        <f t="shared" si="33"/>
        <v>N/A</v>
      </c>
      <c r="E226" s="45">
        <v>128527994</v>
      </c>
      <c r="F226" s="11" t="str">
        <f t="shared" si="34"/>
        <v>N/A</v>
      </c>
      <c r="G226" s="45">
        <v>144448522</v>
      </c>
      <c r="H226" s="11" t="str">
        <f t="shared" si="35"/>
        <v>N/A</v>
      </c>
      <c r="I226" s="12">
        <v>1.9410000000000001</v>
      </c>
      <c r="J226" s="12">
        <v>12.39</v>
      </c>
      <c r="K226" s="43" t="s">
        <v>739</v>
      </c>
      <c r="L226" s="9" t="str">
        <f t="shared" si="36"/>
        <v>Yes</v>
      </c>
    </row>
    <row r="227" spans="1:12" ht="25" x14ac:dyDescent="0.25">
      <c r="A227" s="2" t="s">
        <v>519</v>
      </c>
      <c r="B227" s="35" t="s">
        <v>213</v>
      </c>
      <c r="C227" s="36">
        <v>3494</v>
      </c>
      <c r="D227" s="11" t="str">
        <f t="shared" si="33"/>
        <v>N/A</v>
      </c>
      <c r="E227" s="36">
        <v>3716</v>
      </c>
      <c r="F227" s="11" t="str">
        <f t="shared" si="34"/>
        <v>N/A</v>
      </c>
      <c r="G227" s="36">
        <v>3962</v>
      </c>
      <c r="H227" s="11" t="str">
        <f t="shared" si="35"/>
        <v>N/A</v>
      </c>
      <c r="I227" s="12">
        <v>6.3540000000000001</v>
      </c>
      <c r="J227" s="12">
        <v>6.62</v>
      </c>
      <c r="K227" s="43" t="s">
        <v>739</v>
      </c>
      <c r="L227" s="9" t="str">
        <f t="shared" si="36"/>
        <v>Yes</v>
      </c>
    </row>
    <row r="228" spans="1:12" ht="25" x14ac:dyDescent="0.25">
      <c r="A228" s="2" t="s">
        <v>1388</v>
      </c>
      <c r="B228" s="35" t="s">
        <v>213</v>
      </c>
      <c r="C228" s="45">
        <v>36084.833715000001</v>
      </c>
      <c r="D228" s="11" t="str">
        <f t="shared" si="33"/>
        <v>N/A</v>
      </c>
      <c r="E228" s="45">
        <v>34587.727125999998</v>
      </c>
      <c r="F228" s="11" t="str">
        <f t="shared" si="34"/>
        <v>N/A</v>
      </c>
      <c r="G228" s="45">
        <v>36458.486118000001</v>
      </c>
      <c r="H228" s="11" t="str">
        <f t="shared" si="35"/>
        <v>N/A</v>
      </c>
      <c r="I228" s="12">
        <v>-4.1500000000000004</v>
      </c>
      <c r="J228" s="12">
        <v>5.4089999999999998</v>
      </c>
      <c r="K228" s="43" t="s">
        <v>739</v>
      </c>
      <c r="L228" s="9" t="str">
        <f t="shared" si="36"/>
        <v>Yes</v>
      </c>
    </row>
    <row r="229" spans="1:12" x14ac:dyDescent="0.25">
      <c r="A229" s="2" t="s">
        <v>1389</v>
      </c>
      <c r="B229" s="35" t="s">
        <v>213</v>
      </c>
      <c r="C229" s="14">
        <v>148069638</v>
      </c>
      <c r="D229" s="11" t="str">
        <f t="shared" ref="D229:D252" si="37">IF($B229="N/A","N/A",IF(C229&gt;10,"No",IF(C229&lt;-10,"No","Yes")))</f>
        <v>N/A</v>
      </c>
      <c r="E229" s="14">
        <v>152957387</v>
      </c>
      <c r="F229" s="11" t="str">
        <f t="shared" ref="F229:F252" si="38">IF($B229="N/A","N/A",IF(E229&gt;10,"No",IF(E229&lt;-10,"No","Yes")))</f>
        <v>N/A</v>
      </c>
      <c r="G229" s="14">
        <v>171167978</v>
      </c>
      <c r="H229" s="11" t="str">
        <f t="shared" ref="H229:H252" si="39">IF($B229="N/A","N/A",IF(G229&gt;10,"No",IF(G229&lt;-10,"No","Yes")))</f>
        <v>N/A</v>
      </c>
      <c r="I229" s="12">
        <v>3.3010000000000002</v>
      </c>
      <c r="J229" s="12">
        <v>11.91</v>
      </c>
      <c r="K229" s="43" t="s">
        <v>739</v>
      </c>
      <c r="L229" s="9" t="str">
        <f t="shared" ref="L229:L252" si="40">IF(J229="Div by 0", "N/A", IF(K229="N/A","N/A", IF(J229&gt;VALUE(MID(K229,1,2)), "No", IF(J229&lt;-1*VALUE(MID(K229,1,2)), "No", "Yes"))))</f>
        <v>Yes</v>
      </c>
    </row>
    <row r="230" spans="1:12" x14ac:dyDescent="0.25">
      <c r="A230" s="4" t="s">
        <v>1390</v>
      </c>
      <c r="B230" s="35" t="s">
        <v>213</v>
      </c>
      <c r="C230" s="1">
        <v>7569</v>
      </c>
      <c r="D230" s="11" t="str">
        <f t="shared" si="37"/>
        <v>N/A</v>
      </c>
      <c r="E230" s="1">
        <v>7909</v>
      </c>
      <c r="F230" s="11" t="str">
        <f t="shared" si="38"/>
        <v>N/A</v>
      </c>
      <c r="G230" s="1">
        <v>8071</v>
      </c>
      <c r="H230" s="11" t="str">
        <f t="shared" si="39"/>
        <v>N/A</v>
      </c>
      <c r="I230" s="12">
        <v>4.492</v>
      </c>
      <c r="J230" s="12">
        <v>2.048</v>
      </c>
      <c r="K230" s="43" t="s">
        <v>739</v>
      </c>
      <c r="L230" s="9" t="str">
        <f t="shared" si="40"/>
        <v>Yes</v>
      </c>
    </row>
    <row r="231" spans="1:12" x14ac:dyDescent="0.25">
      <c r="A231" s="4" t="s">
        <v>1391</v>
      </c>
      <c r="B231" s="35" t="s">
        <v>213</v>
      </c>
      <c r="C231" s="14">
        <v>19562.642092999999</v>
      </c>
      <c r="D231" s="11" t="str">
        <f t="shared" si="37"/>
        <v>N/A</v>
      </c>
      <c r="E231" s="14">
        <v>19339.662031</v>
      </c>
      <c r="F231" s="11" t="str">
        <f t="shared" si="38"/>
        <v>N/A</v>
      </c>
      <c r="G231" s="14">
        <v>21207.778217999999</v>
      </c>
      <c r="H231" s="11" t="str">
        <f t="shared" si="39"/>
        <v>N/A</v>
      </c>
      <c r="I231" s="12">
        <v>-1.1399999999999999</v>
      </c>
      <c r="J231" s="12">
        <v>9.66</v>
      </c>
      <c r="K231" s="43" t="s">
        <v>739</v>
      </c>
      <c r="L231" s="9" t="str">
        <f t="shared" si="40"/>
        <v>Yes</v>
      </c>
    </row>
    <row r="232" spans="1:12" x14ac:dyDescent="0.25">
      <c r="A232" s="4" t="s">
        <v>1392</v>
      </c>
      <c r="B232" s="35" t="s">
        <v>213</v>
      </c>
      <c r="C232" s="14">
        <v>17800.457627</v>
      </c>
      <c r="D232" s="11" t="str">
        <f t="shared" si="37"/>
        <v>N/A</v>
      </c>
      <c r="E232" s="14">
        <v>14177.814433</v>
      </c>
      <c r="F232" s="11" t="str">
        <f t="shared" si="38"/>
        <v>N/A</v>
      </c>
      <c r="G232" s="14">
        <v>18300.473118000002</v>
      </c>
      <c r="H232" s="11" t="str">
        <f t="shared" si="39"/>
        <v>N/A</v>
      </c>
      <c r="I232" s="12">
        <v>-20.399999999999999</v>
      </c>
      <c r="J232" s="12">
        <v>29.08</v>
      </c>
      <c r="K232" s="43" t="s">
        <v>739</v>
      </c>
      <c r="L232" s="9" t="str">
        <f t="shared" si="40"/>
        <v>Yes</v>
      </c>
    </row>
    <row r="233" spans="1:12" ht="25" x14ac:dyDescent="0.25">
      <c r="A233" s="4" t="s">
        <v>1393</v>
      </c>
      <c r="B233" s="35" t="s">
        <v>213</v>
      </c>
      <c r="C233" s="14">
        <v>19858.66575</v>
      </c>
      <c r="D233" s="11" t="str">
        <f t="shared" si="37"/>
        <v>N/A</v>
      </c>
      <c r="E233" s="14">
        <v>19715.465468999999</v>
      </c>
      <c r="F233" s="11" t="str">
        <f t="shared" si="38"/>
        <v>N/A</v>
      </c>
      <c r="G233" s="14">
        <v>21397.594494000001</v>
      </c>
      <c r="H233" s="11" t="str">
        <f t="shared" si="39"/>
        <v>N/A</v>
      </c>
      <c r="I233" s="12">
        <v>-0.72099999999999997</v>
      </c>
      <c r="J233" s="12">
        <v>8.532</v>
      </c>
      <c r="K233" s="43" t="s">
        <v>739</v>
      </c>
      <c r="L233" s="9" t="str">
        <f t="shared" si="40"/>
        <v>Yes</v>
      </c>
    </row>
    <row r="234" spans="1:12" x14ac:dyDescent="0.25">
      <c r="A234" s="4" t="s">
        <v>1394</v>
      </c>
      <c r="B234" s="35" t="s">
        <v>213</v>
      </c>
      <c r="C234" s="14">
        <v>13261.780749</v>
      </c>
      <c r="D234" s="11" t="str">
        <f t="shared" si="37"/>
        <v>N/A</v>
      </c>
      <c r="E234" s="14">
        <v>14010.354839</v>
      </c>
      <c r="F234" s="11" t="str">
        <f t="shared" si="38"/>
        <v>N/A</v>
      </c>
      <c r="G234" s="14">
        <v>18397.66129</v>
      </c>
      <c r="H234" s="11" t="str">
        <f t="shared" si="39"/>
        <v>N/A</v>
      </c>
      <c r="I234" s="12">
        <v>5.6449999999999996</v>
      </c>
      <c r="J234" s="12">
        <v>31.31</v>
      </c>
      <c r="K234" s="43" t="s">
        <v>739</v>
      </c>
      <c r="L234" s="9" t="str">
        <f t="shared" si="40"/>
        <v>No</v>
      </c>
    </row>
    <row r="235" spans="1:12" x14ac:dyDescent="0.25">
      <c r="A235" s="4" t="s">
        <v>1395</v>
      </c>
      <c r="B235" s="35" t="s">
        <v>213</v>
      </c>
      <c r="C235" s="14">
        <v>1017.1489362</v>
      </c>
      <c r="D235" s="11" t="str">
        <f t="shared" si="37"/>
        <v>N/A</v>
      </c>
      <c r="E235" s="14">
        <v>1253.7380952000001</v>
      </c>
      <c r="F235" s="11" t="str">
        <f t="shared" si="38"/>
        <v>N/A</v>
      </c>
      <c r="G235" s="14">
        <v>1579.7954545</v>
      </c>
      <c r="H235" s="11" t="str">
        <f t="shared" si="39"/>
        <v>N/A</v>
      </c>
      <c r="I235" s="12">
        <v>23.26</v>
      </c>
      <c r="J235" s="12">
        <v>26.01</v>
      </c>
      <c r="K235" s="43" t="s">
        <v>739</v>
      </c>
      <c r="L235" s="9" t="str">
        <f t="shared" si="40"/>
        <v>Yes</v>
      </c>
    </row>
    <row r="236" spans="1:12" x14ac:dyDescent="0.25">
      <c r="A236" s="4" t="s">
        <v>1396</v>
      </c>
      <c r="B236" s="35" t="s">
        <v>213</v>
      </c>
      <c r="C236" s="11">
        <v>6.4260062654999999</v>
      </c>
      <c r="D236" s="11" t="str">
        <f t="shared" si="37"/>
        <v>N/A</v>
      </c>
      <c r="E236" s="11">
        <v>6.4769470150000004</v>
      </c>
      <c r="F236" s="11" t="str">
        <f t="shared" si="38"/>
        <v>N/A</v>
      </c>
      <c r="G236" s="11">
        <v>7.1711625261999998</v>
      </c>
      <c r="H236" s="11" t="str">
        <f t="shared" si="39"/>
        <v>N/A</v>
      </c>
      <c r="I236" s="12">
        <v>0.79269999999999996</v>
      </c>
      <c r="J236" s="12">
        <v>10.72</v>
      </c>
      <c r="K236" s="43" t="s">
        <v>739</v>
      </c>
      <c r="L236" s="9" t="str">
        <f t="shared" si="40"/>
        <v>Yes</v>
      </c>
    </row>
    <row r="237" spans="1:12" x14ac:dyDescent="0.25">
      <c r="A237" s="4" t="s">
        <v>1397</v>
      </c>
      <c r="B237" s="35" t="s">
        <v>213</v>
      </c>
      <c r="C237" s="11">
        <v>11.895161290000001</v>
      </c>
      <c r="D237" s="11" t="str">
        <f t="shared" si="37"/>
        <v>N/A</v>
      </c>
      <c r="E237" s="11">
        <v>16.220735785999999</v>
      </c>
      <c r="F237" s="11" t="str">
        <f t="shared" si="38"/>
        <v>N/A</v>
      </c>
      <c r="G237" s="11">
        <v>14.785373609000001</v>
      </c>
      <c r="H237" s="11" t="str">
        <f t="shared" si="39"/>
        <v>N/A</v>
      </c>
      <c r="I237" s="12">
        <v>36.36</v>
      </c>
      <c r="J237" s="12">
        <v>-8.85</v>
      </c>
      <c r="K237" s="43" t="s">
        <v>739</v>
      </c>
      <c r="L237" s="9" t="str">
        <f t="shared" si="40"/>
        <v>Yes</v>
      </c>
    </row>
    <row r="238" spans="1:12" x14ac:dyDescent="0.25">
      <c r="A238" s="4" t="s">
        <v>1398</v>
      </c>
      <c r="B238" s="35" t="s">
        <v>213</v>
      </c>
      <c r="C238" s="11">
        <v>9.7737896942999996</v>
      </c>
      <c r="D238" s="11" t="str">
        <f t="shared" si="37"/>
        <v>N/A</v>
      </c>
      <c r="E238" s="11">
        <v>9.8636310352999992</v>
      </c>
      <c r="F238" s="11" t="str">
        <f t="shared" si="38"/>
        <v>N/A</v>
      </c>
      <c r="G238" s="11">
        <v>9.9793002990000002</v>
      </c>
      <c r="H238" s="11" t="str">
        <f t="shared" si="39"/>
        <v>N/A</v>
      </c>
      <c r="I238" s="12">
        <v>0.91920000000000002</v>
      </c>
      <c r="J238" s="12">
        <v>1.173</v>
      </c>
      <c r="K238" s="43" t="s">
        <v>739</v>
      </c>
      <c r="L238" s="9" t="str">
        <f t="shared" si="40"/>
        <v>Yes</v>
      </c>
    </row>
    <row r="239" spans="1:12" x14ac:dyDescent="0.25">
      <c r="A239" s="4" t="s">
        <v>1399</v>
      </c>
      <c r="B239" s="35" t="s">
        <v>213</v>
      </c>
      <c r="C239" s="11">
        <v>0.65391474630000002</v>
      </c>
      <c r="D239" s="11" t="str">
        <f t="shared" si="37"/>
        <v>N/A</v>
      </c>
      <c r="E239" s="11">
        <v>0.6106208635</v>
      </c>
      <c r="F239" s="11" t="str">
        <f t="shared" si="38"/>
        <v>N/A</v>
      </c>
      <c r="G239" s="11">
        <v>0.58684335070000004</v>
      </c>
      <c r="H239" s="11" t="str">
        <f t="shared" si="39"/>
        <v>N/A</v>
      </c>
      <c r="I239" s="12">
        <v>-6.62</v>
      </c>
      <c r="J239" s="12">
        <v>-3.89</v>
      </c>
      <c r="K239" s="43" t="s">
        <v>739</v>
      </c>
      <c r="L239" s="9" t="str">
        <f t="shared" si="40"/>
        <v>Yes</v>
      </c>
    </row>
    <row r="240" spans="1:12" x14ac:dyDescent="0.25">
      <c r="A240" s="4" t="s">
        <v>1400</v>
      </c>
      <c r="B240" s="35" t="s">
        <v>213</v>
      </c>
      <c r="C240" s="11">
        <v>0.32982456139999999</v>
      </c>
      <c r="D240" s="11" t="str">
        <f t="shared" si="37"/>
        <v>N/A</v>
      </c>
      <c r="E240" s="11">
        <v>0.43408609370000001</v>
      </c>
      <c r="F240" s="11" t="str">
        <f t="shared" si="38"/>
        <v>N/A</v>
      </c>
      <c r="G240" s="11">
        <v>0.35124131879999998</v>
      </c>
      <c r="H240" s="11" t="str">
        <f t="shared" si="39"/>
        <v>N/A</v>
      </c>
      <c r="I240" s="12">
        <v>31.61</v>
      </c>
      <c r="J240" s="12">
        <v>-19.100000000000001</v>
      </c>
      <c r="K240" s="43" t="s">
        <v>739</v>
      </c>
      <c r="L240" s="9" t="str">
        <f t="shared" si="40"/>
        <v>Yes</v>
      </c>
    </row>
    <row r="241" spans="1:12" x14ac:dyDescent="0.25">
      <c r="A241" s="4" t="s">
        <v>1401</v>
      </c>
      <c r="B241" s="35" t="s">
        <v>213</v>
      </c>
      <c r="C241" s="14">
        <v>126080409</v>
      </c>
      <c r="D241" s="11" t="str">
        <f t="shared" si="37"/>
        <v>N/A</v>
      </c>
      <c r="E241" s="14">
        <v>128527994</v>
      </c>
      <c r="F241" s="11" t="str">
        <f t="shared" si="38"/>
        <v>N/A</v>
      </c>
      <c r="G241" s="14">
        <v>144448522</v>
      </c>
      <c r="H241" s="11" t="str">
        <f t="shared" si="39"/>
        <v>N/A</v>
      </c>
      <c r="I241" s="12">
        <v>1.9410000000000001</v>
      </c>
      <c r="J241" s="12">
        <v>12.39</v>
      </c>
      <c r="K241" s="43" t="s">
        <v>739</v>
      </c>
      <c r="L241" s="9" t="str">
        <f t="shared" si="40"/>
        <v>Yes</v>
      </c>
    </row>
    <row r="242" spans="1:12" x14ac:dyDescent="0.25">
      <c r="A242" s="4" t="s">
        <v>1402</v>
      </c>
      <c r="B242" s="35" t="s">
        <v>213</v>
      </c>
      <c r="C242" s="1">
        <v>3494</v>
      </c>
      <c r="D242" s="11" t="str">
        <f t="shared" si="37"/>
        <v>N/A</v>
      </c>
      <c r="E242" s="1">
        <v>3716</v>
      </c>
      <c r="F242" s="11" t="str">
        <f t="shared" si="38"/>
        <v>N/A</v>
      </c>
      <c r="G242" s="1">
        <v>3962</v>
      </c>
      <c r="H242" s="11" t="str">
        <f t="shared" si="39"/>
        <v>N/A</v>
      </c>
      <c r="I242" s="12">
        <v>6.3540000000000001</v>
      </c>
      <c r="J242" s="12">
        <v>6.62</v>
      </c>
      <c r="K242" s="43" t="s">
        <v>739</v>
      </c>
      <c r="L242" s="9" t="str">
        <f t="shared" si="40"/>
        <v>Yes</v>
      </c>
    </row>
    <row r="243" spans="1:12" ht="25" x14ac:dyDescent="0.25">
      <c r="A243" s="4" t="s">
        <v>1403</v>
      </c>
      <c r="B243" s="35" t="s">
        <v>213</v>
      </c>
      <c r="C243" s="14">
        <v>36084.833715000001</v>
      </c>
      <c r="D243" s="11" t="str">
        <f t="shared" si="37"/>
        <v>N/A</v>
      </c>
      <c r="E243" s="14">
        <v>34587.727125999998</v>
      </c>
      <c r="F243" s="11" t="str">
        <f t="shared" si="38"/>
        <v>N/A</v>
      </c>
      <c r="G243" s="14">
        <v>36458.486118000001</v>
      </c>
      <c r="H243" s="11" t="str">
        <f t="shared" si="39"/>
        <v>N/A</v>
      </c>
      <c r="I243" s="12">
        <v>-4.1500000000000004</v>
      </c>
      <c r="J243" s="12">
        <v>5.4089999999999998</v>
      </c>
      <c r="K243" s="43" t="s">
        <v>739</v>
      </c>
      <c r="L243" s="9" t="str">
        <f t="shared" si="40"/>
        <v>Yes</v>
      </c>
    </row>
    <row r="244" spans="1:12" ht="25" x14ac:dyDescent="0.25">
      <c r="A244" s="4" t="s">
        <v>1404</v>
      </c>
      <c r="B244" s="35" t="s">
        <v>213</v>
      </c>
      <c r="C244" s="14">
        <v>44710.388889000002</v>
      </c>
      <c r="D244" s="11" t="str">
        <f t="shared" si="37"/>
        <v>N/A</v>
      </c>
      <c r="E244" s="14">
        <v>22664.304348000001</v>
      </c>
      <c r="F244" s="11" t="str">
        <f t="shared" si="38"/>
        <v>N/A</v>
      </c>
      <c r="G244" s="14">
        <v>25386.884614999999</v>
      </c>
      <c r="H244" s="11" t="str">
        <f t="shared" si="39"/>
        <v>N/A</v>
      </c>
      <c r="I244" s="12">
        <v>-49.3</v>
      </c>
      <c r="J244" s="12">
        <v>12.01</v>
      </c>
      <c r="K244" s="43" t="s">
        <v>739</v>
      </c>
      <c r="L244" s="9" t="str">
        <f t="shared" si="40"/>
        <v>Yes</v>
      </c>
    </row>
    <row r="245" spans="1:12" ht="25" x14ac:dyDescent="0.25">
      <c r="A245" s="4" t="s">
        <v>1405</v>
      </c>
      <c r="B245" s="35" t="s">
        <v>213</v>
      </c>
      <c r="C245" s="14">
        <v>36307.718649000002</v>
      </c>
      <c r="D245" s="11" t="str">
        <f t="shared" si="37"/>
        <v>N/A</v>
      </c>
      <c r="E245" s="14">
        <v>34903.218041</v>
      </c>
      <c r="F245" s="11" t="str">
        <f t="shared" si="38"/>
        <v>N/A</v>
      </c>
      <c r="G245" s="14">
        <v>36712.467374</v>
      </c>
      <c r="H245" s="11" t="str">
        <f t="shared" si="39"/>
        <v>N/A</v>
      </c>
      <c r="I245" s="12">
        <v>-3.87</v>
      </c>
      <c r="J245" s="12">
        <v>5.1840000000000002</v>
      </c>
      <c r="K245" s="43" t="s">
        <v>739</v>
      </c>
      <c r="L245" s="9" t="str">
        <f t="shared" si="40"/>
        <v>Yes</v>
      </c>
    </row>
    <row r="246" spans="1:12" ht="25" x14ac:dyDescent="0.25">
      <c r="A246" s="4" t="s">
        <v>1406</v>
      </c>
      <c r="B246" s="35" t="s">
        <v>213</v>
      </c>
      <c r="C246" s="14">
        <v>23209.014084999999</v>
      </c>
      <c r="D246" s="11" t="str">
        <f t="shared" si="37"/>
        <v>N/A</v>
      </c>
      <c r="E246" s="14">
        <v>24021.535714000001</v>
      </c>
      <c r="F246" s="11" t="str">
        <f t="shared" si="38"/>
        <v>N/A</v>
      </c>
      <c r="G246" s="14">
        <v>28017.8125</v>
      </c>
      <c r="H246" s="11" t="str">
        <f t="shared" si="39"/>
        <v>N/A</v>
      </c>
      <c r="I246" s="12">
        <v>3.5009999999999999</v>
      </c>
      <c r="J246" s="12">
        <v>16.64</v>
      </c>
      <c r="K246" s="43" t="s">
        <v>739</v>
      </c>
      <c r="L246" s="9" t="str">
        <f t="shared" si="40"/>
        <v>Yes</v>
      </c>
    </row>
    <row r="247" spans="1:12" ht="25" x14ac:dyDescent="0.25">
      <c r="A247" s="4" t="s">
        <v>1407</v>
      </c>
      <c r="B247" s="35" t="s">
        <v>213</v>
      </c>
      <c r="C247" s="14" t="s">
        <v>1746</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2.9663715010999998</v>
      </c>
      <c r="D248" s="11" t="str">
        <f t="shared" si="37"/>
        <v>N/A</v>
      </c>
      <c r="E248" s="11">
        <v>3.0431578085000002</v>
      </c>
      <c r="F248" s="11" t="str">
        <f t="shared" si="38"/>
        <v>N/A</v>
      </c>
      <c r="G248" s="11">
        <v>3.5202757934000002</v>
      </c>
      <c r="H248" s="11" t="str">
        <f t="shared" si="39"/>
        <v>N/A</v>
      </c>
      <c r="I248" s="12">
        <v>2.589</v>
      </c>
      <c r="J248" s="12">
        <v>15.68</v>
      </c>
      <c r="K248" s="43" t="s">
        <v>739</v>
      </c>
      <c r="L248" s="9" t="str">
        <f t="shared" si="40"/>
        <v>Yes</v>
      </c>
    </row>
    <row r="249" spans="1:12" ht="25" x14ac:dyDescent="0.25">
      <c r="A249" s="4" t="s">
        <v>1409</v>
      </c>
      <c r="B249" s="35" t="s">
        <v>213</v>
      </c>
      <c r="C249" s="11">
        <v>3.6290322581000001</v>
      </c>
      <c r="D249" s="11" t="str">
        <f t="shared" si="37"/>
        <v>N/A</v>
      </c>
      <c r="E249" s="11">
        <v>7.6923076923</v>
      </c>
      <c r="F249" s="11" t="str">
        <f t="shared" si="38"/>
        <v>N/A</v>
      </c>
      <c r="G249" s="11">
        <v>8.2670906199999994</v>
      </c>
      <c r="H249" s="11" t="str">
        <f t="shared" si="39"/>
        <v>N/A</v>
      </c>
      <c r="I249" s="12">
        <v>112</v>
      </c>
      <c r="J249" s="12">
        <v>7.4720000000000004</v>
      </c>
      <c r="K249" s="43" t="s">
        <v>739</v>
      </c>
      <c r="L249" s="9" t="str">
        <f t="shared" si="40"/>
        <v>Yes</v>
      </c>
    </row>
    <row r="250" spans="1:12" ht="25" x14ac:dyDescent="0.25">
      <c r="A250" s="4" t="s">
        <v>1410</v>
      </c>
      <c r="B250" s="35" t="s">
        <v>213</v>
      </c>
      <c r="C250" s="11">
        <v>4.5739079039000003</v>
      </c>
      <c r="D250" s="11" t="str">
        <f t="shared" si="37"/>
        <v>N/A</v>
      </c>
      <c r="E250" s="11">
        <v>4.7071388567000003</v>
      </c>
      <c r="F250" s="11" t="str">
        <f t="shared" si="38"/>
        <v>N/A</v>
      </c>
      <c r="G250" s="11">
        <v>4.9347064986999998</v>
      </c>
      <c r="H250" s="11" t="str">
        <f t="shared" si="39"/>
        <v>N/A</v>
      </c>
      <c r="I250" s="12">
        <v>2.9129999999999998</v>
      </c>
      <c r="J250" s="12">
        <v>4.835</v>
      </c>
      <c r="K250" s="43" t="s">
        <v>739</v>
      </c>
      <c r="L250" s="9" t="str">
        <f t="shared" si="40"/>
        <v>Yes</v>
      </c>
    </row>
    <row r="251" spans="1:12" ht="25" x14ac:dyDescent="0.25">
      <c r="A251" s="4" t="s">
        <v>1411</v>
      </c>
      <c r="B251" s="35" t="s">
        <v>213</v>
      </c>
      <c r="C251" s="11">
        <v>0.2482777914</v>
      </c>
      <c r="D251" s="11" t="str">
        <f t="shared" si="37"/>
        <v>N/A</v>
      </c>
      <c r="E251" s="11">
        <v>0.22061140879999999</v>
      </c>
      <c r="F251" s="11" t="str">
        <f t="shared" si="38"/>
        <v>N/A</v>
      </c>
      <c r="G251" s="11">
        <v>0.227165168</v>
      </c>
      <c r="H251" s="11" t="str">
        <f t="shared" si="39"/>
        <v>N/A</v>
      </c>
      <c r="I251" s="12">
        <v>-11.1</v>
      </c>
      <c r="J251" s="12">
        <v>2.9710000000000001</v>
      </c>
      <c r="K251" s="43" t="s">
        <v>739</v>
      </c>
      <c r="L251" s="9" t="str">
        <f t="shared" si="40"/>
        <v>Yes</v>
      </c>
    </row>
    <row r="252" spans="1:12" ht="25" x14ac:dyDescent="0.25">
      <c r="A252" s="4" t="s">
        <v>1412</v>
      </c>
      <c r="B252" s="35" t="s">
        <v>213</v>
      </c>
      <c r="C252" s="11">
        <v>0</v>
      </c>
      <c r="D252" s="11" t="str">
        <f t="shared" si="37"/>
        <v>N/A</v>
      </c>
      <c r="E252" s="11">
        <v>0</v>
      </c>
      <c r="F252" s="11" t="str">
        <f t="shared" si="38"/>
        <v>N/A</v>
      </c>
      <c r="G252" s="11">
        <v>0</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51299</v>
      </c>
      <c r="D6" s="11" t="str">
        <f t="shared" ref="D6:D37" si="0">IF($B6="N/A","N/A",IF(C6&gt;10,"No",IF(C6&lt;-10,"No","Yes")))</f>
        <v>N/A</v>
      </c>
      <c r="E6" s="36">
        <v>52474</v>
      </c>
      <c r="F6" s="11" t="str">
        <f t="shared" ref="F6:F37" si="1">IF($B6="N/A","N/A",IF(E6&gt;10,"No",IF(E6&lt;-10,"No","Yes")))</f>
        <v>N/A</v>
      </c>
      <c r="G6" s="36">
        <v>53686</v>
      </c>
      <c r="H6" s="11" t="str">
        <f t="shared" ref="H6:H37" si="2">IF($B6="N/A","N/A",IF(G6&gt;10,"No",IF(G6&lt;-10,"No","Yes")))</f>
        <v>N/A</v>
      </c>
      <c r="I6" s="12">
        <v>2.29</v>
      </c>
      <c r="J6" s="12">
        <v>2.31</v>
      </c>
      <c r="K6" s="43" t="s">
        <v>739</v>
      </c>
      <c r="L6" s="9" t="str">
        <f t="shared" ref="L6:L39" si="3">IF(J6="Div by 0", "N/A", IF(K6="N/A","N/A", IF(J6&gt;VALUE(MID(K6,1,2)), "No", IF(J6&lt;-1*VALUE(MID(K6,1,2)), "No", "Yes"))))</f>
        <v>Yes</v>
      </c>
    </row>
    <row r="7" spans="1:12" x14ac:dyDescent="0.25">
      <c r="A7" s="44" t="s">
        <v>6</v>
      </c>
      <c r="B7" s="35" t="s">
        <v>213</v>
      </c>
      <c r="C7" s="36">
        <v>47877</v>
      </c>
      <c r="D7" s="11" t="str">
        <f t="shared" si="0"/>
        <v>N/A</v>
      </c>
      <c r="E7" s="36">
        <v>49129</v>
      </c>
      <c r="F7" s="11" t="str">
        <f t="shared" si="1"/>
        <v>N/A</v>
      </c>
      <c r="G7" s="36">
        <v>50049</v>
      </c>
      <c r="H7" s="11" t="str">
        <f t="shared" si="2"/>
        <v>N/A</v>
      </c>
      <c r="I7" s="12">
        <v>2.6150000000000002</v>
      </c>
      <c r="J7" s="12">
        <v>1.873</v>
      </c>
      <c r="K7" s="43" t="s">
        <v>739</v>
      </c>
      <c r="L7" s="9" t="str">
        <f t="shared" si="3"/>
        <v>Yes</v>
      </c>
    </row>
    <row r="8" spans="1:12" x14ac:dyDescent="0.25">
      <c r="A8" s="44" t="s">
        <v>360</v>
      </c>
      <c r="B8" s="35" t="s">
        <v>213</v>
      </c>
      <c r="C8" s="8" t="s">
        <v>213</v>
      </c>
      <c r="D8" s="11" t="str">
        <f t="shared" si="0"/>
        <v>N/A</v>
      </c>
      <c r="E8" s="8">
        <v>93.625414491000001</v>
      </c>
      <c r="F8" s="11" t="str">
        <f t="shared" si="1"/>
        <v>N/A</v>
      </c>
      <c r="G8" s="8">
        <v>93.225421897999993</v>
      </c>
      <c r="H8" s="11" t="str">
        <f t="shared" si="2"/>
        <v>N/A</v>
      </c>
      <c r="I8" s="12" t="s">
        <v>213</v>
      </c>
      <c r="J8" s="12">
        <v>-0.42699999999999999</v>
      </c>
      <c r="K8" s="43" t="s">
        <v>739</v>
      </c>
      <c r="L8" s="9" t="str">
        <f t="shared" si="3"/>
        <v>Yes</v>
      </c>
    </row>
    <row r="9" spans="1:12" x14ac:dyDescent="0.25">
      <c r="A9" s="4" t="s">
        <v>88</v>
      </c>
      <c r="B9" s="43" t="s">
        <v>213</v>
      </c>
      <c r="C9" s="1">
        <v>46238.77</v>
      </c>
      <c r="D9" s="11" t="str">
        <f t="shared" si="0"/>
        <v>N/A</v>
      </c>
      <c r="E9" s="1">
        <v>47176.3</v>
      </c>
      <c r="F9" s="11" t="str">
        <f t="shared" si="1"/>
        <v>N/A</v>
      </c>
      <c r="G9" s="1">
        <v>48203.54</v>
      </c>
      <c r="H9" s="11" t="str">
        <f t="shared" si="2"/>
        <v>N/A</v>
      </c>
      <c r="I9" s="12">
        <v>2.028</v>
      </c>
      <c r="J9" s="12">
        <v>2.177</v>
      </c>
      <c r="K9" s="43" t="s">
        <v>739</v>
      </c>
      <c r="L9" s="9" t="str">
        <f t="shared" si="3"/>
        <v>Yes</v>
      </c>
    </row>
    <row r="10" spans="1:12" x14ac:dyDescent="0.25">
      <c r="A10" s="4" t="s">
        <v>1413</v>
      </c>
      <c r="B10" s="35" t="s">
        <v>213</v>
      </c>
      <c r="C10" s="8">
        <v>0.59650285579999995</v>
      </c>
      <c r="D10" s="11" t="str">
        <f t="shared" si="0"/>
        <v>N/A</v>
      </c>
      <c r="E10" s="8">
        <v>0.61363722990000003</v>
      </c>
      <c r="F10" s="11" t="str">
        <f t="shared" si="1"/>
        <v>N/A</v>
      </c>
      <c r="G10" s="8">
        <v>0.99653540959999998</v>
      </c>
      <c r="H10" s="11" t="str">
        <f t="shared" si="2"/>
        <v>N/A</v>
      </c>
      <c r="I10" s="12">
        <v>2.8719999999999999</v>
      </c>
      <c r="J10" s="12">
        <v>62.4</v>
      </c>
      <c r="K10" s="43" t="s">
        <v>739</v>
      </c>
      <c r="L10" s="9" t="str">
        <f t="shared" si="3"/>
        <v>No</v>
      </c>
    </row>
    <row r="11" spans="1:12" x14ac:dyDescent="0.25">
      <c r="A11" s="4" t="s">
        <v>1414</v>
      </c>
      <c r="B11" s="35" t="s">
        <v>213</v>
      </c>
      <c r="C11" s="8">
        <v>2.2554045887999998</v>
      </c>
      <c r="D11" s="11" t="str">
        <f t="shared" si="0"/>
        <v>N/A</v>
      </c>
      <c r="E11" s="8">
        <v>2.3249609329999998</v>
      </c>
      <c r="F11" s="11" t="str">
        <f t="shared" si="1"/>
        <v>N/A</v>
      </c>
      <c r="G11" s="8">
        <v>2.4382520582999998</v>
      </c>
      <c r="H11" s="11" t="str">
        <f t="shared" si="2"/>
        <v>N/A</v>
      </c>
      <c r="I11" s="12">
        <v>3.0840000000000001</v>
      </c>
      <c r="J11" s="12">
        <v>4.8730000000000002</v>
      </c>
      <c r="K11" s="43" t="s">
        <v>739</v>
      </c>
      <c r="L11" s="9" t="str">
        <f t="shared" si="3"/>
        <v>Yes</v>
      </c>
    </row>
    <row r="12" spans="1:12" x14ac:dyDescent="0.25">
      <c r="A12" s="4" t="s">
        <v>1415</v>
      </c>
      <c r="B12" s="35" t="s">
        <v>213</v>
      </c>
      <c r="C12" s="8">
        <v>10.165890172999999</v>
      </c>
      <c r="D12" s="11" t="str">
        <f t="shared" si="0"/>
        <v>N/A</v>
      </c>
      <c r="E12" s="8">
        <v>10.067843121999999</v>
      </c>
      <c r="F12" s="11" t="str">
        <f t="shared" si="1"/>
        <v>N/A</v>
      </c>
      <c r="G12" s="8">
        <v>10.024959952</v>
      </c>
      <c r="H12" s="11" t="str">
        <f t="shared" si="2"/>
        <v>N/A</v>
      </c>
      <c r="I12" s="12">
        <v>-0.96399999999999997</v>
      </c>
      <c r="J12" s="12">
        <v>-0.42599999999999999</v>
      </c>
      <c r="K12" s="43" t="s">
        <v>739</v>
      </c>
      <c r="L12" s="9" t="str">
        <f t="shared" si="3"/>
        <v>Yes</v>
      </c>
    </row>
    <row r="13" spans="1:12" x14ac:dyDescent="0.25">
      <c r="A13" s="4" t="s">
        <v>1416</v>
      </c>
      <c r="B13" s="35" t="s">
        <v>213</v>
      </c>
      <c r="C13" s="8">
        <v>1.1910563559</v>
      </c>
      <c r="D13" s="11" t="str">
        <f t="shared" si="0"/>
        <v>N/A</v>
      </c>
      <c r="E13" s="8">
        <v>1.2806342189</v>
      </c>
      <c r="F13" s="11" t="str">
        <f t="shared" si="1"/>
        <v>N/A</v>
      </c>
      <c r="G13" s="8">
        <v>1.4715195768</v>
      </c>
      <c r="H13" s="11" t="str">
        <f t="shared" si="2"/>
        <v>N/A</v>
      </c>
      <c r="I13" s="12">
        <v>7.5209999999999999</v>
      </c>
      <c r="J13" s="12">
        <v>14.91</v>
      </c>
      <c r="K13" s="43" t="s">
        <v>739</v>
      </c>
      <c r="L13" s="9" t="str">
        <f t="shared" si="3"/>
        <v>Yes</v>
      </c>
    </row>
    <row r="14" spans="1:12" x14ac:dyDescent="0.25">
      <c r="A14" s="4" t="s">
        <v>1417</v>
      </c>
      <c r="B14" s="35" t="s">
        <v>213</v>
      </c>
      <c r="C14" s="8">
        <v>4.3607087857</v>
      </c>
      <c r="D14" s="11" t="str">
        <f t="shared" si="0"/>
        <v>N/A</v>
      </c>
      <c r="E14" s="8">
        <v>4.4441056523000002</v>
      </c>
      <c r="F14" s="11" t="str">
        <f t="shared" si="1"/>
        <v>N/A</v>
      </c>
      <c r="G14" s="8">
        <v>4.3977945832999996</v>
      </c>
      <c r="H14" s="11" t="str">
        <f t="shared" si="2"/>
        <v>N/A</v>
      </c>
      <c r="I14" s="12">
        <v>1.9119999999999999</v>
      </c>
      <c r="J14" s="12">
        <v>-1.04</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0.45030117549999998</v>
      </c>
      <c r="D16" s="11" t="str">
        <f t="shared" si="0"/>
        <v>N/A</v>
      </c>
      <c r="E16" s="8">
        <v>0.44021801269999999</v>
      </c>
      <c r="F16" s="11" t="str">
        <f t="shared" si="1"/>
        <v>N/A</v>
      </c>
      <c r="G16" s="8">
        <v>0.42655440900000002</v>
      </c>
      <c r="H16" s="11" t="str">
        <f t="shared" si="2"/>
        <v>N/A</v>
      </c>
      <c r="I16" s="12">
        <v>-2.2400000000000002</v>
      </c>
      <c r="J16" s="12">
        <v>-3.1</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80.980136064999996</v>
      </c>
      <c r="D18" s="11" t="str">
        <f t="shared" si="0"/>
        <v>N/A</v>
      </c>
      <c r="E18" s="8">
        <v>80.828600831000003</v>
      </c>
      <c r="F18" s="11" t="str">
        <f t="shared" si="1"/>
        <v>N/A</v>
      </c>
      <c r="G18" s="8">
        <v>80.240658644999996</v>
      </c>
      <c r="H18" s="11" t="str">
        <f t="shared" si="2"/>
        <v>N/A</v>
      </c>
      <c r="I18" s="12">
        <v>-0.187</v>
      </c>
      <c r="J18" s="12">
        <v>-0.72699999999999998</v>
      </c>
      <c r="K18" s="43" t="s">
        <v>739</v>
      </c>
      <c r="L18" s="9" t="str">
        <f t="shared" si="3"/>
        <v>Yes</v>
      </c>
    </row>
    <row r="19" spans="1:12" x14ac:dyDescent="0.25">
      <c r="A19" s="4" t="s">
        <v>1422</v>
      </c>
      <c r="B19" s="35" t="s">
        <v>213</v>
      </c>
      <c r="C19" s="8">
        <v>0</v>
      </c>
      <c r="D19" s="11" t="str">
        <f t="shared" si="0"/>
        <v>N/A</v>
      </c>
      <c r="E19" s="8">
        <v>0</v>
      </c>
      <c r="F19" s="11" t="str">
        <f t="shared" si="1"/>
        <v>N/A</v>
      </c>
      <c r="G19" s="8">
        <v>3.7253659999999999E-3</v>
      </c>
      <c r="H19" s="11" t="str">
        <f t="shared" si="2"/>
        <v>N/A</v>
      </c>
      <c r="I19" s="12" t="s">
        <v>1746</v>
      </c>
      <c r="J19" s="12" t="s">
        <v>1746</v>
      </c>
      <c r="K19" s="43" t="s">
        <v>739</v>
      </c>
      <c r="L19" s="9" t="str">
        <f t="shared" si="3"/>
        <v>N/A</v>
      </c>
    </row>
    <row r="20" spans="1:12" x14ac:dyDescent="0.25">
      <c r="A20" s="2" t="s">
        <v>974</v>
      </c>
      <c r="B20" s="35" t="s">
        <v>213</v>
      </c>
      <c r="C20" s="8">
        <v>96.103237879999995</v>
      </c>
      <c r="D20" s="11" t="str">
        <f t="shared" si="0"/>
        <v>N/A</v>
      </c>
      <c r="E20" s="8">
        <v>95.954186835000002</v>
      </c>
      <c r="F20" s="11" t="str">
        <f t="shared" si="1"/>
        <v>N/A</v>
      </c>
      <c r="G20" s="8">
        <v>95.659948589999999</v>
      </c>
      <c r="H20" s="11" t="str">
        <f t="shared" si="2"/>
        <v>N/A</v>
      </c>
      <c r="I20" s="12">
        <v>-0.155</v>
      </c>
      <c r="J20" s="12">
        <v>-0.307</v>
      </c>
      <c r="K20" s="43" t="s">
        <v>739</v>
      </c>
      <c r="L20" s="9" t="str">
        <f t="shared" si="3"/>
        <v>Yes</v>
      </c>
    </row>
    <row r="21" spans="1:12" x14ac:dyDescent="0.25">
      <c r="A21" s="2" t="s">
        <v>975</v>
      </c>
      <c r="B21" s="35" t="s">
        <v>213</v>
      </c>
      <c r="C21" s="8">
        <v>3.8967621201</v>
      </c>
      <c r="D21" s="11" t="str">
        <f t="shared" si="0"/>
        <v>N/A</v>
      </c>
      <c r="E21" s="8">
        <v>4.0458131646000002</v>
      </c>
      <c r="F21" s="11" t="str">
        <f t="shared" si="1"/>
        <v>N/A</v>
      </c>
      <c r="G21" s="8">
        <v>4.3363260439999998</v>
      </c>
      <c r="H21" s="11" t="str">
        <f t="shared" si="2"/>
        <v>N/A</v>
      </c>
      <c r="I21" s="12">
        <v>3.8250000000000002</v>
      </c>
      <c r="J21" s="12">
        <v>7.181</v>
      </c>
      <c r="K21" s="43" t="s">
        <v>739</v>
      </c>
      <c r="L21" s="9" t="str">
        <f t="shared" si="3"/>
        <v>Yes</v>
      </c>
    </row>
    <row r="22" spans="1:12" x14ac:dyDescent="0.25">
      <c r="A22" s="3" t="s">
        <v>1717</v>
      </c>
      <c r="B22" s="35" t="s">
        <v>213</v>
      </c>
      <c r="C22" s="36">
        <v>22211</v>
      </c>
      <c r="D22" s="11" t="str">
        <f t="shared" si="0"/>
        <v>N/A</v>
      </c>
      <c r="E22" s="36">
        <v>25654</v>
      </c>
      <c r="F22" s="11" t="str">
        <f t="shared" si="1"/>
        <v>N/A</v>
      </c>
      <c r="G22" s="36">
        <v>26402</v>
      </c>
      <c r="H22" s="11" t="str">
        <f t="shared" si="2"/>
        <v>N/A</v>
      </c>
      <c r="I22" s="12">
        <v>15.5</v>
      </c>
      <c r="J22" s="12">
        <v>2.9159999999999999</v>
      </c>
      <c r="K22" s="43" t="s">
        <v>739</v>
      </c>
      <c r="L22" s="9" t="str">
        <f t="shared" si="3"/>
        <v>Yes</v>
      </c>
    </row>
    <row r="23" spans="1:12" x14ac:dyDescent="0.25">
      <c r="A23" s="3" t="s">
        <v>990</v>
      </c>
      <c r="B23" s="35" t="s">
        <v>213</v>
      </c>
      <c r="C23" s="36">
        <v>12251</v>
      </c>
      <c r="D23" s="11" t="str">
        <f t="shared" si="0"/>
        <v>N/A</v>
      </c>
      <c r="E23" s="36">
        <v>12765</v>
      </c>
      <c r="F23" s="11" t="str">
        <f t="shared" si="1"/>
        <v>N/A</v>
      </c>
      <c r="G23" s="36">
        <v>12903</v>
      </c>
      <c r="H23" s="11" t="str">
        <f t="shared" si="2"/>
        <v>N/A</v>
      </c>
      <c r="I23" s="12">
        <v>4.1959999999999997</v>
      </c>
      <c r="J23" s="12">
        <v>1.081</v>
      </c>
      <c r="K23" s="43" t="s">
        <v>739</v>
      </c>
      <c r="L23" s="9" t="str">
        <f t="shared" si="3"/>
        <v>Yes</v>
      </c>
    </row>
    <row r="24" spans="1:12" x14ac:dyDescent="0.25">
      <c r="A24" s="3" t="s">
        <v>991</v>
      </c>
      <c r="B24" s="35" t="s">
        <v>213</v>
      </c>
      <c r="C24" s="36">
        <v>1409</v>
      </c>
      <c r="D24" s="11" t="str">
        <f t="shared" si="0"/>
        <v>N/A</v>
      </c>
      <c r="E24" s="36">
        <v>1547</v>
      </c>
      <c r="F24" s="11" t="str">
        <f t="shared" si="1"/>
        <v>N/A</v>
      </c>
      <c r="G24" s="36">
        <v>1560</v>
      </c>
      <c r="H24" s="11" t="str">
        <f t="shared" si="2"/>
        <v>N/A</v>
      </c>
      <c r="I24" s="12">
        <v>9.7940000000000005</v>
      </c>
      <c r="J24" s="12">
        <v>0.84030000000000005</v>
      </c>
      <c r="K24" s="43" t="s">
        <v>739</v>
      </c>
      <c r="L24" s="9" t="str">
        <f t="shared" si="3"/>
        <v>Yes</v>
      </c>
    </row>
    <row r="25" spans="1:12" x14ac:dyDescent="0.25">
      <c r="A25" s="3" t="s">
        <v>992</v>
      </c>
      <c r="B25" s="35" t="s">
        <v>213</v>
      </c>
      <c r="C25" s="36">
        <v>653</v>
      </c>
      <c r="D25" s="11" t="str">
        <f t="shared" si="0"/>
        <v>N/A</v>
      </c>
      <c r="E25" s="36">
        <v>628</v>
      </c>
      <c r="F25" s="11" t="str">
        <f t="shared" si="1"/>
        <v>N/A</v>
      </c>
      <c r="G25" s="36">
        <v>729</v>
      </c>
      <c r="H25" s="11" t="str">
        <f t="shared" si="2"/>
        <v>N/A</v>
      </c>
      <c r="I25" s="12">
        <v>-3.83</v>
      </c>
      <c r="J25" s="12">
        <v>16.079999999999998</v>
      </c>
      <c r="K25" s="43" t="s">
        <v>739</v>
      </c>
      <c r="L25" s="9" t="str">
        <f t="shared" si="3"/>
        <v>Yes</v>
      </c>
    </row>
    <row r="26" spans="1:12" x14ac:dyDescent="0.25">
      <c r="A26" s="3" t="s">
        <v>993</v>
      </c>
      <c r="B26" s="35" t="s">
        <v>213</v>
      </c>
      <c r="C26" s="36">
        <v>7898</v>
      </c>
      <c r="D26" s="11" t="str">
        <f t="shared" si="0"/>
        <v>N/A</v>
      </c>
      <c r="E26" s="36">
        <v>10714</v>
      </c>
      <c r="F26" s="11" t="str">
        <f t="shared" si="1"/>
        <v>N/A</v>
      </c>
      <c r="G26" s="36">
        <v>11210</v>
      </c>
      <c r="H26" s="11" t="str">
        <f t="shared" si="2"/>
        <v>N/A</v>
      </c>
      <c r="I26" s="12">
        <v>35.65</v>
      </c>
      <c r="J26" s="12">
        <v>4.6289999999999996</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28781</v>
      </c>
      <c r="D28" s="11" t="str">
        <f t="shared" si="0"/>
        <v>N/A</v>
      </c>
      <c r="E28" s="36">
        <v>26494</v>
      </c>
      <c r="F28" s="11" t="str">
        <f t="shared" si="1"/>
        <v>N/A</v>
      </c>
      <c r="G28" s="36">
        <v>26987</v>
      </c>
      <c r="H28" s="11" t="str">
        <f t="shared" si="2"/>
        <v>N/A</v>
      </c>
      <c r="I28" s="12">
        <v>-7.95</v>
      </c>
      <c r="J28" s="12">
        <v>1.861</v>
      </c>
      <c r="K28" s="43" t="s">
        <v>739</v>
      </c>
      <c r="L28" s="9" t="str">
        <f t="shared" si="3"/>
        <v>Yes</v>
      </c>
    </row>
    <row r="29" spans="1:12" x14ac:dyDescent="0.25">
      <c r="A29" s="3" t="s">
        <v>995</v>
      </c>
      <c r="B29" s="35" t="s">
        <v>213</v>
      </c>
      <c r="C29" s="36">
        <v>17921</v>
      </c>
      <c r="D29" s="11" t="str">
        <f t="shared" si="0"/>
        <v>N/A</v>
      </c>
      <c r="E29" s="36">
        <v>17765</v>
      </c>
      <c r="F29" s="11" t="str">
        <f t="shared" si="1"/>
        <v>N/A</v>
      </c>
      <c r="G29" s="36">
        <v>18038</v>
      </c>
      <c r="H29" s="11" t="str">
        <f t="shared" si="2"/>
        <v>N/A</v>
      </c>
      <c r="I29" s="12">
        <v>-0.87</v>
      </c>
      <c r="J29" s="12">
        <v>1.5369999999999999</v>
      </c>
      <c r="K29" s="43" t="s">
        <v>739</v>
      </c>
      <c r="L29" s="9" t="str">
        <f t="shared" si="3"/>
        <v>Yes</v>
      </c>
    </row>
    <row r="30" spans="1:12" x14ac:dyDescent="0.25">
      <c r="A30" s="3" t="s">
        <v>996</v>
      </c>
      <c r="B30" s="35" t="s">
        <v>213</v>
      </c>
      <c r="C30" s="36">
        <v>1601</v>
      </c>
      <c r="D30" s="11" t="str">
        <f t="shared" si="0"/>
        <v>N/A</v>
      </c>
      <c r="E30" s="36">
        <v>1647</v>
      </c>
      <c r="F30" s="11" t="str">
        <f t="shared" si="1"/>
        <v>N/A</v>
      </c>
      <c r="G30" s="36">
        <v>1677</v>
      </c>
      <c r="H30" s="11" t="str">
        <f t="shared" si="2"/>
        <v>N/A</v>
      </c>
      <c r="I30" s="12">
        <v>2.8730000000000002</v>
      </c>
      <c r="J30" s="12">
        <v>1.821</v>
      </c>
      <c r="K30" s="43" t="s">
        <v>739</v>
      </c>
      <c r="L30" s="9" t="str">
        <f t="shared" si="3"/>
        <v>Yes</v>
      </c>
    </row>
    <row r="31" spans="1:12" x14ac:dyDescent="0.25">
      <c r="A31" s="3" t="s">
        <v>997</v>
      </c>
      <c r="B31" s="35" t="s">
        <v>213</v>
      </c>
      <c r="C31" s="36">
        <v>1426</v>
      </c>
      <c r="D31" s="11" t="str">
        <f t="shared" si="0"/>
        <v>N/A</v>
      </c>
      <c r="E31" s="36">
        <v>1547</v>
      </c>
      <c r="F31" s="11" t="str">
        <f t="shared" si="1"/>
        <v>N/A</v>
      </c>
      <c r="G31" s="36">
        <v>1637</v>
      </c>
      <c r="H31" s="11" t="str">
        <f t="shared" si="2"/>
        <v>N/A</v>
      </c>
      <c r="I31" s="12">
        <v>8.4849999999999994</v>
      </c>
      <c r="J31" s="12">
        <v>5.8179999999999996</v>
      </c>
      <c r="K31" s="43" t="s">
        <v>739</v>
      </c>
      <c r="L31" s="9" t="str">
        <f t="shared" si="3"/>
        <v>Yes</v>
      </c>
    </row>
    <row r="32" spans="1:12" x14ac:dyDescent="0.25">
      <c r="A32" s="3" t="s">
        <v>998</v>
      </c>
      <c r="B32" s="35" t="s">
        <v>213</v>
      </c>
      <c r="C32" s="36">
        <v>7833</v>
      </c>
      <c r="D32" s="11" t="str">
        <f t="shared" si="0"/>
        <v>N/A</v>
      </c>
      <c r="E32" s="36">
        <v>5535</v>
      </c>
      <c r="F32" s="11" t="str">
        <f t="shared" si="1"/>
        <v>N/A</v>
      </c>
      <c r="G32" s="36">
        <v>5635</v>
      </c>
      <c r="H32" s="11" t="str">
        <f t="shared" si="2"/>
        <v>N/A</v>
      </c>
      <c r="I32" s="12">
        <v>-29.3</v>
      </c>
      <c r="J32" s="12">
        <v>1.8069999999999999</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761921070</v>
      </c>
      <c r="D34" s="11" t="str">
        <f t="shared" si="0"/>
        <v>N/A</v>
      </c>
      <c r="E34" s="45">
        <v>803348194</v>
      </c>
      <c r="F34" s="11" t="str">
        <f t="shared" si="1"/>
        <v>N/A</v>
      </c>
      <c r="G34" s="45">
        <v>861050925</v>
      </c>
      <c r="H34" s="11" t="str">
        <f t="shared" si="2"/>
        <v>N/A</v>
      </c>
      <c r="I34" s="12">
        <v>5.4370000000000003</v>
      </c>
      <c r="J34" s="12">
        <v>7.1829999999999998</v>
      </c>
      <c r="K34" s="43" t="s">
        <v>739</v>
      </c>
      <c r="L34" s="9" t="str">
        <f t="shared" si="3"/>
        <v>Yes</v>
      </c>
    </row>
    <row r="35" spans="1:12" x14ac:dyDescent="0.25">
      <c r="A35" s="44" t="s">
        <v>1423</v>
      </c>
      <c r="B35" s="35" t="s">
        <v>213</v>
      </c>
      <c r="C35" s="45">
        <v>14852.552097</v>
      </c>
      <c r="D35" s="11" t="str">
        <f t="shared" si="0"/>
        <v>N/A</v>
      </c>
      <c r="E35" s="45">
        <v>15309.452186</v>
      </c>
      <c r="F35" s="11" t="str">
        <f t="shared" si="1"/>
        <v>N/A</v>
      </c>
      <c r="G35" s="45">
        <v>16038.649275</v>
      </c>
      <c r="H35" s="11" t="str">
        <f t="shared" si="2"/>
        <v>N/A</v>
      </c>
      <c r="I35" s="12">
        <v>3.0760000000000001</v>
      </c>
      <c r="J35" s="12">
        <v>4.7629999999999999</v>
      </c>
      <c r="K35" s="43" t="s">
        <v>739</v>
      </c>
      <c r="L35" s="9" t="str">
        <f t="shared" si="3"/>
        <v>Yes</v>
      </c>
    </row>
    <row r="36" spans="1:12" x14ac:dyDescent="0.25">
      <c r="A36" s="44" t="s">
        <v>1424</v>
      </c>
      <c r="B36" s="35" t="s">
        <v>213</v>
      </c>
      <c r="C36" s="45">
        <v>15914.135597</v>
      </c>
      <c r="D36" s="11" t="str">
        <f t="shared" si="0"/>
        <v>N/A</v>
      </c>
      <c r="E36" s="45">
        <v>16351.812453</v>
      </c>
      <c r="F36" s="11" t="str">
        <f t="shared" si="1"/>
        <v>N/A</v>
      </c>
      <c r="G36" s="45">
        <v>17204.158425000001</v>
      </c>
      <c r="H36" s="11" t="str">
        <f t="shared" si="2"/>
        <v>N/A</v>
      </c>
      <c r="I36" s="12">
        <v>2.75</v>
      </c>
      <c r="J36" s="12">
        <v>5.2130000000000001</v>
      </c>
      <c r="K36" s="43" t="s">
        <v>739</v>
      </c>
      <c r="L36" s="9" t="str">
        <f t="shared" si="3"/>
        <v>Yes</v>
      </c>
    </row>
    <row r="37" spans="1:12" x14ac:dyDescent="0.25">
      <c r="A37" s="4" t="s">
        <v>107</v>
      </c>
      <c r="B37" s="35" t="s">
        <v>213</v>
      </c>
      <c r="C37" s="45">
        <v>1222</v>
      </c>
      <c r="D37" s="11" t="str">
        <f t="shared" si="0"/>
        <v>N/A</v>
      </c>
      <c r="E37" s="45">
        <v>863</v>
      </c>
      <c r="F37" s="11" t="str">
        <f t="shared" si="1"/>
        <v>N/A</v>
      </c>
      <c r="G37" s="45">
        <v>6394</v>
      </c>
      <c r="H37" s="11" t="str">
        <f t="shared" si="2"/>
        <v>N/A</v>
      </c>
      <c r="I37" s="12">
        <v>-29.4</v>
      </c>
      <c r="J37" s="12">
        <v>640.9</v>
      </c>
      <c r="K37" s="43" t="s">
        <v>739</v>
      </c>
      <c r="L37" s="9" t="str">
        <f t="shared" si="3"/>
        <v>No</v>
      </c>
    </row>
    <row r="38" spans="1:12" x14ac:dyDescent="0.25">
      <c r="A38" s="44" t="s">
        <v>158</v>
      </c>
      <c r="B38" s="43" t="s">
        <v>217</v>
      </c>
      <c r="C38" s="1">
        <v>11</v>
      </c>
      <c r="D38" s="11" t="str">
        <f>IF($B38="N/A","N/A",IF(C38&gt;0,"No",IF(C38&lt;0,"No","Yes")))</f>
        <v>No</v>
      </c>
      <c r="E38" s="1">
        <v>11</v>
      </c>
      <c r="F38" s="11" t="str">
        <f>IF($B38="N/A","N/A",IF(E38&gt;0,"No",IF(E38&lt;0,"No","Yes")))</f>
        <v>No</v>
      </c>
      <c r="G38" s="1">
        <v>55</v>
      </c>
      <c r="H38" s="11" t="str">
        <f>IF($B38="N/A","N/A",IF(G38&gt;0,"No",IF(G38&lt;0,"No","Yes")))</f>
        <v>No</v>
      </c>
      <c r="I38" s="12">
        <v>0</v>
      </c>
      <c r="J38" s="12">
        <v>5400</v>
      </c>
      <c r="K38" s="43" t="s">
        <v>739</v>
      </c>
      <c r="L38" s="9" t="str">
        <f t="shared" si="3"/>
        <v>No</v>
      </c>
    </row>
    <row r="39" spans="1:12" x14ac:dyDescent="0.25">
      <c r="A39" s="44" t="s">
        <v>156</v>
      </c>
      <c r="B39" s="35" t="s">
        <v>213</v>
      </c>
      <c r="C39" s="45">
        <v>250</v>
      </c>
      <c r="D39" s="11" t="str">
        <f t="shared" ref="D39:D40" si="4">IF($B39="N/A","N/A",IF(C39&gt;10,"No",IF(C39&lt;-10,"No","Yes")))</f>
        <v>N/A</v>
      </c>
      <c r="E39" s="45">
        <v>83</v>
      </c>
      <c r="F39" s="11" t="str">
        <f t="shared" ref="F39:F40" si="5">IF($B39="N/A","N/A",IF(E39&gt;10,"No",IF(E39&lt;-10,"No","Yes")))</f>
        <v>N/A</v>
      </c>
      <c r="G39" s="45">
        <v>5824</v>
      </c>
      <c r="H39" s="11" t="str">
        <f t="shared" ref="H39:H40" si="6">IF($B39="N/A","N/A",IF(G39&gt;10,"No",IF(G39&lt;-10,"No","Yes")))</f>
        <v>N/A</v>
      </c>
      <c r="I39" s="12">
        <v>-66.8</v>
      </c>
      <c r="J39" s="12">
        <v>6917</v>
      </c>
      <c r="K39" s="43" t="s">
        <v>739</v>
      </c>
      <c r="L39" s="9" t="str">
        <f t="shared" si="3"/>
        <v>No</v>
      </c>
    </row>
    <row r="40" spans="1:12" x14ac:dyDescent="0.25">
      <c r="A40" s="44" t="s">
        <v>1303</v>
      </c>
      <c r="B40" s="35" t="s">
        <v>213</v>
      </c>
      <c r="C40" s="45">
        <v>250</v>
      </c>
      <c r="D40" s="11" t="str">
        <f t="shared" si="4"/>
        <v>N/A</v>
      </c>
      <c r="E40" s="45">
        <v>83</v>
      </c>
      <c r="F40" s="11" t="str">
        <f t="shared" si="5"/>
        <v>N/A</v>
      </c>
      <c r="G40" s="45">
        <v>105.89090908999999</v>
      </c>
      <c r="H40" s="11" t="str">
        <f t="shared" si="6"/>
        <v>N/A</v>
      </c>
      <c r="I40" s="12">
        <v>-66.8</v>
      </c>
      <c r="J40" s="12">
        <v>27.58</v>
      </c>
      <c r="K40" s="43" t="s">
        <v>739</v>
      </c>
      <c r="L40" s="9" t="str">
        <f>IF(J40="Div by 0", "N/A", IF(OR(J40="N/A",K40="N/A"),"N/A", IF(J40&gt;VALUE(MID(K40,1,2)), "No", IF(J40&lt;-1*VALUE(MID(K40,1,2)), "No", "Yes"))))</f>
        <v>Yes</v>
      </c>
    </row>
    <row r="41" spans="1:12" x14ac:dyDescent="0.25">
      <c r="A41" s="3" t="s">
        <v>1425</v>
      </c>
      <c r="B41" s="35" t="s">
        <v>213</v>
      </c>
      <c r="C41" s="45">
        <v>20150.062717000001</v>
      </c>
      <c r="D41" s="11" t="str">
        <f t="shared" ref="D41:D52" si="7">IF($B41="N/A","N/A",IF(C41&gt;10,"No",IF(C41&lt;-10,"No","Yes")))</f>
        <v>N/A</v>
      </c>
      <c r="E41" s="45">
        <v>20434.481640000002</v>
      </c>
      <c r="F41" s="11" t="str">
        <f t="shared" ref="F41:F52" si="8">IF($B41="N/A","N/A",IF(E41&gt;10,"No",IF(E41&lt;-10,"No","Yes")))</f>
        <v>N/A</v>
      </c>
      <c r="G41" s="45">
        <v>21116.709642999998</v>
      </c>
      <c r="H41" s="11" t="str">
        <f t="shared" ref="H41:H52" si="9">IF($B41="N/A","N/A",IF(G41&gt;10,"No",IF(G41&lt;-10,"No","Yes")))</f>
        <v>N/A</v>
      </c>
      <c r="I41" s="12">
        <v>1.4119999999999999</v>
      </c>
      <c r="J41" s="12">
        <v>3.339</v>
      </c>
      <c r="K41" s="43" t="s">
        <v>739</v>
      </c>
      <c r="L41" s="9" t="str">
        <f t="shared" ref="L41:L52" si="10">IF(J41="Div by 0", "N/A", IF(K41="N/A","N/A", IF(J41&gt;VALUE(MID(K41,1,2)), "No", IF(J41&lt;-1*VALUE(MID(K41,1,2)), "No", "Yes"))))</f>
        <v>Yes</v>
      </c>
    </row>
    <row r="42" spans="1:12" x14ac:dyDescent="0.25">
      <c r="A42" s="3" t="s">
        <v>1426</v>
      </c>
      <c r="B42" s="35" t="s">
        <v>213</v>
      </c>
      <c r="C42" s="45">
        <v>5871.5754631999998</v>
      </c>
      <c r="D42" s="11" t="str">
        <f t="shared" si="7"/>
        <v>N/A</v>
      </c>
      <c r="E42" s="45">
        <v>6357.5989032999996</v>
      </c>
      <c r="F42" s="11" t="str">
        <f t="shared" si="8"/>
        <v>N/A</v>
      </c>
      <c r="G42" s="45">
        <v>6894.5321242999999</v>
      </c>
      <c r="H42" s="11" t="str">
        <f t="shared" si="9"/>
        <v>N/A</v>
      </c>
      <c r="I42" s="12">
        <v>8.2780000000000005</v>
      </c>
      <c r="J42" s="12">
        <v>8.4459999999999997</v>
      </c>
      <c r="K42" s="43" t="s">
        <v>739</v>
      </c>
      <c r="L42" s="9" t="str">
        <f t="shared" si="10"/>
        <v>Yes</v>
      </c>
    </row>
    <row r="43" spans="1:12" x14ac:dyDescent="0.25">
      <c r="A43" s="3" t="s">
        <v>1427</v>
      </c>
      <c r="B43" s="35" t="s">
        <v>213</v>
      </c>
      <c r="C43" s="45">
        <v>21535.099361</v>
      </c>
      <c r="D43" s="11" t="str">
        <f t="shared" si="7"/>
        <v>N/A</v>
      </c>
      <c r="E43" s="45">
        <v>22408.444732</v>
      </c>
      <c r="F43" s="11" t="str">
        <f t="shared" si="8"/>
        <v>N/A</v>
      </c>
      <c r="G43" s="45">
        <v>26353.458974000001</v>
      </c>
      <c r="H43" s="11" t="str">
        <f t="shared" si="9"/>
        <v>N/A</v>
      </c>
      <c r="I43" s="12">
        <v>4.0549999999999997</v>
      </c>
      <c r="J43" s="12">
        <v>17.61</v>
      </c>
      <c r="K43" s="43" t="s">
        <v>739</v>
      </c>
      <c r="L43" s="9" t="str">
        <f t="shared" si="10"/>
        <v>Yes</v>
      </c>
    </row>
    <row r="44" spans="1:12" x14ac:dyDescent="0.25">
      <c r="A44" s="3" t="s">
        <v>1428</v>
      </c>
      <c r="B44" s="35" t="s">
        <v>213</v>
      </c>
      <c r="C44" s="45">
        <v>7444.2588054999997</v>
      </c>
      <c r="D44" s="11" t="str">
        <f t="shared" si="7"/>
        <v>N/A</v>
      </c>
      <c r="E44" s="45">
        <v>6819.3742038</v>
      </c>
      <c r="F44" s="11" t="str">
        <f t="shared" si="8"/>
        <v>N/A</v>
      </c>
      <c r="G44" s="45">
        <v>7515.5747598999997</v>
      </c>
      <c r="H44" s="11" t="str">
        <f t="shared" si="9"/>
        <v>N/A</v>
      </c>
      <c r="I44" s="12">
        <v>-8.39</v>
      </c>
      <c r="J44" s="12">
        <v>10.210000000000001</v>
      </c>
      <c r="K44" s="43" t="s">
        <v>739</v>
      </c>
      <c r="L44" s="9" t="str">
        <f t="shared" si="10"/>
        <v>Yes</v>
      </c>
    </row>
    <row r="45" spans="1:12" x14ac:dyDescent="0.25">
      <c r="A45" s="3" t="s">
        <v>1429</v>
      </c>
      <c r="B45" s="35" t="s">
        <v>213</v>
      </c>
      <c r="C45" s="45">
        <v>43101.584705000001</v>
      </c>
      <c r="D45" s="11" t="str">
        <f t="shared" si="7"/>
        <v>N/A</v>
      </c>
      <c r="E45" s="45">
        <v>37719.153536999998</v>
      </c>
      <c r="F45" s="11" t="str">
        <f t="shared" si="8"/>
        <v>N/A</v>
      </c>
      <c r="G45" s="45">
        <v>37642.548617</v>
      </c>
      <c r="H45" s="11" t="str">
        <f t="shared" si="9"/>
        <v>N/A</v>
      </c>
      <c r="I45" s="12">
        <v>-12.5</v>
      </c>
      <c r="J45" s="12">
        <v>-0.20300000000000001</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10894.264445000001</v>
      </c>
      <c r="D47" s="11" t="str">
        <f t="shared" si="7"/>
        <v>N/A</v>
      </c>
      <c r="E47" s="45">
        <v>10498.581904999999</v>
      </c>
      <c r="F47" s="11" t="str">
        <f t="shared" si="8"/>
        <v>N/A</v>
      </c>
      <c r="G47" s="45">
        <v>11215.932078</v>
      </c>
      <c r="H47" s="11" t="str">
        <f t="shared" si="9"/>
        <v>N/A</v>
      </c>
      <c r="I47" s="12">
        <v>-3.63</v>
      </c>
      <c r="J47" s="12">
        <v>6.8330000000000002</v>
      </c>
      <c r="K47" s="43" t="s">
        <v>739</v>
      </c>
      <c r="L47" s="9" t="str">
        <f t="shared" si="10"/>
        <v>Yes</v>
      </c>
    </row>
    <row r="48" spans="1:12" x14ac:dyDescent="0.25">
      <c r="A48" s="3" t="s">
        <v>1432</v>
      </c>
      <c r="B48" s="43" t="s">
        <v>213</v>
      </c>
      <c r="C48" s="14">
        <v>5111.5534288999997</v>
      </c>
      <c r="D48" s="11" t="str">
        <f t="shared" si="7"/>
        <v>N/A</v>
      </c>
      <c r="E48" s="14">
        <v>5289.7618351000001</v>
      </c>
      <c r="F48" s="11" t="str">
        <f t="shared" si="8"/>
        <v>N/A</v>
      </c>
      <c r="G48" s="14">
        <v>5681.0315444999997</v>
      </c>
      <c r="H48" s="11" t="str">
        <f t="shared" si="9"/>
        <v>N/A</v>
      </c>
      <c r="I48" s="12">
        <v>3.4860000000000002</v>
      </c>
      <c r="J48" s="12">
        <v>7.3970000000000002</v>
      </c>
      <c r="K48" s="43" t="s">
        <v>739</v>
      </c>
      <c r="L48" s="9" t="str">
        <f t="shared" si="10"/>
        <v>Yes</v>
      </c>
    </row>
    <row r="49" spans="1:12" x14ac:dyDescent="0.25">
      <c r="A49" s="3" t="s">
        <v>1433</v>
      </c>
      <c r="B49" s="43" t="s">
        <v>213</v>
      </c>
      <c r="C49" s="14">
        <v>6671.4066209000002</v>
      </c>
      <c r="D49" s="11" t="str">
        <f t="shared" si="7"/>
        <v>N/A</v>
      </c>
      <c r="E49" s="14">
        <v>6111.7176685000004</v>
      </c>
      <c r="F49" s="11" t="str">
        <f t="shared" si="8"/>
        <v>N/A</v>
      </c>
      <c r="G49" s="14">
        <v>6871.9761478999999</v>
      </c>
      <c r="H49" s="11" t="str">
        <f t="shared" si="9"/>
        <v>N/A</v>
      </c>
      <c r="I49" s="12">
        <v>-8.39</v>
      </c>
      <c r="J49" s="12">
        <v>12.44</v>
      </c>
      <c r="K49" s="43" t="s">
        <v>739</v>
      </c>
      <c r="L49" s="9" t="str">
        <f t="shared" si="10"/>
        <v>Yes</v>
      </c>
    </row>
    <row r="50" spans="1:12" x14ac:dyDescent="0.25">
      <c r="A50" s="3" t="s">
        <v>1434</v>
      </c>
      <c r="B50" s="43" t="s">
        <v>213</v>
      </c>
      <c r="C50" s="14">
        <v>2853.8997195000002</v>
      </c>
      <c r="D50" s="11" t="str">
        <f t="shared" si="7"/>
        <v>N/A</v>
      </c>
      <c r="E50" s="14">
        <v>3373.9023917</v>
      </c>
      <c r="F50" s="11" t="str">
        <f t="shared" si="8"/>
        <v>N/A</v>
      </c>
      <c r="G50" s="14">
        <v>3639.1997557</v>
      </c>
      <c r="H50" s="11" t="str">
        <f t="shared" si="9"/>
        <v>N/A</v>
      </c>
      <c r="I50" s="12">
        <v>18.22</v>
      </c>
      <c r="J50" s="12">
        <v>7.8630000000000004</v>
      </c>
      <c r="K50" s="43" t="s">
        <v>739</v>
      </c>
      <c r="L50" s="9" t="str">
        <f t="shared" si="10"/>
        <v>Yes</v>
      </c>
    </row>
    <row r="51" spans="1:12" x14ac:dyDescent="0.25">
      <c r="A51" s="3" t="s">
        <v>1435</v>
      </c>
      <c r="B51" s="43" t="s">
        <v>213</v>
      </c>
      <c r="C51" s="14">
        <v>26451.307672999999</v>
      </c>
      <c r="D51" s="11" t="str">
        <f t="shared" si="7"/>
        <v>N/A</v>
      </c>
      <c r="E51" s="14">
        <v>30513.348508999999</v>
      </c>
      <c r="F51" s="11" t="str">
        <f t="shared" si="8"/>
        <v>N/A</v>
      </c>
      <c r="G51" s="14">
        <v>32427.371428999999</v>
      </c>
      <c r="H51" s="11" t="str">
        <f t="shared" si="9"/>
        <v>N/A</v>
      </c>
      <c r="I51" s="12">
        <v>15.36</v>
      </c>
      <c r="J51" s="12">
        <v>6.2729999999999997</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9142674</v>
      </c>
      <c r="D53" s="11" t="str">
        <f t="shared" ref="D53:D122" si="11">IF($B53="N/A","N/A",IF(C53&gt;10,"No",IF(C53&lt;-10,"No","Yes")))</f>
        <v>N/A</v>
      </c>
      <c r="E53" s="45">
        <v>9605994</v>
      </c>
      <c r="F53" s="11" t="str">
        <f t="shared" ref="F53:F122" si="12">IF($B53="N/A","N/A",IF(E53&gt;10,"No",IF(E53&lt;-10,"No","Yes")))</f>
        <v>N/A</v>
      </c>
      <c r="G53" s="45">
        <v>9114744</v>
      </c>
      <c r="H53" s="11" t="str">
        <f t="shared" ref="H53:H122" si="13">IF($B53="N/A","N/A",IF(G53&gt;10,"No",IF(G53&lt;-10,"No","Yes")))</f>
        <v>N/A</v>
      </c>
      <c r="I53" s="12">
        <v>5.0679999999999996</v>
      </c>
      <c r="J53" s="12">
        <v>-5.1100000000000003</v>
      </c>
      <c r="K53" s="43" t="s">
        <v>739</v>
      </c>
      <c r="L53" s="9" t="str">
        <f t="shared" ref="L53:L113" si="14">IF(J53="Div by 0", "N/A", IF(K53="N/A","N/A", IF(J53&gt;VALUE(MID(K53,1,2)), "No", IF(J53&lt;-1*VALUE(MID(K53,1,2)), "No", "Yes"))))</f>
        <v>Yes</v>
      </c>
    </row>
    <row r="54" spans="1:12" x14ac:dyDescent="0.25">
      <c r="A54" s="44" t="s">
        <v>598</v>
      </c>
      <c r="B54" s="35" t="s">
        <v>213</v>
      </c>
      <c r="C54" s="36">
        <v>3309</v>
      </c>
      <c r="D54" s="11" t="str">
        <f t="shared" si="11"/>
        <v>N/A</v>
      </c>
      <c r="E54" s="36">
        <v>3412</v>
      </c>
      <c r="F54" s="11" t="str">
        <f t="shared" si="12"/>
        <v>N/A</v>
      </c>
      <c r="G54" s="36">
        <v>3455</v>
      </c>
      <c r="H54" s="11" t="str">
        <f t="shared" si="13"/>
        <v>N/A</v>
      </c>
      <c r="I54" s="12">
        <v>3.113</v>
      </c>
      <c r="J54" s="12">
        <v>1.26</v>
      </c>
      <c r="K54" s="43" t="s">
        <v>739</v>
      </c>
      <c r="L54" s="9" t="str">
        <f t="shared" si="14"/>
        <v>Yes</v>
      </c>
    </row>
    <row r="55" spans="1:12" x14ac:dyDescent="0.25">
      <c r="A55" s="44" t="s">
        <v>1437</v>
      </c>
      <c r="B55" s="35" t="s">
        <v>213</v>
      </c>
      <c r="C55" s="45">
        <v>2762.9718948</v>
      </c>
      <c r="D55" s="11" t="str">
        <f t="shared" si="11"/>
        <v>N/A</v>
      </c>
      <c r="E55" s="45">
        <v>2815.3558029999999</v>
      </c>
      <c r="F55" s="11" t="str">
        <f t="shared" si="12"/>
        <v>N/A</v>
      </c>
      <c r="G55" s="45">
        <v>2638.1314038</v>
      </c>
      <c r="H55" s="11" t="str">
        <f t="shared" si="13"/>
        <v>N/A</v>
      </c>
      <c r="I55" s="12">
        <v>1.8959999999999999</v>
      </c>
      <c r="J55" s="12">
        <v>-6.29</v>
      </c>
      <c r="K55" s="43" t="s">
        <v>739</v>
      </c>
      <c r="L55" s="9" t="str">
        <f t="shared" si="14"/>
        <v>Yes</v>
      </c>
    </row>
    <row r="56" spans="1:12" x14ac:dyDescent="0.25">
      <c r="A56" s="44" t="s">
        <v>1438</v>
      </c>
      <c r="B56" s="35" t="s">
        <v>213</v>
      </c>
      <c r="C56" s="36">
        <v>1.8573587186</v>
      </c>
      <c r="D56" s="11" t="str">
        <f t="shared" si="11"/>
        <v>N/A</v>
      </c>
      <c r="E56" s="36">
        <v>1.7039859319999999</v>
      </c>
      <c r="F56" s="11" t="str">
        <f t="shared" si="12"/>
        <v>N/A</v>
      </c>
      <c r="G56" s="36">
        <v>1.8295224313</v>
      </c>
      <c r="H56" s="11" t="str">
        <f t="shared" si="13"/>
        <v>N/A</v>
      </c>
      <c r="I56" s="12">
        <v>-8.26</v>
      </c>
      <c r="J56" s="12">
        <v>7.367</v>
      </c>
      <c r="K56" s="43" t="s">
        <v>739</v>
      </c>
      <c r="L56" s="9" t="str">
        <f t="shared" si="14"/>
        <v>Yes</v>
      </c>
    </row>
    <row r="57" spans="1:12" x14ac:dyDescent="0.25">
      <c r="A57" s="44" t="s">
        <v>599</v>
      </c>
      <c r="B57" s="35" t="s">
        <v>213</v>
      </c>
      <c r="C57" s="45">
        <v>273948</v>
      </c>
      <c r="D57" s="11" t="str">
        <f t="shared" si="11"/>
        <v>N/A</v>
      </c>
      <c r="E57" s="45">
        <v>439760</v>
      </c>
      <c r="F57" s="11" t="str">
        <f t="shared" si="12"/>
        <v>N/A</v>
      </c>
      <c r="G57" s="45">
        <v>346925</v>
      </c>
      <c r="H57" s="11" t="str">
        <f t="shared" si="13"/>
        <v>N/A</v>
      </c>
      <c r="I57" s="12">
        <v>60.53</v>
      </c>
      <c r="J57" s="12">
        <v>-21.1</v>
      </c>
      <c r="K57" s="43" t="s">
        <v>739</v>
      </c>
      <c r="L57" s="9" t="str">
        <f t="shared" si="14"/>
        <v>Yes</v>
      </c>
    </row>
    <row r="58" spans="1:12" x14ac:dyDescent="0.25">
      <c r="A58" s="44" t="s">
        <v>600</v>
      </c>
      <c r="B58" s="35" t="s">
        <v>213</v>
      </c>
      <c r="C58" s="36">
        <v>183</v>
      </c>
      <c r="D58" s="11" t="str">
        <f t="shared" si="11"/>
        <v>N/A</v>
      </c>
      <c r="E58" s="36">
        <v>186</v>
      </c>
      <c r="F58" s="11" t="str">
        <f t="shared" si="12"/>
        <v>N/A</v>
      </c>
      <c r="G58" s="36">
        <v>164</v>
      </c>
      <c r="H58" s="11" t="str">
        <f t="shared" si="13"/>
        <v>N/A</v>
      </c>
      <c r="I58" s="12">
        <v>1.639</v>
      </c>
      <c r="J58" s="12">
        <v>-11.8</v>
      </c>
      <c r="K58" s="43" t="s">
        <v>739</v>
      </c>
      <c r="L58" s="9" t="str">
        <f t="shared" si="14"/>
        <v>Yes</v>
      </c>
    </row>
    <row r="59" spans="1:12" x14ac:dyDescent="0.25">
      <c r="A59" s="44" t="s">
        <v>1439</v>
      </c>
      <c r="B59" s="35" t="s">
        <v>213</v>
      </c>
      <c r="C59" s="45">
        <v>1496.9836066</v>
      </c>
      <c r="D59" s="11" t="str">
        <f t="shared" si="11"/>
        <v>N/A</v>
      </c>
      <c r="E59" s="45">
        <v>2364.3010752999999</v>
      </c>
      <c r="F59" s="11" t="str">
        <f t="shared" si="12"/>
        <v>N/A</v>
      </c>
      <c r="G59" s="45">
        <v>2115.3963414999998</v>
      </c>
      <c r="H59" s="11" t="str">
        <f t="shared" si="13"/>
        <v>N/A</v>
      </c>
      <c r="I59" s="12">
        <v>57.94</v>
      </c>
      <c r="J59" s="12">
        <v>-10.5</v>
      </c>
      <c r="K59" s="43" t="s">
        <v>739</v>
      </c>
      <c r="L59" s="9" t="str">
        <f t="shared" si="14"/>
        <v>Yes</v>
      </c>
    </row>
    <row r="60" spans="1:12" ht="25" x14ac:dyDescent="0.25">
      <c r="A60" s="44" t="s">
        <v>601</v>
      </c>
      <c r="B60" s="35" t="s">
        <v>213</v>
      </c>
      <c r="C60" s="45">
        <v>31982</v>
      </c>
      <c r="D60" s="11" t="str">
        <f t="shared" si="11"/>
        <v>N/A</v>
      </c>
      <c r="E60" s="45">
        <v>169993</v>
      </c>
      <c r="F60" s="11" t="str">
        <f t="shared" si="12"/>
        <v>N/A</v>
      </c>
      <c r="G60" s="45">
        <v>131160</v>
      </c>
      <c r="H60" s="11" t="str">
        <f t="shared" si="13"/>
        <v>N/A</v>
      </c>
      <c r="I60" s="12">
        <v>431.5</v>
      </c>
      <c r="J60" s="12">
        <v>-22.8</v>
      </c>
      <c r="K60" s="43" t="s">
        <v>739</v>
      </c>
      <c r="L60" s="9" t="str">
        <f t="shared" si="14"/>
        <v>Yes</v>
      </c>
    </row>
    <row r="61" spans="1:12" x14ac:dyDescent="0.25">
      <c r="A61" s="4" t="s">
        <v>602</v>
      </c>
      <c r="B61" s="43" t="s">
        <v>213</v>
      </c>
      <c r="C61" s="1">
        <v>59</v>
      </c>
      <c r="D61" s="11" t="str">
        <f t="shared" si="11"/>
        <v>N/A</v>
      </c>
      <c r="E61" s="1">
        <v>71</v>
      </c>
      <c r="F61" s="11" t="str">
        <f t="shared" si="12"/>
        <v>N/A</v>
      </c>
      <c r="G61" s="1">
        <v>60</v>
      </c>
      <c r="H61" s="11" t="str">
        <f t="shared" si="13"/>
        <v>N/A</v>
      </c>
      <c r="I61" s="12">
        <v>20.34</v>
      </c>
      <c r="J61" s="12">
        <v>-15.5</v>
      </c>
      <c r="K61" s="43" t="s">
        <v>739</v>
      </c>
      <c r="L61" s="9" t="str">
        <f t="shared" si="14"/>
        <v>Yes</v>
      </c>
    </row>
    <row r="62" spans="1:12" ht="25" x14ac:dyDescent="0.25">
      <c r="A62" s="4" t="s">
        <v>1440</v>
      </c>
      <c r="B62" s="43" t="s">
        <v>213</v>
      </c>
      <c r="C62" s="14">
        <v>542.06779660999996</v>
      </c>
      <c r="D62" s="11" t="str">
        <f t="shared" si="11"/>
        <v>N/A</v>
      </c>
      <c r="E62" s="14">
        <v>2394.2676056</v>
      </c>
      <c r="F62" s="11" t="str">
        <f t="shared" si="12"/>
        <v>N/A</v>
      </c>
      <c r="G62" s="14">
        <v>2186</v>
      </c>
      <c r="H62" s="11" t="str">
        <f t="shared" si="13"/>
        <v>N/A</v>
      </c>
      <c r="I62" s="12">
        <v>341.7</v>
      </c>
      <c r="J62" s="12">
        <v>-8.6999999999999993</v>
      </c>
      <c r="K62" s="43" t="s">
        <v>739</v>
      </c>
      <c r="L62" s="9" t="str">
        <f t="shared" si="14"/>
        <v>Yes</v>
      </c>
    </row>
    <row r="63" spans="1:12" x14ac:dyDescent="0.25">
      <c r="A63" s="4" t="s">
        <v>603</v>
      </c>
      <c r="B63" s="43" t="s">
        <v>213</v>
      </c>
      <c r="C63" s="14">
        <v>40068784</v>
      </c>
      <c r="D63" s="11" t="str">
        <f t="shared" si="11"/>
        <v>N/A</v>
      </c>
      <c r="E63" s="14">
        <v>40581171</v>
      </c>
      <c r="F63" s="11" t="str">
        <f t="shared" si="12"/>
        <v>N/A</v>
      </c>
      <c r="G63" s="14">
        <v>41707788</v>
      </c>
      <c r="H63" s="11" t="str">
        <f t="shared" si="13"/>
        <v>N/A</v>
      </c>
      <c r="I63" s="12">
        <v>1.2789999999999999</v>
      </c>
      <c r="J63" s="12">
        <v>2.7759999999999998</v>
      </c>
      <c r="K63" s="43" t="s">
        <v>739</v>
      </c>
      <c r="L63" s="9" t="str">
        <f t="shared" si="14"/>
        <v>Yes</v>
      </c>
    </row>
    <row r="64" spans="1:12" x14ac:dyDescent="0.25">
      <c r="A64" s="4" t="s">
        <v>604</v>
      </c>
      <c r="B64" s="43" t="s">
        <v>213</v>
      </c>
      <c r="C64" s="1">
        <v>351</v>
      </c>
      <c r="D64" s="11" t="str">
        <f t="shared" si="11"/>
        <v>N/A</v>
      </c>
      <c r="E64" s="1">
        <v>353</v>
      </c>
      <c r="F64" s="11" t="str">
        <f t="shared" si="12"/>
        <v>N/A</v>
      </c>
      <c r="G64" s="1">
        <v>354</v>
      </c>
      <c r="H64" s="11" t="str">
        <f t="shared" si="13"/>
        <v>N/A</v>
      </c>
      <c r="I64" s="12">
        <v>0.56979999999999997</v>
      </c>
      <c r="J64" s="12">
        <v>0.2833</v>
      </c>
      <c r="K64" s="43" t="s">
        <v>739</v>
      </c>
      <c r="L64" s="9" t="str">
        <f t="shared" si="14"/>
        <v>Yes</v>
      </c>
    </row>
    <row r="65" spans="1:12" x14ac:dyDescent="0.25">
      <c r="A65" s="4" t="s">
        <v>1441</v>
      </c>
      <c r="B65" s="43" t="s">
        <v>213</v>
      </c>
      <c r="C65" s="14">
        <v>114156.07977</v>
      </c>
      <c r="D65" s="11" t="str">
        <f t="shared" si="11"/>
        <v>N/A</v>
      </c>
      <c r="E65" s="14">
        <v>114960.82436</v>
      </c>
      <c r="F65" s="11" t="str">
        <f t="shared" si="12"/>
        <v>N/A</v>
      </c>
      <c r="G65" s="14">
        <v>117818.61017</v>
      </c>
      <c r="H65" s="11" t="str">
        <f t="shared" si="13"/>
        <v>N/A</v>
      </c>
      <c r="I65" s="12">
        <v>0.70499999999999996</v>
      </c>
      <c r="J65" s="12">
        <v>2.4860000000000002</v>
      </c>
      <c r="K65" s="43" t="s">
        <v>739</v>
      </c>
      <c r="L65" s="9" t="str">
        <f t="shared" si="14"/>
        <v>Yes</v>
      </c>
    </row>
    <row r="66" spans="1:12" x14ac:dyDescent="0.25">
      <c r="A66" s="4" t="s">
        <v>605</v>
      </c>
      <c r="B66" s="43" t="s">
        <v>213</v>
      </c>
      <c r="C66" s="14">
        <v>417426368</v>
      </c>
      <c r="D66" s="11" t="str">
        <f t="shared" si="11"/>
        <v>N/A</v>
      </c>
      <c r="E66" s="14">
        <v>439316211</v>
      </c>
      <c r="F66" s="11" t="str">
        <f t="shared" si="12"/>
        <v>N/A</v>
      </c>
      <c r="G66" s="14">
        <v>457484761</v>
      </c>
      <c r="H66" s="11" t="str">
        <f t="shared" si="13"/>
        <v>N/A</v>
      </c>
      <c r="I66" s="12">
        <v>5.2439999999999998</v>
      </c>
      <c r="J66" s="12">
        <v>4.1360000000000001</v>
      </c>
      <c r="K66" s="43" t="s">
        <v>739</v>
      </c>
      <c r="L66" s="9" t="str">
        <f t="shared" si="14"/>
        <v>Yes</v>
      </c>
    </row>
    <row r="67" spans="1:12" x14ac:dyDescent="0.25">
      <c r="A67" s="4" t="s">
        <v>606</v>
      </c>
      <c r="B67" s="43" t="s">
        <v>213</v>
      </c>
      <c r="C67" s="1">
        <v>9631</v>
      </c>
      <c r="D67" s="11" t="str">
        <f t="shared" si="11"/>
        <v>N/A</v>
      </c>
      <c r="E67" s="1">
        <v>9769</v>
      </c>
      <c r="F67" s="11" t="str">
        <f t="shared" si="12"/>
        <v>N/A</v>
      </c>
      <c r="G67" s="1">
        <v>9662</v>
      </c>
      <c r="H67" s="11" t="str">
        <f t="shared" si="13"/>
        <v>N/A</v>
      </c>
      <c r="I67" s="12">
        <v>1.4330000000000001</v>
      </c>
      <c r="J67" s="12">
        <v>-1.1000000000000001</v>
      </c>
      <c r="K67" s="43" t="s">
        <v>739</v>
      </c>
      <c r="L67" s="9" t="str">
        <f t="shared" si="14"/>
        <v>Yes</v>
      </c>
    </row>
    <row r="68" spans="1:12" x14ac:dyDescent="0.25">
      <c r="A68" s="4" t="s">
        <v>1442</v>
      </c>
      <c r="B68" s="43" t="s">
        <v>213</v>
      </c>
      <c r="C68" s="14">
        <v>43341.954937000002</v>
      </c>
      <c r="D68" s="11" t="str">
        <f t="shared" si="11"/>
        <v>N/A</v>
      </c>
      <c r="E68" s="14">
        <v>44970.438222999997</v>
      </c>
      <c r="F68" s="11" t="str">
        <f t="shared" si="12"/>
        <v>N/A</v>
      </c>
      <c r="G68" s="14">
        <v>47348.867832999997</v>
      </c>
      <c r="H68" s="11" t="str">
        <f t="shared" si="13"/>
        <v>N/A</v>
      </c>
      <c r="I68" s="12">
        <v>3.7570000000000001</v>
      </c>
      <c r="J68" s="12">
        <v>5.2889999999999997</v>
      </c>
      <c r="K68" s="43" t="s">
        <v>739</v>
      </c>
      <c r="L68" s="9" t="str">
        <f t="shared" si="14"/>
        <v>Yes</v>
      </c>
    </row>
    <row r="69" spans="1:12" x14ac:dyDescent="0.25">
      <c r="A69" s="4" t="s">
        <v>607</v>
      </c>
      <c r="B69" s="43" t="s">
        <v>213</v>
      </c>
      <c r="C69" s="14">
        <v>6436732</v>
      </c>
      <c r="D69" s="11" t="str">
        <f t="shared" si="11"/>
        <v>N/A</v>
      </c>
      <c r="E69" s="14">
        <v>7202095</v>
      </c>
      <c r="F69" s="11" t="str">
        <f t="shared" si="12"/>
        <v>N/A</v>
      </c>
      <c r="G69" s="14">
        <v>7283699</v>
      </c>
      <c r="H69" s="11" t="str">
        <f t="shared" si="13"/>
        <v>N/A</v>
      </c>
      <c r="I69" s="12">
        <v>11.89</v>
      </c>
      <c r="J69" s="12">
        <v>1.133</v>
      </c>
      <c r="K69" s="43" t="s">
        <v>739</v>
      </c>
      <c r="L69" s="9" t="str">
        <f t="shared" si="14"/>
        <v>Yes</v>
      </c>
    </row>
    <row r="70" spans="1:12" x14ac:dyDescent="0.25">
      <c r="A70" s="4" t="s">
        <v>608</v>
      </c>
      <c r="B70" s="43" t="s">
        <v>213</v>
      </c>
      <c r="C70" s="1">
        <v>33578</v>
      </c>
      <c r="D70" s="11" t="str">
        <f t="shared" si="11"/>
        <v>N/A</v>
      </c>
      <c r="E70" s="1">
        <v>35086</v>
      </c>
      <c r="F70" s="11" t="str">
        <f t="shared" si="12"/>
        <v>N/A</v>
      </c>
      <c r="G70" s="1">
        <v>35396</v>
      </c>
      <c r="H70" s="11" t="str">
        <f t="shared" si="13"/>
        <v>N/A</v>
      </c>
      <c r="I70" s="12">
        <v>4.4909999999999997</v>
      </c>
      <c r="J70" s="12">
        <v>0.88349999999999995</v>
      </c>
      <c r="K70" s="43" t="s">
        <v>739</v>
      </c>
      <c r="L70" s="9" t="str">
        <f t="shared" si="14"/>
        <v>Yes</v>
      </c>
    </row>
    <row r="71" spans="1:12" x14ac:dyDescent="0.25">
      <c r="A71" s="4" t="s">
        <v>1443</v>
      </c>
      <c r="B71" s="43" t="s">
        <v>213</v>
      </c>
      <c r="C71" s="14">
        <v>191.69491929</v>
      </c>
      <c r="D71" s="11" t="str">
        <f t="shared" si="11"/>
        <v>N/A</v>
      </c>
      <c r="E71" s="14">
        <v>205.26976572000001</v>
      </c>
      <c r="F71" s="11" t="str">
        <f t="shared" si="12"/>
        <v>N/A</v>
      </c>
      <c r="G71" s="14">
        <v>205.77746073</v>
      </c>
      <c r="H71" s="11" t="str">
        <f t="shared" si="13"/>
        <v>N/A</v>
      </c>
      <c r="I71" s="12">
        <v>7.0810000000000004</v>
      </c>
      <c r="J71" s="12">
        <v>0.24729999999999999</v>
      </c>
      <c r="K71" s="43" t="s">
        <v>739</v>
      </c>
      <c r="L71" s="9" t="str">
        <f t="shared" si="14"/>
        <v>Yes</v>
      </c>
    </row>
    <row r="72" spans="1:12" x14ac:dyDescent="0.25">
      <c r="A72" s="4" t="s">
        <v>609</v>
      </c>
      <c r="B72" s="43" t="s">
        <v>213</v>
      </c>
      <c r="C72" s="14">
        <v>1222237</v>
      </c>
      <c r="D72" s="11" t="str">
        <f t="shared" si="11"/>
        <v>N/A</v>
      </c>
      <c r="E72" s="14">
        <v>1620132</v>
      </c>
      <c r="F72" s="11" t="str">
        <f t="shared" si="12"/>
        <v>N/A</v>
      </c>
      <c r="G72" s="14">
        <v>1674152</v>
      </c>
      <c r="H72" s="11" t="str">
        <f t="shared" si="13"/>
        <v>N/A</v>
      </c>
      <c r="I72" s="12">
        <v>32.549999999999997</v>
      </c>
      <c r="J72" s="12">
        <v>3.3340000000000001</v>
      </c>
      <c r="K72" s="43" t="s">
        <v>739</v>
      </c>
      <c r="L72" s="9" t="str">
        <f t="shared" si="14"/>
        <v>Yes</v>
      </c>
    </row>
    <row r="73" spans="1:12" x14ac:dyDescent="0.25">
      <c r="A73" s="4" t="s">
        <v>610</v>
      </c>
      <c r="B73" s="43" t="s">
        <v>213</v>
      </c>
      <c r="C73" s="1">
        <v>3917</v>
      </c>
      <c r="D73" s="11" t="str">
        <f t="shared" si="11"/>
        <v>N/A</v>
      </c>
      <c r="E73" s="1">
        <v>3976</v>
      </c>
      <c r="F73" s="11" t="str">
        <f t="shared" si="12"/>
        <v>N/A</v>
      </c>
      <c r="G73" s="1">
        <v>4006</v>
      </c>
      <c r="H73" s="11" t="str">
        <f t="shared" si="13"/>
        <v>N/A</v>
      </c>
      <c r="I73" s="12">
        <v>1.506</v>
      </c>
      <c r="J73" s="12">
        <v>0.75449999999999995</v>
      </c>
      <c r="K73" s="43" t="s">
        <v>739</v>
      </c>
      <c r="L73" s="9" t="str">
        <f t="shared" si="14"/>
        <v>Yes</v>
      </c>
    </row>
    <row r="74" spans="1:12" x14ac:dyDescent="0.25">
      <c r="A74" s="4" t="s">
        <v>1444</v>
      </c>
      <c r="B74" s="43" t="s">
        <v>213</v>
      </c>
      <c r="C74" s="14">
        <v>312.03395455999998</v>
      </c>
      <c r="D74" s="11" t="str">
        <f t="shared" si="11"/>
        <v>N/A</v>
      </c>
      <c r="E74" s="14">
        <v>407.47786719999999</v>
      </c>
      <c r="F74" s="11" t="str">
        <f t="shared" si="12"/>
        <v>N/A</v>
      </c>
      <c r="G74" s="14">
        <v>417.91113330000002</v>
      </c>
      <c r="H74" s="11" t="str">
        <f t="shared" si="13"/>
        <v>N/A</v>
      </c>
      <c r="I74" s="12">
        <v>30.59</v>
      </c>
      <c r="J74" s="12">
        <v>2.56</v>
      </c>
      <c r="K74" s="43" t="s">
        <v>739</v>
      </c>
      <c r="L74" s="9" t="str">
        <f t="shared" si="14"/>
        <v>Yes</v>
      </c>
    </row>
    <row r="75" spans="1:12" ht="25" x14ac:dyDescent="0.25">
      <c r="A75" s="4" t="s">
        <v>611</v>
      </c>
      <c r="B75" s="43" t="s">
        <v>213</v>
      </c>
      <c r="C75" s="14">
        <v>507654</v>
      </c>
      <c r="D75" s="11" t="str">
        <f t="shared" si="11"/>
        <v>N/A</v>
      </c>
      <c r="E75" s="14">
        <v>525108</v>
      </c>
      <c r="F75" s="11" t="str">
        <f t="shared" si="12"/>
        <v>N/A</v>
      </c>
      <c r="G75" s="14">
        <v>516804</v>
      </c>
      <c r="H75" s="11" t="str">
        <f t="shared" si="13"/>
        <v>N/A</v>
      </c>
      <c r="I75" s="12">
        <v>3.4380000000000002</v>
      </c>
      <c r="J75" s="12">
        <v>-1.58</v>
      </c>
      <c r="K75" s="43" t="s">
        <v>739</v>
      </c>
      <c r="L75" s="9" t="str">
        <f t="shared" si="14"/>
        <v>Yes</v>
      </c>
    </row>
    <row r="76" spans="1:12" x14ac:dyDescent="0.25">
      <c r="A76" s="44" t="s">
        <v>612</v>
      </c>
      <c r="B76" s="35" t="s">
        <v>213</v>
      </c>
      <c r="C76" s="36">
        <v>8016</v>
      </c>
      <c r="D76" s="11" t="str">
        <f t="shared" si="11"/>
        <v>N/A</v>
      </c>
      <c r="E76" s="36">
        <v>7768</v>
      </c>
      <c r="F76" s="11" t="str">
        <f t="shared" si="12"/>
        <v>N/A</v>
      </c>
      <c r="G76" s="36">
        <v>7654</v>
      </c>
      <c r="H76" s="11" t="str">
        <f t="shared" si="13"/>
        <v>N/A</v>
      </c>
      <c r="I76" s="12">
        <v>-3.09</v>
      </c>
      <c r="J76" s="12">
        <v>-1.47</v>
      </c>
      <c r="K76" s="43" t="s">
        <v>739</v>
      </c>
      <c r="L76" s="9" t="str">
        <f t="shared" si="14"/>
        <v>Yes</v>
      </c>
    </row>
    <row r="77" spans="1:12" ht="25" x14ac:dyDescent="0.25">
      <c r="A77" s="44" t="s">
        <v>1445</v>
      </c>
      <c r="B77" s="35" t="s">
        <v>213</v>
      </c>
      <c r="C77" s="45">
        <v>63.330089819999998</v>
      </c>
      <c r="D77" s="11" t="str">
        <f t="shared" si="11"/>
        <v>N/A</v>
      </c>
      <c r="E77" s="45">
        <v>67.598867147000007</v>
      </c>
      <c r="F77" s="11" t="str">
        <f t="shared" si="12"/>
        <v>N/A</v>
      </c>
      <c r="G77" s="45">
        <v>67.520773452</v>
      </c>
      <c r="H77" s="11" t="str">
        <f t="shared" si="13"/>
        <v>N/A</v>
      </c>
      <c r="I77" s="12">
        <v>6.7409999999999997</v>
      </c>
      <c r="J77" s="12">
        <v>-0.11600000000000001</v>
      </c>
      <c r="K77" s="43" t="s">
        <v>739</v>
      </c>
      <c r="L77" s="9" t="str">
        <f t="shared" si="14"/>
        <v>Yes</v>
      </c>
    </row>
    <row r="78" spans="1:12" ht="25" x14ac:dyDescent="0.25">
      <c r="A78" s="44" t="s">
        <v>613</v>
      </c>
      <c r="B78" s="35" t="s">
        <v>213</v>
      </c>
      <c r="C78" s="45">
        <v>5860048</v>
      </c>
      <c r="D78" s="11" t="str">
        <f t="shared" si="11"/>
        <v>N/A</v>
      </c>
      <c r="E78" s="45">
        <v>6180349</v>
      </c>
      <c r="F78" s="11" t="str">
        <f t="shared" si="12"/>
        <v>N/A</v>
      </c>
      <c r="G78" s="45">
        <v>6959877</v>
      </c>
      <c r="H78" s="11" t="str">
        <f t="shared" si="13"/>
        <v>N/A</v>
      </c>
      <c r="I78" s="12">
        <v>5.4660000000000002</v>
      </c>
      <c r="J78" s="12">
        <v>12.61</v>
      </c>
      <c r="K78" s="43" t="s">
        <v>739</v>
      </c>
      <c r="L78" s="9" t="str">
        <f t="shared" si="14"/>
        <v>Yes</v>
      </c>
    </row>
    <row r="79" spans="1:12" x14ac:dyDescent="0.25">
      <c r="A79" s="44" t="s">
        <v>614</v>
      </c>
      <c r="B79" s="35" t="s">
        <v>213</v>
      </c>
      <c r="C79" s="36">
        <v>20205</v>
      </c>
      <c r="D79" s="11" t="str">
        <f t="shared" si="11"/>
        <v>N/A</v>
      </c>
      <c r="E79" s="36">
        <v>21538</v>
      </c>
      <c r="F79" s="11" t="str">
        <f t="shared" si="12"/>
        <v>N/A</v>
      </c>
      <c r="G79" s="36">
        <v>22584</v>
      </c>
      <c r="H79" s="11" t="str">
        <f t="shared" si="13"/>
        <v>N/A</v>
      </c>
      <c r="I79" s="12">
        <v>6.5970000000000004</v>
      </c>
      <c r="J79" s="12">
        <v>4.8570000000000002</v>
      </c>
      <c r="K79" s="43" t="s">
        <v>739</v>
      </c>
      <c r="L79" s="9" t="str">
        <f t="shared" si="14"/>
        <v>Yes</v>
      </c>
    </row>
    <row r="80" spans="1:12" x14ac:dyDescent="0.25">
      <c r="A80" s="44" t="s">
        <v>1446</v>
      </c>
      <c r="B80" s="35" t="s">
        <v>213</v>
      </c>
      <c r="C80" s="45">
        <v>290.02959663000001</v>
      </c>
      <c r="D80" s="11" t="str">
        <f t="shared" si="11"/>
        <v>N/A</v>
      </c>
      <c r="E80" s="45">
        <v>286.95092395</v>
      </c>
      <c r="F80" s="11" t="str">
        <f t="shared" si="12"/>
        <v>N/A</v>
      </c>
      <c r="G80" s="45">
        <v>308.17733793999997</v>
      </c>
      <c r="H80" s="11" t="str">
        <f t="shared" si="13"/>
        <v>N/A</v>
      </c>
      <c r="I80" s="12">
        <v>-1.06</v>
      </c>
      <c r="J80" s="12">
        <v>7.3970000000000002</v>
      </c>
      <c r="K80" s="43" t="s">
        <v>739</v>
      </c>
      <c r="L80" s="9" t="str">
        <f t="shared" si="14"/>
        <v>Yes</v>
      </c>
    </row>
    <row r="81" spans="1:12" x14ac:dyDescent="0.25">
      <c r="A81" s="44" t="s">
        <v>615</v>
      </c>
      <c r="B81" s="35" t="s">
        <v>213</v>
      </c>
      <c r="C81" s="45">
        <v>4333725</v>
      </c>
      <c r="D81" s="11" t="str">
        <f t="shared" si="11"/>
        <v>N/A</v>
      </c>
      <c r="E81" s="45">
        <v>5024149</v>
      </c>
      <c r="F81" s="11" t="str">
        <f t="shared" si="12"/>
        <v>N/A</v>
      </c>
      <c r="G81" s="45">
        <v>4688854</v>
      </c>
      <c r="H81" s="11" t="str">
        <f t="shared" si="13"/>
        <v>N/A</v>
      </c>
      <c r="I81" s="12">
        <v>15.93</v>
      </c>
      <c r="J81" s="12">
        <v>-6.67</v>
      </c>
      <c r="K81" s="43" t="s">
        <v>739</v>
      </c>
      <c r="L81" s="9" t="str">
        <f t="shared" si="14"/>
        <v>Yes</v>
      </c>
    </row>
    <row r="82" spans="1:12" x14ac:dyDescent="0.25">
      <c r="A82" s="44" t="s">
        <v>616</v>
      </c>
      <c r="B82" s="35" t="s">
        <v>213</v>
      </c>
      <c r="C82" s="36">
        <v>14079</v>
      </c>
      <c r="D82" s="11" t="str">
        <f t="shared" si="11"/>
        <v>N/A</v>
      </c>
      <c r="E82" s="36">
        <v>14643</v>
      </c>
      <c r="F82" s="11" t="str">
        <f t="shared" si="12"/>
        <v>N/A</v>
      </c>
      <c r="G82" s="36">
        <v>14667</v>
      </c>
      <c r="H82" s="11" t="str">
        <f t="shared" si="13"/>
        <v>N/A</v>
      </c>
      <c r="I82" s="12">
        <v>4.0060000000000002</v>
      </c>
      <c r="J82" s="12">
        <v>0.16389999999999999</v>
      </c>
      <c r="K82" s="43" t="s">
        <v>739</v>
      </c>
      <c r="L82" s="9" t="str">
        <f t="shared" si="14"/>
        <v>Yes</v>
      </c>
    </row>
    <row r="83" spans="1:12" x14ac:dyDescent="0.25">
      <c r="A83" s="44" t="s">
        <v>1447</v>
      </c>
      <c r="B83" s="35" t="s">
        <v>213</v>
      </c>
      <c r="C83" s="45">
        <v>307.81483059999999</v>
      </c>
      <c r="D83" s="11" t="str">
        <f t="shared" si="11"/>
        <v>N/A</v>
      </c>
      <c r="E83" s="45">
        <v>343.10926723</v>
      </c>
      <c r="F83" s="11" t="str">
        <f t="shared" si="12"/>
        <v>N/A</v>
      </c>
      <c r="G83" s="45">
        <v>319.68732528999999</v>
      </c>
      <c r="H83" s="11" t="str">
        <f t="shared" si="13"/>
        <v>N/A</v>
      </c>
      <c r="I83" s="12">
        <v>11.47</v>
      </c>
      <c r="J83" s="12">
        <v>-6.83</v>
      </c>
      <c r="K83" s="43" t="s">
        <v>739</v>
      </c>
      <c r="L83" s="9" t="str">
        <f t="shared" si="14"/>
        <v>Yes</v>
      </c>
    </row>
    <row r="84" spans="1:12" ht="25" x14ac:dyDescent="0.25">
      <c r="A84" s="44" t="s">
        <v>617</v>
      </c>
      <c r="B84" s="35" t="s">
        <v>213</v>
      </c>
      <c r="C84" s="45">
        <v>188547</v>
      </c>
      <c r="D84" s="11" t="str">
        <f t="shared" si="11"/>
        <v>N/A</v>
      </c>
      <c r="E84" s="45">
        <v>249955</v>
      </c>
      <c r="F84" s="11" t="str">
        <f t="shared" si="12"/>
        <v>N/A</v>
      </c>
      <c r="G84" s="45">
        <v>284866</v>
      </c>
      <c r="H84" s="11" t="str">
        <f t="shared" si="13"/>
        <v>N/A</v>
      </c>
      <c r="I84" s="12">
        <v>32.57</v>
      </c>
      <c r="J84" s="12">
        <v>13.97</v>
      </c>
      <c r="K84" s="43" t="s">
        <v>739</v>
      </c>
      <c r="L84" s="9" t="str">
        <f t="shared" si="14"/>
        <v>Yes</v>
      </c>
    </row>
    <row r="85" spans="1:12" x14ac:dyDescent="0.25">
      <c r="A85" s="44" t="s">
        <v>618</v>
      </c>
      <c r="B85" s="35" t="s">
        <v>213</v>
      </c>
      <c r="C85" s="36">
        <v>155</v>
      </c>
      <c r="D85" s="11" t="str">
        <f t="shared" si="11"/>
        <v>N/A</v>
      </c>
      <c r="E85" s="36">
        <v>161</v>
      </c>
      <c r="F85" s="11" t="str">
        <f t="shared" si="12"/>
        <v>N/A</v>
      </c>
      <c r="G85" s="36">
        <v>179</v>
      </c>
      <c r="H85" s="11" t="str">
        <f t="shared" si="13"/>
        <v>N/A</v>
      </c>
      <c r="I85" s="12">
        <v>3.871</v>
      </c>
      <c r="J85" s="12">
        <v>11.18</v>
      </c>
      <c r="K85" s="43" t="s">
        <v>739</v>
      </c>
      <c r="L85" s="9" t="str">
        <f t="shared" si="14"/>
        <v>Yes</v>
      </c>
    </row>
    <row r="86" spans="1:12" x14ac:dyDescent="0.25">
      <c r="A86" s="44" t="s">
        <v>1448</v>
      </c>
      <c r="B86" s="35" t="s">
        <v>213</v>
      </c>
      <c r="C86" s="45">
        <v>1216.4322580999999</v>
      </c>
      <c r="D86" s="11" t="str">
        <f t="shared" si="11"/>
        <v>N/A</v>
      </c>
      <c r="E86" s="45">
        <v>1552.5155279999999</v>
      </c>
      <c r="F86" s="11" t="str">
        <f t="shared" si="12"/>
        <v>N/A</v>
      </c>
      <c r="G86" s="45">
        <v>1591.4301676</v>
      </c>
      <c r="H86" s="11" t="str">
        <f t="shared" si="13"/>
        <v>N/A</v>
      </c>
      <c r="I86" s="12">
        <v>27.63</v>
      </c>
      <c r="J86" s="12">
        <v>2.5070000000000001</v>
      </c>
      <c r="K86" s="43" t="s">
        <v>739</v>
      </c>
      <c r="L86" s="9" t="str">
        <f t="shared" si="14"/>
        <v>Yes</v>
      </c>
    </row>
    <row r="87" spans="1:12" x14ac:dyDescent="0.25">
      <c r="A87" s="44" t="s">
        <v>619</v>
      </c>
      <c r="B87" s="35" t="s">
        <v>213</v>
      </c>
      <c r="C87" s="45">
        <v>4815428</v>
      </c>
      <c r="D87" s="11" t="str">
        <f t="shared" si="11"/>
        <v>N/A</v>
      </c>
      <c r="E87" s="45">
        <v>4800920</v>
      </c>
      <c r="F87" s="11" t="str">
        <f t="shared" si="12"/>
        <v>N/A</v>
      </c>
      <c r="G87" s="45">
        <v>5338528</v>
      </c>
      <c r="H87" s="11" t="str">
        <f t="shared" si="13"/>
        <v>N/A</v>
      </c>
      <c r="I87" s="12">
        <v>-0.30099999999999999</v>
      </c>
      <c r="J87" s="12">
        <v>11.2</v>
      </c>
      <c r="K87" s="43" t="s">
        <v>739</v>
      </c>
      <c r="L87" s="9" t="str">
        <f t="shared" si="14"/>
        <v>Yes</v>
      </c>
    </row>
    <row r="88" spans="1:12" x14ac:dyDescent="0.25">
      <c r="A88" s="44" t="s">
        <v>620</v>
      </c>
      <c r="B88" s="35" t="s">
        <v>213</v>
      </c>
      <c r="C88" s="36">
        <v>24198</v>
      </c>
      <c r="D88" s="11" t="str">
        <f t="shared" si="11"/>
        <v>N/A</v>
      </c>
      <c r="E88" s="36">
        <v>26337</v>
      </c>
      <c r="F88" s="11" t="str">
        <f t="shared" si="12"/>
        <v>N/A</v>
      </c>
      <c r="G88" s="36">
        <v>27202</v>
      </c>
      <c r="H88" s="11" t="str">
        <f t="shared" si="13"/>
        <v>N/A</v>
      </c>
      <c r="I88" s="12">
        <v>8.84</v>
      </c>
      <c r="J88" s="12">
        <v>3.2839999999999998</v>
      </c>
      <c r="K88" s="43" t="s">
        <v>739</v>
      </c>
      <c r="L88" s="9" t="str">
        <f t="shared" si="14"/>
        <v>Yes</v>
      </c>
    </row>
    <row r="89" spans="1:12" x14ac:dyDescent="0.25">
      <c r="A89" s="44" t="s">
        <v>1449</v>
      </c>
      <c r="B89" s="35" t="s">
        <v>213</v>
      </c>
      <c r="C89" s="45">
        <v>199.00107446999999</v>
      </c>
      <c r="D89" s="11" t="str">
        <f t="shared" si="11"/>
        <v>N/A</v>
      </c>
      <c r="E89" s="45">
        <v>182.28803583999999</v>
      </c>
      <c r="F89" s="11" t="str">
        <f t="shared" si="12"/>
        <v>N/A</v>
      </c>
      <c r="G89" s="45">
        <v>196.25498124999999</v>
      </c>
      <c r="H89" s="11" t="str">
        <f t="shared" si="13"/>
        <v>N/A</v>
      </c>
      <c r="I89" s="12">
        <v>-8.4</v>
      </c>
      <c r="J89" s="12">
        <v>7.6619999999999999</v>
      </c>
      <c r="K89" s="43" t="s">
        <v>739</v>
      </c>
      <c r="L89" s="9" t="str">
        <f t="shared" si="14"/>
        <v>Yes</v>
      </c>
    </row>
    <row r="90" spans="1:12" x14ac:dyDescent="0.25">
      <c r="A90" s="44" t="s">
        <v>621</v>
      </c>
      <c r="B90" s="35" t="s">
        <v>213</v>
      </c>
      <c r="C90" s="45">
        <v>9749014</v>
      </c>
      <c r="D90" s="11" t="str">
        <f t="shared" si="11"/>
        <v>N/A</v>
      </c>
      <c r="E90" s="45">
        <v>10825108</v>
      </c>
      <c r="F90" s="11" t="str">
        <f t="shared" si="12"/>
        <v>N/A</v>
      </c>
      <c r="G90" s="45">
        <v>11573832</v>
      </c>
      <c r="H90" s="11" t="str">
        <f t="shared" si="13"/>
        <v>N/A</v>
      </c>
      <c r="I90" s="12">
        <v>11.04</v>
      </c>
      <c r="J90" s="12">
        <v>6.9169999999999998</v>
      </c>
      <c r="K90" s="43" t="s">
        <v>739</v>
      </c>
      <c r="L90" s="9" t="str">
        <f t="shared" si="14"/>
        <v>Yes</v>
      </c>
    </row>
    <row r="91" spans="1:12" x14ac:dyDescent="0.25">
      <c r="A91" s="44" t="s">
        <v>622</v>
      </c>
      <c r="B91" s="35" t="s">
        <v>213</v>
      </c>
      <c r="C91" s="36">
        <v>24901</v>
      </c>
      <c r="D91" s="11" t="str">
        <f t="shared" si="11"/>
        <v>N/A</v>
      </c>
      <c r="E91" s="36">
        <v>25328</v>
      </c>
      <c r="F91" s="11" t="str">
        <f t="shared" si="12"/>
        <v>N/A</v>
      </c>
      <c r="G91" s="36">
        <v>25761</v>
      </c>
      <c r="H91" s="11" t="str">
        <f t="shared" si="13"/>
        <v>N/A</v>
      </c>
      <c r="I91" s="12">
        <v>1.7150000000000001</v>
      </c>
      <c r="J91" s="12">
        <v>1.71</v>
      </c>
      <c r="K91" s="43" t="s">
        <v>739</v>
      </c>
      <c r="L91" s="9" t="str">
        <f t="shared" si="14"/>
        <v>Yes</v>
      </c>
    </row>
    <row r="92" spans="1:12" x14ac:dyDescent="0.25">
      <c r="A92" s="44" t="s">
        <v>1450</v>
      </c>
      <c r="B92" s="35" t="s">
        <v>213</v>
      </c>
      <c r="C92" s="45">
        <v>391.51094333999998</v>
      </c>
      <c r="D92" s="11" t="str">
        <f t="shared" si="11"/>
        <v>N/A</v>
      </c>
      <c r="E92" s="45">
        <v>427.39687302999999</v>
      </c>
      <c r="F92" s="11" t="str">
        <f t="shared" si="12"/>
        <v>N/A</v>
      </c>
      <c r="G92" s="45">
        <v>449.27727960999999</v>
      </c>
      <c r="H92" s="11" t="str">
        <f t="shared" si="13"/>
        <v>N/A</v>
      </c>
      <c r="I92" s="12">
        <v>9.1660000000000004</v>
      </c>
      <c r="J92" s="12">
        <v>5.1189999999999998</v>
      </c>
      <c r="K92" s="43" t="s">
        <v>739</v>
      </c>
      <c r="L92" s="9" t="str">
        <f t="shared" si="14"/>
        <v>Yes</v>
      </c>
    </row>
    <row r="93" spans="1:12" ht="25" x14ac:dyDescent="0.25">
      <c r="A93" s="44" t="s">
        <v>623</v>
      </c>
      <c r="B93" s="35" t="s">
        <v>213</v>
      </c>
      <c r="C93" s="45">
        <v>76921400</v>
      </c>
      <c r="D93" s="11" t="str">
        <f t="shared" si="11"/>
        <v>N/A</v>
      </c>
      <c r="E93" s="45">
        <v>82453860</v>
      </c>
      <c r="F93" s="11" t="str">
        <f t="shared" si="12"/>
        <v>N/A</v>
      </c>
      <c r="G93" s="45">
        <v>101500344</v>
      </c>
      <c r="H93" s="11" t="str">
        <f t="shared" si="13"/>
        <v>N/A</v>
      </c>
      <c r="I93" s="12">
        <v>7.1920000000000002</v>
      </c>
      <c r="J93" s="12">
        <v>23.1</v>
      </c>
      <c r="K93" s="43" t="s">
        <v>739</v>
      </c>
      <c r="L93" s="9" t="str">
        <f t="shared" si="14"/>
        <v>Yes</v>
      </c>
    </row>
    <row r="94" spans="1:12" x14ac:dyDescent="0.25">
      <c r="A94" s="46" t="s">
        <v>624</v>
      </c>
      <c r="B94" s="36" t="s">
        <v>213</v>
      </c>
      <c r="C94" s="36">
        <v>8956</v>
      </c>
      <c r="D94" s="11" t="str">
        <f t="shared" si="11"/>
        <v>N/A</v>
      </c>
      <c r="E94" s="36">
        <v>9530</v>
      </c>
      <c r="F94" s="11" t="str">
        <f t="shared" si="12"/>
        <v>N/A</v>
      </c>
      <c r="G94" s="36">
        <v>10462</v>
      </c>
      <c r="H94" s="11" t="str">
        <f t="shared" si="13"/>
        <v>N/A</v>
      </c>
      <c r="I94" s="12">
        <v>6.4089999999999998</v>
      </c>
      <c r="J94" s="12">
        <v>9.7799999999999994</v>
      </c>
      <c r="K94" s="1" t="s">
        <v>739</v>
      </c>
      <c r="L94" s="9" t="str">
        <f t="shared" si="14"/>
        <v>Yes</v>
      </c>
    </row>
    <row r="95" spans="1:12" x14ac:dyDescent="0.25">
      <c r="A95" s="44" t="s">
        <v>1451</v>
      </c>
      <c r="B95" s="35" t="s">
        <v>213</v>
      </c>
      <c r="C95" s="45">
        <v>8588.8119695999994</v>
      </c>
      <c r="D95" s="11" t="str">
        <f t="shared" si="11"/>
        <v>N/A</v>
      </c>
      <c r="E95" s="45">
        <v>8652.0314794999995</v>
      </c>
      <c r="F95" s="11" t="str">
        <f t="shared" si="12"/>
        <v>N/A</v>
      </c>
      <c r="G95" s="45">
        <v>9701.8107435999991</v>
      </c>
      <c r="H95" s="11" t="str">
        <f t="shared" si="13"/>
        <v>N/A</v>
      </c>
      <c r="I95" s="12">
        <v>0.73609999999999998</v>
      </c>
      <c r="J95" s="12">
        <v>12.13</v>
      </c>
      <c r="K95" s="43" t="s">
        <v>739</v>
      </c>
      <c r="L95" s="9" t="str">
        <f t="shared" si="14"/>
        <v>Yes</v>
      </c>
    </row>
    <row r="96" spans="1:12" ht="25" x14ac:dyDescent="0.25">
      <c r="A96" s="44" t="s">
        <v>625</v>
      </c>
      <c r="B96" s="35" t="s">
        <v>213</v>
      </c>
      <c r="C96" s="45">
        <v>7066240</v>
      </c>
      <c r="D96" s="11" t="str">
        <f t="shared" si="11"/>
        <v>N/A</v>
      </c>
      <c r="E96" s="45">
        <v>7181137</v>
      </c>
      <c r="F96" s="11" t="str">
        <f t="shared" si="12"/>
        <v>N/A</v>
      </c>
      <c r="G96" s="45">
        <v>7195134</v>
      </c>
      <c r="H96" s="11" t="str">
        <f t="shared" si="13"/>
        <v>N/A</v>
      </c>
      <c r="I96" s="12">
        <v>1.6259999999999999</v>
      </c>
      <c r="J96" s="12">
        <v>0.19489999999999999</v>
      </c>
      <c r="K96" s="43" t="s">
        <v>739</v>
      </c>
      <c r="L96" s="9" t="str">
        <f t="shared" si="14"/>
        <v>Yes</v>
      </c>
    </row>
    <row r="97" spans="1:12" x14ac:dyDescent="0.25">
      <c r="A97" s="44" t="s">
        <v>626</v>
      </c>
      <c r="B97" s="35" t="s">
        <v>213</v>
      </c>
      <c r="C97" s="36">
        <v>13336</v>
      </c>
      <c r="D97" s="11" t="str">
        <f t="shared" si="11"/>
        <v>N/A</v>
      </c>
      <c r="E97" s="36">
        <v>13599</v>
      </c>
      <c r="F97" s="11" t="str">
        <f t="shared" si="12"/>
        <v>N/A</v>
      </c>
      <c r="G97" s="36">
        <v>13584</v>
      </c>
      <c r="H97" s="11" t="str">
        <f t="shared" si="13"/>
        <v>N/A</v>
      </c>
      <c r="I97" s="12">
        <v>1.972</v>
      </c>
      <c r="J97" s="12">
        <v>-0.11</v>
      </c>
      <c r="K97" s="43" t="s">
        <v>739</v>
      </c>
      <c r="L97" s="9" t="str">
        <f t="shared" si="14"/>
        <v>Yes</v>
      </c>
    </row>
    <row r="98" spans="1:12" x14ac:dyDescent="0.25">
      <c r="A98" s="44" t="s">
        <v>1452</v>
      </c>
      <c r="B98" s="35" t="s">
        <v>213</v>
      </c>
      <c r="C98" s="45">
        <v>529.86202759000003</v>
      </c>
      <c r="D98" s="11" t="str">
        <f t="shared" si="11"/>
        <v>N/A</v>
      </c>
      <c r="E98" s="45">
        <v>528.06360761999997</v>
      </c>
      <c r="F98" s="11" t="str">
        <f t="shared" si="12"/>
        <v>N/A</v>
      </c>
      <c r="G98" s="45">
        <v>529.67712014000006</v>
      </c>
      <c r="H98" s="11" t="str">
        <f t="shared" si="13"/>
        <v>N/A</v>
      </c>
      <c r="I98" s="12">
        <v>-0.33900000000000002</v>
      </c>
      <c r="J98" s="12">
        <v>0.30559999999999998</v>
      </c>
      <c r="K98" s="43" t="s">
        <v>739</v>
      </c>
      <c r="L98" s="9" t="str">
        <f t="shared" si="14"/>
        <v>Yes</v>
      </c>
    </row>
    <row r="99" spans="1:12" ht="25" x14ac:dyDescent="0.25">
      <c r="A99" s="44" t="s">
        <v>627</v>
      </c>
      <c r="B99" s="35" t="s">
        <v>213</v>
      </c>
      <c r="C99" s="45">
        <v>22303887</v>
      </c>
      <c r="D99" s="11" t="str">
        <f t="shared" si="11"/>
        <v>N/A</v>
      </c>
      <c r="E99" s="45">
        <v>23157267</v>
      </c>
      <c r="F99" s="11" t="str">
        <f t="shared" si="12"/>
        <v>N/A</v>
      </c>
      <c r="G99" s="45">
        <v>25056663</v>
      </c>
      <c r="H99" s="11" t="str">
        <f t="shared" si="13"/>
        <v>N/A</v>
      </c>
      <c r="I99" s="12">
        <v>3.8260000000000001</v>
      </c>
      <c r="J99" s="12">
        <v>8.202</v>
      </c>
      <c r="K99" s="43" t="s">
        <v>739</v>
      </c>
      <c r="L99" s="9" t="str">
        <f t="shared" si="14"/>
        <v>Yes</v>
      </c>
    </row>
    <row r="100" spans="1:12" x14ac:dyDescent="0.25">
      <c r="A100" s="44" t="s">
        <v>628</v>
      </c>
      <c r="B100" s="35" t="s">
        <v>213</v>
      </c>
      <c r="C100" s="36">
        <v>3300</v>
      </c>
      <c r="D100" s="11" t="str">
        <f t="shared" si="11"/>
        <v>N/A</v>
      </c>
      <c r="E100" s="36">
        <v>3429</v>
      </c>
      <c r="F100" s="11" t="str">
        <f t="shared" si="12"/>
        <v>N/A</v>
      </c>
      <c r="G100" s="36">
        <v>3351</v>
      </c>
      <c r="H100" s="11" t="str">
        <f t="shared" si="13"/>
        <v>N/A</v>
      </c>
      <c r="I100" s="12">
        <v>3.9089999999999998</v>
      </c>
      <c r="J100" s="12">
        <v>-2.27</v>
      </c>
      <c r="K100" s="43" t="s">
        <v>739</v>
      </c>
      <c r="L100" s="9" t="str">
        <f t="shared" si="14"/>
        <v>Yes</v>
      </c>
    </row>
    <row r="101" spans="1:12" ht="25" x14ac:dyDescent="0.25">
      <c r="A101" s="44" t="s">
        <v>1453</v>
      </c>
      <c r="B101" s="35" t="s">
        <v>213</v>
      </c>
      <c r="C101" s="45">
        <v>6758.7536363999998</v>
      </c>
      <c r="D101" s="11" t="str">
        <f t="shared" si="11"/>
        <v>N/A</v>
      </c>
      <c r="E101" s="45">
        <v>6753.3587052000003</v>
      </c>
      <c r="F101" s="11" t="str">
        <f t="shared" si="12"/>
        <v>N/A</v>
      </c>
      <c r="G101" s="45">
        <v>7477.3688450999998</v>
      </c>
      <c r="H101" s="11" t="str">
        <f t="shared" si="13"/>
        <v>N/A</v>
      </c>
      <c r="I101" s="12">
        <v>-0.08</v>
      </c>
      <c r="J101" s="12">
        <v>10.72</v>
      </c>
      <c r="K101" s="43" t="s">
        <v>739</v>
      </c>
      <c r="L101" s="9" t="str">
        <f t="shared" si="14"/>
        <v>Yes</v>
      </c>
    </row>
    <row r="102" spans="1:12" ht="25" x14ac:dyDescent="0.25">
      <c r="A102" s="44" t="s">
        <v>629</v>
      </c>
      <c r="B102" s="35" t="s">
        <v>213</v>
      </c>
      <c r="C102" s="45">
        <v>19235</v>
      </c>
      <c r="D102" s="11" t="str">
        <f t="shared" si="11"/>
        <v>N/A</v>
      </c>
      <c r="E102" s="45">
        <v>18835</v>
      </c>
      <c r="F102" s="11" t="str">
        <f t="shared" si="12"/>
        <v>N/A</v>
      </c>
      <c r="G102" s="45">
        <v>14968</v>
      </c>
      <c r="H102" s="11" t="str">
        <f t="shared" si="13"/>
        <v>N/A</v>
      </c>
      <c r="I102" s="12">
        <v>-2.08</v>
      </c>
      <c r="J102" s="12">
        <v>-20.5</v>
      </c>
      <c r="K102" s="43" t="s">
        <v>739</v>
      </c>
      <c r="L102" s="9" t="str">
        <f t="shared" si="14"/>
        <v>Yes</v>
      </c>
    </row>
    <row r="103" spans="1:12" x14ac:dyDescent="0.25">
      <c r="A103" s="44" t="s">
        <v>630</v>
      </c>
      <c r="B103" s="35" t="s">
        <v>213</v>
      </c>
      <c r="C103" s="36">
        <v>49</v>
      </c>
      <c r="D103" s="11" t="str">
        <f t="shared" si="11"/>
        <v>N/A</v>
      </c>
      <c r="E103" s="36">
        <v>41</v>
      </c>
      <c r="F103" s="11" t="str">
        <f t="shared" si="12"/>
        <v>N/A</v>
      </c>
      <c r="G103" s="36">
        <v>29</v>
      </c>
      <c r="H103" s="11" t="str">
        <f t="shared" si="13"/>
        <v>N/A</v>
      </c>
      <c r="I103" s="12">
        <v>-16.3</v>
      </c>
      <c r="J103" s="12">
        <v>-29.3</v>
      </c>
      <c r="K103" s="43" t="s">
        <v>739</v>
      </c>
      <c r="L103" s="9" t="str">
        <f t="shared" si="14"/>
        <v>Yes</v>
      </c>
    </row>
    <row r="104" spans="1:12" ht="25" x14ac:dyDescent="0.25">
      <c r="A104" s="44" t="s">
        <v>1454</v>
      </c>
      <c r="B104" s="35" t="s">
        <v>213</v>
      </c>
      <c r="C104" s="45">
        <v>392.55102040999998</v>
      </c>
      <c r="D104" s="11" t="str">
        <f t="shared" si="11"/>
        <v>N/A</v>
      </c>
      <c r="E104" s="45">
        <v>459.39024389999997</v>
      </c>
      <c r="F104" s="11" t="str">
        <f t="shared" si="12"/>
        <v>N/A</v>
      </c>
      <c r="G104" s="45">
        <v>516.13793103</v>
      </c>
      <c r="H104" s="11" t="str">
        <f t="shared" si="13"/>
        <v>N/A</v>
      </c>
      <c r="I104" s="12">
        <v>17.03</v>
      </c>
      <c r="J104" s="12">
        <v>12.35</v>
      </c>
      <c r="K104" s="43" t="s">
        <v>739</v>
      </c>
      <c r="L104" s="9" t="str">
        <f t="shared" si="14"/>
        <v>Yes</v>
      </c>
    </row>
    <row r="105" spans="1:12" ht="25" x14ac:dyDescent="0.25">
      <c r="A105" s="44" t="s">
        <v>631</v>
      </c>
      <c r="B105" s="35" t="s">
        <v>213</v>
      </c>
      <c r="C105" s="45">
        <v>58699282</v>
      </c>
      <c r="D105" s="11" t="str">
        <f t="shared" si="11"/>
        <v>N/A</v>
      </c>
      <c r="E105" s="45">
        <v>58181586</v>
      </c>
      <c r="F105" s="11" t="str">
        <f t="shared" si="12"/>
        <v>N/A</v>
      </c>
      <c r="G105" s="45">
        <v>70191831</v>
      </c>
      <c r="H105" s="11" t="str">
        <f t="shared" si="13"/>
        <v>N/A</v>
      </c>
      <c r="I105" s="12">
        <v>-0.88200000000000001</v>
      </c>
      <c r="J105" s="12">
        <v>20.64</v>
      </c>
      <c r="K105" s="43" t="s">
        <v>739</v>
      </c>
      <c r="L105" s="9" t="str">
        <f t="shared" si="14"/>
        <v>Yes</v>
      </c>
    </row>
    <row r="106" spans="1:12" x14ac:dyDescent="0.25">
      <c r="A106" s="44" t="s">
        <v>632</v>
      </c>
      <c r="B106" s="35" t="s">
        <v>213</v>
      </c>
      <c r="C106" s="36">
        <v>2937</v>
      </c>
      <c r="D106" s="11" t="str">
        <f t="shared" si="11"/>
        <v>N/A</v>
      </c>
      <c r="E106" s="36">
        <v>2848</v>
      </c>
      <c r="F106" s="11" t="str">
        <f t="shared" si="12"/>
        <v>N/A</v>
      </c>
      <c r="G106" s="36">
        <v>2818</v>
      </c>
      <c r="H106" s="11" t="str">
        <f t="shared" si="13"/>
        <v>N/A</v>
      </c>
      <c r="I106" s="12">
        <v>-3.03</v>
      </c>
      <c r="J106" s="12">
        <v>-1.05</v>
      </c>
      <c r="K106" s="43" t="s">
        <v>739</v>
      </c>
      <c r="L106" s="9" t="str">
        <f t="shared" si="14"/>
        <v>Yes</v>
      </c>
    </row>
    <row r="107" spans="1:12" ht="25" x14ac:dyDescent="0.25">
      <c r="A107" s="44" t="s">
        <v>1455</v>
      </c>
      <c r="B107" s="35" t="s">
        <v>213</v>
      </c>
      <c r="C107" s="45">
        <v>19986.136192999998</v>
      </c>
      <c r="D107" s="11" t="str">
        <f t="shared" si="11"/>
        <v>N/A</v>
      </c>
      <c r="E107" s="45">
        <v>20428.927669000001</v>
      </c>
      <c r="F107" s="11" t="str">
        <f t="shared" si="12"/>
        <v>N/A</v>
      </c>
      <c r="G107" s="45">
        <v>24908.385735</v>
      </c>
      <c r="H107" s="11" t="str">
        <f t="shared" si="13"/>
        <v>N/A</v>
      </c>
      <c r="I107" s="12">
        <v>2.2149999999999999</v>
      </c>
      <c r="J107" s="12">
        <v>21.93</v>
      </c>
      <c r="K107" s="43" t="s">
        <v>739</v>
      </c>
      <c r="L107" s="9" t="str">
        <f t="shared" si="14"/>
        <v>Yes</v>
      </c>
    </row>
    <row r="108" spans="1:12" ht="25" x14ac:dyDescent="0.25">
      <c r="A108" s="44" t="s">
        <v>633</v>
      </c>
      <c r="B108" s="35" t="s">
        <v>213</v>
      </c>
      <c r="C108" s="45">
        <v>106931</v>
      </c>
      <c r="D108" s="11" t="str">
        <f t="shared" si="11"/>
        <v>N/A</v>
      </c>
      <c r="E108" s="45">
        <v>117278</v>
      </c>
      <c r="F108" s="11" t="str">
        <f t="shared" si="12"/>
        <v>N/A</v>
      </c>
      <c r="G108" s="45">
        <v>130017</v>
      </c>
      <c r="H108" s="11" t="str">
        <f t="shared" si="13"/>
        <v>N/A</v>
      </c>
      <c r="I108" s="12">
        <v>9.6760000000000002</v>
      </c>
      <c r="J108" s="12">
        <v>10.86</v>
      </c>
      <c r="K108" s="43" t="s">
        <v>739</v>
      </c>
      <c r="L108" s="9" t="str">
        <f t="shared" si="14"/>
        <v>Yes</v>
      </c>
    </row>
    <row r="109" spans="1:12" x14ac:dyDescent="0.25">
      <c r="A109" s="44" t="s">
        <v>634</v>
      </c>
      <c r="B109" s="35" t="s">
        <v>213</v>
      </c>
      <c r="C109" s="36">
        <v>1180</v>
      </c>
      <c r="D109" s="11" t="str">
        <f t="shared" si="11"/>
        <v>N/A</v>
      </c>
      <c r="E109" s="36">
        <v>1289</v>
      </c>
      <c r="F109" s="11" t="str">
        <f t="shared" si="12"/>
        <v>N/A</v>
      </c>
      <c r="G109" s="36">
        <v>1341</v>
      </c>
      <c r="H109" s="11" t="str">
        <f t="shared" si="13"/>
        <v>N/A</v>
      </c>
      <c r="I109" s="12">
        <v>9.2370000000000001</v>
      </c>
      <c r="J109" s="12">
        <v>4.0339999999999998</v>
      </c>
      <c r="K109" s="43" t="s">
        <v>739</v>
      </c>
      <c r="L109" s="9" t="str">
        <f t="shared" si="14"/>
        <v>Yes</v>
      </c>
    </row>
    <row r="110" spans="1:12" ht="25" x14ac:dyDescent="0.25">
      <c r="A110" s="44" t="s">
        <v>1456</v>
      </c>
      <c r="B110" s="35" t="s">
        <v>213</v>
      </c>
      <c r="C110" s="45">
        <v>90.619491525000001</v>
      </c>
      <c r="D110" s="11" t="str">
        <f t="shared" si="11"/>
        <v>N/A</v>
      </c>
      <c r="E110" s="45">
        <v>90.983708300999993</v>
      </c>
      <c r="F110" s="11" t="str">
        <f t="shared" si="12"/>
        <v>N/A</v>
      </c>
      <c r="G110" s="45">
        <v>96.955257270999994</v>
      </c>
      <c r="H110" s="11" t="str">
        <f t="shared" si="13"/>
        <v>N/A</v>
      </c>
      <c r="I110" s="12">
        <v>0.40189999999999998</v>
      </c>
      <c r="J110" s="12">
        <v>6.5629999999999997</v>
      </c>
      <c r="K110" s="43" t="s">
        <v>739</v>
      </c>
      <c r="L110" s="9" t="str">
        <f t="shared" si="14"/>
        <v>Yes</v>
      </c>
    </row>
    <row r="111" spans="1:12" x14ac:dyDescent="0.25">
      <c r="A111" s="44" t="s">
        <v>635</v>
      </c>
      <c r="B111" s="35" t="s">
        <v>213</v>
      </c>
      <c r="C111" s="45">
        <v>13782599</v>
      </c>
      <c r="D111" s="11" t="str">
        <f t="shared" si="11"/>
        <v>N/A</v>
      </c>
      <c r="E111" s="45">
        <v>17543224</v>
      </c>
      <c r="F111" s="11" t="str">
        <f t="shared" si="12"/>
        <v>N/A</v>
      </c>
      <c r="G111" s="45">
        <v>19303102</v>
      </c>
      <c r="H111" s="11" t="str">
        <f t="shared" si="13"/>
        <v>N/A</v>
      </c>
      <c r="I111" s="12">
        <v>27.29</v>
      </c>
      <c r="J111" s="12">
        <v>10.029999999999999</v>
      </c>
      <c r="K111" s="43" t="s">
        <v>739</v>
      </c>
      <c r="L111" s="9" t="str">
        <f t="shared" si="14"/>
        <v>Yes</v>
      </c>
    </row>
    <row r="112" spans="1:12" x14ac:dyDescent="0.25">
      <c r="A112" s="44" t="s">
        <v>636</v>
      </c>
      <c r="B112" s="35" t="s">
        <v>213</v>
      </c>
      <c r="C112" s="36">
        <v>834</v>
      </c>
      <c r="D112" s="11" t="str">
        <f t="shared" si="11"/>
        <v>N/A</v>
      </c>
      <c r="E112" s="36">
        <v>1056</v>
      </c>
      <c r="F112" s="11" t="str">
        <f t="shared" si="12"/>
        <v>N/A</v>
      </c>
      <c r="G112" s="36">
        <v>1123</v>
      </c>
      <c r="H112" s="11" t="str">
        <f t="shared" si="13"/>
        <v>N/A</v>
      </c>
      <c r="I112" s="12">
        <v>26.62</v>
      </c>
      <c r="J112" s="12">
        <v>6.3449999999999998</v>
      </c>
      <c r="K112" s="43" t="s">
        <v>739</v>
      </c>
      <c r="L112" s="9" t="str">
        <f t="shared" si="14"/>
        <v>Yes</v>
      </c>
    </row>
    <row r="113" spans="1:12" x14ac:dyDescent="0.25">
      <c r="A113" s="44" t="s">
        <v>1457</v>
      </c>
      <c r="B113" s="35" t="s">
        <v>213</v>
      </c>
      <c r="C113" s="45">
        <v>16525.898082</v>
      </c>
      <c r="D113" s="11" t="str">
        <f t="shared" si="11"/>
        <v>N/A</v>
      </c>
      <c r="E113" s="45">
        <v>16612.901515000001</v>
      </c>
      <c r="F113" s="11" t="str">
        <f t="shared" si="12"/>
        <v>N/A</v>
      </c>
      <c r="G113" s="45">
        <v>17188.870881999999</v>
      </c>
      <c r="H113" s="11" t="str">
        <f t="shared" si="13"/>
        <v>N/A</v>
      </c>
      <c r="I113" s="12">
        <v>0.52649999999999997</v>
      </c>
      <c r="J113" s="12">
        <v>3.4670000000000001</v>
      </c>
      <c r="K113" s="43" t="s">
        <v>739</v>
      </c>
      <c r="L113" s="9" t="str">
        <f t="shared" si="14"/>
        <v>Yes</v>
      </c>
    </row>
    <row r="114" spans="1:12" ht="25" x14ac:dyDescent="0.25">
      <c r="A114" s="44" t="s">
        <v>637</v>
      </c>
      <c r="B114" s="35" t="s">
        <v>213</v>
      </c>
      <c r="C114" s="45">
        <v>397939</v>
      </c>
      <c r="D114" s="11" t="str">
        <f t="shared" si="11"/>
        <v>N/A</v>
      </c>
      <c r="E114" s="45">
        <v>463492</v>
      </c>
      <c r="F114" s="11" t="str">
        <f t="shared" si="12"/>
        <v>N/A</v>
      </c>
      <c r="G114" s="45">
        <v>528481</v>
      </c>
      <c r="H114" s="11" t="str">
        <f t="shared" si="13"/>
        <v>N/A</v>
      </c>
      <c r="I114" s="12">
        <v>16.47</v>
      </c>
      <c r="J114" s="12">
        <v>14.02</v>
      </c>
      <c r="K114" s="43" t="s">
        <v>739</v>
      </c>
      <c r="L114" s="9" t="str">
        <f>IF(J114="Div by 0", "N/A", IF(OR(J114="N/A",K114="N/A"),"N/A", IF(J114&gt;VALUE(MID(K114,1,2)), "No", IF(J114&lt;-1*VALUE(MID(K114,1,2)), "No", "Yes"))))</f>
        <v>Yes</v>
      </c>
    </row>
    <row r="115" spans="1:12" x14ac:dyDescent="0.25">
      <c r="A115" s="44" t="s">
        <v>638</v>
      </c>
      <c r="B115" s="35" t="s">
        <v>213</v>
      </c>
      <c r="C115" s="36">
        <v>8530</v>
      </c>
      <c r="D115" s="11" t="str">
        <f t="shared" si="11"/>
        <v>N/A</v>
      </c>
      <c r="E115" s="36">
        <v>10379</v>
      </c>
      <c r="F115" s="11" t="str">
        <f t="shared" si="12"/>
        <v>N/A</v>
      </c>
      <c r="G115" s="36">
        <v>11873</v>
      </c>
      <c r="H115" s="11" t="str">
        <f t="shared" si="13"/>
        <v>N/A</v>
      </c>
      <c r="I115" s="12">
        <v>21.68</v>
      </c>
      <c r="J115" s="12">
        <v>14.39</v>
      </c>
      <c r="K115" s="43" t="s">
        <v>739</v>
      </c>
      <c r="L115" s="9" t="str">
        <f t="shared" ref="L115:L119" si="15">IF(J115="Div by 0", "N/A", IF(OR(J115="N/A",K115="N/A"),"N/A", IF(J115&gt;VALUE(MID(K115,1,2)), "No", IF(J115&lt;-1*VALUE(MID(K115,1,2)), "No", "Yes"))))</f>
        <v>Yes</v>
      </c>
    </row>
    <row r="116" spans="1:12" ht="25" x14ac:dyDescent="0.25">
      <c r="A116" s="44" t="s">
        <v>1458</v>
      </c>
      <c r="B116" s="35" t="s">
        <v>213</v>
      </c>
      <c r="C116" s="45">
        <v>46.651699882999999</v>
      </c>
      <c r="D116" s="11" t="str">
        <f t="shared" si="11"/>
        <v>N/A</v>
      </c>
      <c r="E116" s="45">
        <v>44.656710666000002</v>
      </c>
      <c r="F116" s="11" t="str">
        <f t="shared" si="12"/>
        <v>N/A</v>
      </c>
      <c r="G116" s="45">
        <v>44.511159773999999</v>
      </c>
      <c r="H116" s="11" t="str">
        <f t="shared" si="13"/>
        <v>N/A</v>
      </c>
      <c r="I116" s="12">
        <v>-4.28</v>
      </c>
      <c r="J116" s="12">
        <v>-0.32600000000000001</v>
      </c>
      <c r="K116" s="43" t="s">
        <v>739</v>
      </c>
      <c r="L116" s="9" t="str">
        <f t="shared" si="15"/>
        <v>Yes</v>
      </c>
    </row>
    <row r="117" spans="1:12" ht="25" x14ac:dyDescent="0.25">
      <c r="A117" s="44" t="s">
        <v>639</v>
      </c>
      <c r="B117" s="35" t="s">
        <v>213</v>
      </c>
      <c r="C117" s="45">
        <v>2206</v>
      </c>
      <c r="D117" s="11" t="str">
        <f t="shared" si="11"/>
        <v>N/A</v>
      </c>
      <c r="E117" s="45">
        <v>1018</v>
      </c>
      <c r="F117" s="11" t="str">
        <f t="shared" si="12"/>
        <v>N/A</v>
      </c>
      <c r="G117" s="45">
        <v>2745</v>
      </c>
      <c r="H117" s="11" t="str">
        <f t="shared" si="13"/>
        <v>N/A</v>
      </c>
      <c r="I117" s="12">
        <v>-53.9</v>
      </c>
      <c r="J117" s="12">
        <v>169.6</v>
      </c>
      <c r="K117" s="43" t="s">
        <v>739</v>
      </c>
      <c r="L117" s="9" t="str">
        <f t="shared" si="15"/>
        <v>No</v>
      </c>
    </row>
    <row r="118" spans="1:12" x14ac:dyDescent="0.25">
      <c r="A118" s="44" t="s">
        <v>640</v>
      </c>
      <c r="B118" s="35" t="s">
        <v>213</v>
      </c>
      <c r="C118" s="36">
        <v>11</v>
      </c>
      <c r="D118" s="11" t="str">
        <f t="shared" si="11"/>
        <v>N/A</v>
      </c>
      <c r="E118" s="36">
        <v>11</v>
      </c>
      <c r="F118" s="11" t="str">
        <f t="shared" si="12"/>
        <v>N/A</v>
      </c>
      <c r="G118" s="36">
        <v>11</v>
      </c>
      <c r="H118" s="11" t="str">
        <f t="shared" si="13"/>
        <v>N/A</v>
      </c>
      <c r="I118" s="12">
        <v>-40</v>
      </c>
      <c r="J118" s="12">
        <v>133.30000000000001</v>
      </c>
      <c r="K118" s="43" t="s">
        <v>739</v>
      </c>
      <c r="L118" s="9" t="str">
        <f t="shared" si="15"/>
        <v>No</v>
      </c>
    </row>
    <row r="119" spans="1:12" ht="25" x14ac:dyDescent="0.25">
      <c r="A119" s="44" t="s">
        <v>1459</v>
      </c>
      <c r="B119" s="35" t="s">
        <v>213</v>
      </c>
      <c r="C119" s="45">
        <v>441.2</v>
      </c>
      <c r="D119" s="11" t="str">
        <f t="shared" si="11"/>
        <v>N/A</v>
      </c>
      <c r="E119" s="45">
        <v>339.33333333000002</v>
      </c>
      <c r="F119" s="11" t="str">
        <f t="shared" si="12"/>
        <v>N/A</v>
      </c>
      <c r="G119" s="45">
        <v>392.14285713999999</v>
      </c>
      <c r="H119" s="11" t="str">
        <f t="shared" si="13"/>
        <v>N/A</v>
      </c>
      <c r="I119" s="12">
        <v>-23.1</v>
      </c>
      <c r="J119" s="12">
        <v>15.56</v>
      </c>
      <c r="K119" s="43" t="s">
        <v>739</v>
      </c>
      <c r="L119" s="9" t="str">
        <f t="shared" si="15"/>
        <v>Yes</v>
      </c>
    </row>
    <row r="120" spans="1:12" ht="25" x14ac:dyDescent="0.25">
      <c r="A120" s="44" t="s">
        <v>641</v>
      </c>
      <c r="B120" s="35" t="s">
        <v>213</v>
      </c>
      <c r="C120" s="45">
        <v>5281587</v>
      </c>
      <c r="D120" s="11" t="str">
        <f t="shared" si="11"/>
        <v>N/A</v>
      </c>
      <c r="E120" s="45">
        <v>6029160</v>
      </c>
      <c r="F120" s="11" t="str">
        <f t="shared" si="12"/>
        <v>N/A</v>
      </c>
      <c r="G120" s="45">
        <v>6636653</v>
      </c>
      <c r="H120" s="11" t="str">
        <f t="shared" si="13"/>
        <v>N/A</v>
      </c>
      <c r="I120" s="12">
        <v>14.15</v>
      </c>
      <c r="J120" s="12">
        <v>10.08</v>
      </c>
      <c r="K120" s="43" t="s">
        <v>739</v>
      </c>
      <c r="L120" s="9" t="str">
        <f t="shared" ref="L120:L131" si="16">IF(J120="Div by 0", "N/A", IF(K120="N/A","N/A", IF(J120&gt;VALUE(MID(K120,1,2)), "No", IF(J120&lt;-1*VALUE(MID(K120,1,2)), "No", "Yes"))))</f>
        <v>Yes</v>
      </c>
    </row>
    <row r="121" spans="1:12" x14ac:dyDescent="0.25">
      <c r="A121" s="44" t="s">
        <v>642</v>
      </c>
      <c r="B121" s="35" t="s">
        <v>213</v>
      </c>
      <c r="C121" s="36">
        <v>17388</v>
      </c>
      <c r="D121" s="11" t="str">
        <f t="shared" si="11"/>
        <v>N/A</v>
      </c>
      <c r="E121" s="36">
        <v>18222</v>
      </c>
      <c r="F121" s="11" t="str">
        <f t="shared" si="12"/>
        <v>N/A</v>
      </c>
      <c r="G121" s="36">
        <v>18946</v>
      </c>
      <c r="H121" s="11" t="str">
        <f t="shared" si="13"/>
        <v>N/A</v>
      </c>
      <c r="I121" s="12">
        <v>4.7960000000000003</v>
      </c>
      <c r="J121" s="12">
        <v>3.9729999999999999</v>
      </c>
      <c r="K121" s="43" t="s">
        <v>739</v>
      </c>
      <c r="L121" s="9" t="str">
        <f t="shared" si="16"/>
        <v>Yes</v>
      </c>
    </row>
    <row r="122" spans="1:12" ht="25" x14ac:dyDescent="0.25">
      <c r="A122" s="44" t="s">
        <v>1460</v>
      </c>
      <c r="B122" s="35" t="s">
        <v>213</v>
      </c>
      <c r="C122" s="45">
        <v>303.74896480000001</v>
      </c>
      <c r="D122" s="11" t="str">
        <f t="shared" si="11"/>
        <v>N/A</v>
      </c>
      <c r="E122" s="45">
        <v>330.87257161999997</v>
      </c>
      <c r="F122" s="11" t="str">
        <f t="shared" si="12"/>
        <v>N/A</v>
      </c>
      <c r="G122" s="45">
        <v>350.29309617000001</v>
      </c>
      <c r="H122" s="11" t="str">
        <f t="shared" si="13"/>
        <v>N/A</v>
      </c>
      <c r="I122" s="12">
        <v>8.93</v>
      </c>
      <c r="J122" s="12">
        <v>5.8689999999999998</v>
      </c>
      <c r="K122" s="43" t="s">
        <v>739</v>
      </c>
      <c r="L122" s="9" t="str">
        <f t="shared" si="16"/>
        <v>Yes</v>
      </c>
    </row>
    <row r="123" spans="1:12" ht="25" x14ac:dyDescent="0.25">
      <c r="A123" s="44" t="s">
        <v>643</v>
      </c>
      <c r="B123" s="35" t="s">
        <v>213</v>
      </c>
      <c r="C123" s="45">
        <v>68906219</v>
      </c>
      <c r="D123" s="11" t="str">
        <f t="shared" ref="D123:D131" si="17">IF($B123="N/A","N/A",IF(C123&gt;10,"No",IF(C123&lt;-10,"No","Yes")))</f>
        <v>N/A</v>
      </c>
      <c r="E123" s="45">
        <v>73531093</v>
      </c>
      <c r="F123" s="11" t="str">
        <f t="shared" ref="F123:F131" si="18">IF($B123="N/A","N/A",IF(E123&gt;10,"No",IF(E123&lt;-10,"No","Yes")))</f>
        <v>N/A</v>
      </c>
      <c r="G123" s="45">
        <v>74849516</v>
      </c>
      <c r="H123" s="11" t="str">
        <f t="shared" ref="H123:H131" si="19">IF($B123="N/A","N/A",IF(G123&gt;10,"No",IF(G123&lt;-10,"No","Yes")))</f>
        <v>N/A</v>
      </c>
      <c r="I123" s="12">
        <v>6.7119999999999997</v>
      </c>
      <c r="J123" s="12">
        <v>1.7929999999999999</v>
      </c>
      <c r="K123" s="43" t="s">
        <v>739</v>
      </c>
      <c r="L123" s="9" t="str">
        <f t="shared" si="16"/>
        <v>Yes</v>
      </c>
    </row>
    <row r="124" spans="1:12" x14ac:dyDescent="0.25">
      <c r="A124" s="44" t="s">
        <v>644</v>
      </c>
      <c r="B124" s="35" t="s">
        <v>213</v>
      </c>
      <c r="C124" s="36">
        <v>1683</v>
      </c>
      <c r="D124" s="11" t="str">
        <f t="shared" si="17"/>
        <v>N/A</v>
      </c>
      <c r="E124" s="36">
        <v>1715</v>
      </c>
      <c r="F124" s="11" t="str">
        <f t="shared" si="18"/>
        <v>N/A</v>
      </c>
      <c r="G124" s="36">
        <v>1760</v>
      </c>
      <c r="H124" s="11" t="str">
        <f t="shared" si="19"/>
        <v>N/A</v>
      </c>
      <c r="I124" s="12">
        <v>1.901</v>
      </c>
      <c r="J124" s="12">
        <v>2.6240000000000001</v>
      </c>
      <c r="K124" s="43" t="s">
        <v>739</v>
      </c>
      <c r="L124" s="9" t="str">
        <f t="shared" si="16"/>
        <v>Yes</v>
      </c>
    </row>
    <row r="125" spans="1:12" ht="25" x14ac:dyDescent="0.25">
      <c r="A125" s="44" t="s">
        <v>1461</v>
      </c>
      <c r="B125" s="35" t="s">
        <v>213</v>
      </c>
      <c r="C125" s="45">
        <v>40942.494949</v>
      </c>
      <c r="D125" s="11" t="str">
        <f t="shared" si="17"/>
        <v>N/A</v>
      </c>
      <c r="E125" s="45">
        <v>42875.272885999999</v>
      </c>
      <c r="F125" s="11" t="str">
        <f t="shared" si="18"/>
        <v>N/A</v>
      </c>
      <c r="G125" s="45">
        <v>42528.134091</v>
      </c>
      <c r="H125" s="11" t="str">
        <f t="shared" si="19"/>
        <v>N/A</v>
      </c>
      <c r="I125" s="12">
        <v>4.7210000000000001</v>
      </c>
      <c r="J125" s="12">
        <v>-0.81</v>
      </c>
      <c r="K125" s="43" t="s">
        <v>739</v>
      </c>
      <c r="L125" s="9" t="str">
        <f t="shared" si="16"/>
        <v>Yes</v>
      </c>
    </row>
    <row r="126" spans="1:12" ht="25" x14ac:dyDescent="0.25">
      <c r="A126" s="44" t="s">
        <v>645</v>
      </c>
      <c r="B126" s="35" t="s">
        <v>213</v>
      </c>
      <c r="C126" s="45">
        <v>8372272</v>
      </c>
      <c r="D126" s="11" t="str">
        <f t="shared" si="17"/>
        <v>N/A</v>
      </c>
      <c r="E126" s="45">
        <v>8124390</v>
      </c>
      <c r="F126" s="11" t="str">
        <f t="shared" si="18"/>
        <v>N/A</v>
      </c>
      <c r="G126" s="45">
        <v>8531058</v>
      </c>
      <c r="H126" s="11" t="str">
        <f t="shared" si="19"/>
        <v>N/A</v>
      </c>
      <c r="I126" s="12">
        <v>-2.96</v>
      </c>
      <c r="J126" s="12">
        <v>5.0060000000000002</v>
      </c>
      <c r="K126" s="43" t="s">
        <v>739</v>
      </c>
      <c r="L126" s="9" t="str">
        <f t="shared" si="16"/>
        <v>Yes</v>
      </c>
    </row>
    <row r="127" spans="1:12" x14ac:dyDescent="0.25">
      <c r="A127" s="44" t="s">
        <v>646</v>
      </c>
      <c r="B127" s="35" t="s">
        <v>213</v>
      </c>
      <c r="C127" s="36">
        <v>9787</v>
      </c>
      <c r="D127" s="11" t="str">
        <f t="shared" si="17"/>
        <v>N/A</v>
      </c>
      <c r="E127" s="36">
        <v>9014</v>
      </c>
      <c r="F127" s="11" t="str">
        <f t="shared" si="18"/>
        <v>N/A</v>
      </c>
      <c r="G127" s="36">
        <v>8938</v>
      </c>
      <c r="H127" s="11" t="str">
        <f t="shared" si="19"/>
        <v>N/A</v>
      </c>
      <c r="I127" s="12">
        <v>-7.9</v>
      </c>
      <c r="J127" s="12">
        <v>-0.84299999999999997</v>
      </c>
      <c r="K127" s="43" t="s">
        <v>739</v>
      </c>
      <c r="L127" s="9" t="str">
        <f t="shared" si="16"/>
        <v>Yes</v>
      </c>
    </row>
    <row r="128" spans="1:12" ht="25" x14ac:dyDescent="0.25">
      <c r="A128" s="44" t="s">
        <v>1462</v>
      </c>
      <c r="B128" s="35" t="s">
        <v>213</v>
      </c>
      <c r="C128" s="45">
        <v>855.44824768000001</v>
      </c>
      <c r="D128" s="11" t="str">
        <f t="shared" si="17"/>
        <v>N/A</v>
      </c>
      <c r="E128" s="45">
        <v>901.30796539000005</v>
      </c>
      <c r="F128" s="11" t="str">
        <f t="shared" si="18"/>
        <v>N/A</v>
      </c>
      <c r="G128" s="45">
        <v>954.47057507</v>
      </c>
      <c r="H128" s="11" t="str">
        <f t="shared" si="19"/>
        <v>N/A</v>
      </c>
      <c r="I128" s="12">
        <v>5.3609999999999998</v>
      </c>
      <c r="J128" s="12">
        <v>5.8979999999999997</v>
      </c>
      <c r="K128" s="43" t="s">
        <v>739</v>
      </c>
      <c r="L128" s="9" t="str">
        <f t="shared" si="16"/>
        <v>Yes</v>
      </c>
    </row>
    <row r="129" spans="1:12" ht="25" x14ac:dyDescent="0.25">
      <c r="A129" s="44" t="s">
        <v>647</v>
      </c>
      <c r="B129" s="35" t="s">
        <v>213</v>
      </c>
      <c r="C129" s="45">
        <v>0</v>
      </c>
      <c r="D129" s="11" t="str">
        <f t="shared" si="17"/>
        <v>N/A</v>
      </c>
      <c r="E129" s="45">
        <v>0</v>
      </c>
      <c r="F129" s="11" t="str">
        <f t="shared" si="18"/>
        <v>N/A</v>
      </c>
      <c r="G129" s="45">
        <v>0</v>
      </c>
      <c r="H129" s="11" t="str">
        <f t="shared" si="19"/>
        <v>N/A</v>
      </c>
      <c r="I129" s="12" t="s">
        <v>1746</v>
      </c>
      <c r="J129" s="12" t="s">
        <v>1746</v>
      </c>
      <c r="K129" s="43" t="s">
        <v>739</v>
      </c>
      <c r="L129" s="9" t="str">
        <f t="shared" si="16"/>
        <v>N/A</v>
      </c>
    </row>
    <row r="130" spans="1:12" x14ac:dyDescent="0.25">
      <c r="A130" s="44" t="s">
        <v>648</v>
      </c>
      <c r="B130" s="35" t="s">
        <v>213</v>
      </c>
      <c r="C130" s="36">
        <v>0</v>
      </c>
      <c r="D130" s="11" t="str">
        <f t="shared" si="17"/>
        <v>N/A</v>
      </c>
      <c r="E130" s="36">
        <v>0</v>
      </c>
      <c r="F130" s="11" t="str">
        <f t="shared" si="18"/>
        <v>N/A</v>
      </c>
      <c r="G130" s="36">
        <v>0</v>
      </c>
      <c r="H130" s="11" t="str">
        <f t="shared" si="19"/>
        <v>N/A</v>
      </c>
      <c r="I130" s="12" t="s">
        <v>1746</v>
      </c>
      <c r="J130" s="12" t="s">
        <v>1746</v>
      </c>
      <c r="K130" s="43" t="s">
        <v>739</v>
      </c>
      <c r="L130" s="9" t="str">
        <f t="shared" si="16"/>
        <v>N/A</v>
      </c>
    </row>
    <row r="131" spans="1:12" ht="25" x14ac:dyDescent="0.25">
      <c r="A131" s="44" t="s">
        <v>1463</v>
      </c>
      <c r="B131" s="35" t="s">
        <v>213</v>
      </c>
      <c r="C131" s="45" t="s">
        <v>1746</v>
      </c>
      <c r="D131" s="11" t="str">
        <f t="shared" si="17"/>
        <v>N/A</v>
      </c>
      <c r="E131" s="45" t="s">
        <v>1746</v>
      </c>
      <c r="F131" s="11" t="str">
        <f t="shared" si="18"/>
        <v>N/A</v>
      </c>
      <c r="G131" s="45" t="s">
        <v>1746</v>
      </c>
      <c r="H131" s="11" t="str">
        <f t="shared" si="19"/>
        <v>N/A</v>
      </c>
      <c r="I131" s="12" t="s">
        <v>1746</v>
      </c>
      <c r="J131" s="12" t="s">
        <v>1746</v>
      </c>
      <c r="K131" s="43" t="s">
        <v>739</v>
      </c>
      <c r="L131" s="9" t="str">
        <f t="shared" si="16"/>
        <v>N/A</v>
      </c>
    </row>
    <row r="132" spans="1:12" x14ac:dyDescent="0.25">
      <c r="A132" s="44" t="s">
        <v>1464</v>
      </c>
      <c r="B132" s="35" t="s">
        <v>213</v>
      </c>
      <c r="C132" s="45">
        <v>178.22324022000001</v>
      </c>
      <c r="D132" s="11" t="str">
        <f t="shared" ref="D132:D143" si="20">IF($B132="N/A","N/A",IF(C132&gt;10,"No",IF(C132&lt;-10,"No","Yes")))</f>
        <v>N/A</v>
      </c>
      <c r="E132" s="45">
        <v>183.06197355</v>
      </c>
      <c r="F132" s="11" t="str">
        <f t="shared" ref="F132:F143" si="21">IF($B132="N/A","N/A",IF(E132&gt;10,"No",IF(E132&lt;-10,"No","Yes")))</f>
        <v>N/A</v>
      </c>
      <c r="G132" s="45">
        <v>169.77878777000001</v>
      </c>
      <c r="H132" s="11" t="str">
        <f t="shared" ref="H132:H143" si="22">IF($B132="N/A","N/A",IF(G132&gt;10,"No",IF(G132&lt;-10,"No","Yes")))</f>
        <v>N/A</v>
      </c>
      <c r="I132" s="12">
        <v>2.7149999999999999</v>
      </c>
      <c r="J132" s="12">
        <v>-7.26</v>
      </c>
      <c r="K132" s="43" t="s">
        <v>739</v>
      </c>
      <c r="L132" s="9" t="str">
        <f t="shared" ref="L132:L143" si="23">IF(J132="Div by 0", "N/A", IF(K132="N/A","N/A", IF(J132&gt;VALUE(MID(K132,1,2)), "No", IF(J132&lt;-1*VALUE(MID(K132,1,2)), "No", "Yes"))))</f>
        <v>Yes</v>
      </c>
    </row>
    <row r="133" spans="1:12" x14ac:dyDescent="0.25">
      <c r="A133" s="44" t="s">
        <v>1465</v>
      </c>
      <c r="B133" s="35" t="s">
        <v>213</v>
      </c>
      <c r="C133" s="45">
        <v>110.32465895</v>
      </c>
      <c r="D133" s="11" t="str">
        <f t="shared" si="20"/>
        <v>N/A</v>
      </c>
      <c r="E133" s="45">
        <v>115.09016138</v>
      </c>
      <c r="F133" s="11" t="str">
        <f t="shared" si="21"/>
        <v>N/A</v>
      </c>
      <c r="G133" s="45">
        <v>107.8186501</v>
      </c>
      <c r="H133" s="11" t="str">
        <f t="shared" si="22"/>
        <v>N/A</v>
      </c>
      <c r="I133" s="12">
        <v>4.32</v>
      </c>
      <c r="J133" s="12">
        <v>-6.32</v>
      </c>
      <c r="K133" s="43" t="s">
        <v>739</v>
      </c>
      <c r="L133" s="9" t="str">
        <f t="shared" si="23"/>
        <v>Yes</v>
      </c>
    </row>
    <row r="134" spans="1:12" x14ac:dyDescent="0.25">
      <c r="A134" s="44" t="s">
        <v>1466</v>
      </c>
      <c r="B134" s="35" t="s">
        <v>213</v>
      </c>
      <c r="C134" s="45">
        <v>227.59337758000001</v>
      </c>
      <c r="D134" s="11" t="str">
        <f t="shared" si="20"/>
        <v>N/A</v>
      </c>
      <c r="E134" s="45">
        <v>243.06216502000001</v>
      </c>
      <c r="F134" s="11" t="str">
        <f t="shared" si="21"/>
        <v>N/A</v>
      </c>
      <c r="G134" s="45">
        <v>225.85908029999999</v>
      </c>
      <c r="H134" s="11" t="str">
        <f t="shared" si="22"/>
        <v>N/A</v>
      </c>
      <c r="I134" s="12">
        <v>6.7969999999999997</v>
      </c>
      <c r="J134" s="12">
        <v>-7.08</v>
      </c>
      <c r="K134" s="43" t="s">
        <v>739</v>
      </c>
      <c r="L134" s="9" t="str">
        <f t="shared" si="23"/>
        <v>Yes</v>
      </c>
    </row>
    <row r="135" spans="1:12" x14ac:dyDescent="0.25">
      <c r="A135" s="44" t="s">
        <v>1467</v>
      </c>
      <c r="B135" s="35" t="s">
        <v>213</v>
      </c>
      <c r="C135" s="45">
        <v>8924.1716603000004</v>
      </c>
      <c r="D135" s="11" t="str">
        <f t="shared" si="20"/>
        <v>N/A</v>
      </c>
      <c r="E135" s="45">
        <v>9157.0517779999991</v>
      </c>
      <c r="F135" s="11" t="str">
        <f t="shared" si="21"/>
        <v>N/A</v>
      </c>
      <c r="G135" s="45">
        <v>9307.2799985000001</v>
      </c>
      <c r="H135" s="11" t="str">
        <f t="shared" si="22"/>
        <v>N/A</v>
      </c>
      <c r="I135" s="12">
        <v>2.61</v>
      </c>
      <c r="J135" s="12">
        <v>1.641</v>
      </c>
      <c r="K135" s="43" t="s">
        <v>739</v>
      </c>
      <c r="L135" s="9" t="str">
        <f t="shared" si="23"/>
        <v>Yes</v>
      </c>
    </row>
    <row r="136" spans="1:12" x14ac:dyDescent="0.25">
      <c r="A136" s="44" t="s">
        <v>1468</v>
      </c>
      <c r="B136" s="35" t="s">
        <v>213</v>
      </c>
      <c r="C136" s="45">
        <v>17338.108639999999</v>
      </c>
      <c r="D136" s="11" t="str">
        <f t="shared" si="20"/>
        <v>N/A</v>
      </c>
      <c r="E136" s="45">
        <v>15883.868208</v>
      </c>
      <c r="F136" s="11" t="str">
        <f t="shared" si="21"/>
        <v>N/A</v>
      </c>
      <c r="G136" s="45">
        <v>16019.760244999999</v>
      </c>
      <c r="H136" s="11" t="str">
        <f t="shared" si="22"/>
        <v>N/A</v>
      </c>
      <c r="I136" s="12">
        <v>-8.39</v>
      </c>
      <c r="J136" s="12">
        <v>0.85550000000000004</v>
      </c>
      <c r="K136" s="43" t="s">
        <v>739</v>
      </c>
      <c r="L136" s="9" t="str">
        <f t="shared" si="23"/>
        <v>Yes</v>
      </c>
    </row>
    <row r="137" spans="1:12" x14ac:dyDescent="0.25">
      <c r="A137" s="44" t="s">
        <v>1469</v>
      </c>
      <c r="B137" s="35" t="s">
        <v>213</v>
      </c>
      <c r="C137" s="45">
        <v>2526.0860637000001</v>
      </c>
      <c r="D137" s="11" t="str">
        <f t="shared" si="20"/>
        <v>N/A</v>
      </c>
      <c r="E137" s="45">
        <v>2754.3944667000001</v>
      </c>
      <c r="F137" s="11" t="str">
        <f t="shared" si="21"/>
        <v>N/A</v>
      </c>
      <c r="G137" s="45">
        <v>2838.2826546000001</v>
      </c>
      <c r="H137" s="11" t="str">
        <f t="shared" si="22"/>
        <v>N/A</v>
      </c>
      <c r="I137" s="12">
        <v>9.0380000000000003</v>
      </c>
      <c r="J137" s="12">
        <v>3.0459999999999998</v>
      </c>
      <c r="K137" s="43" t="s">
        <v>739</v>
      </c>
      <c r="L137" s="9" t="str">
        <f t="shared" si="23"/>
        <v>Yes</v>
      </c>
    </row>
    <row r="138" spans="1:12" x14ac:dyDescent="0.25">
      <c r="A138" s="44" t="s">
        <v>1470</v>
      </c>
      <c r="B138" s="35" t="s">
        <v>213</v>
      </c>
      <c r="C138" s="45">
        <v>190.0429638</v>
      </c>
      <c r="D138" s="11" t="str">
        <f t="shared" si="20"/>
        <v>N/A</v>
      </c>
      <c r="E138" s="45">
        <v>206.29469832999999</v>
      </c>
      <c r="F138" s="11" t="str">
        <f t="shared" si="21"/>
        <v>N/A</v>
      </c>
      <c r="G138" s="45">
        <v>215.58380210999999</v>
      </c>
      <c r="H138" s="11" t="str">
        <f t="shared" si="22"/>
        <v>N/A</v>
      </c>
      <c r="I138" s="12">
        <v>8.5519999999999996</v>
      </c>
      <c r="J138" s="12">
        <v>4.5030000000000001</v>
      </c>
      <c r="K138" s="43" t="s">
        <v>739</v>
      </c>
      <c r="L138" s="9" t="str">
        <f t="shared" si="23"/>
        <v>Yes</v>
      </c>
    </row>
    <row r="139" spans="1:12" x14ac:dyDescent="0.25">
      <c r="A139" s="44" t="s">
        <v>1471</v>
      </c>
      <c r="B139" s="35" t="s">
        <v>213</v>
      </c>
      <c r="C139" s="45">
        <v>87.694115527999998</v>
      </c>
      <c r="D139" s="11" t="str">
        <f t="shared" si="20"/>
        <v>N/A</v>
      </c>
      <c r="E139" s="45">
        <v>108.00144227</v>
      </c>
      <c r="F139" s="11" t="str">
        <f t="shared" si="21"/>
        <v>N/A</v>
      </c>
      <c r="G139" s="45">
        <v>117.01469586</v>
      </c>
      <c r="H139" s="11" t="str">
        <f t="shared" si="22"/>
        <v>N/A</v>
      </c>
      <c r="I139" s="12">
        <v>23.16</v>
      </c>
      <c r="J139" s="12">
        <v>8.3450000000000006</v>
      </c>
      <c r="K139" s="43" t="s">
        <v>739</v>
      </c>
      <c r="L139" s="9" t="str">
        <f t="shared" si="23"/>
        <v>Yes</v>
      </c>
    </row>
    <row r="140" spans="1:12" x14ac:dyDescent="0.25">
      <c r="A140" s="44" t="s">
        <v>1472</v>
      </c>
      <c r="B140" s="35" t="s">
        <v>213</v>
      </c>
      <c r="C140" s="45">
        <v>264.14043987000002</v>
      </c>
      <c r="D140" s="11" t="str">
        <f t="shared" si="20"/>
        <v>N/A</v>
      </c>
      <c r="E140" s="45">
        <v>296.65863968999997</v>
      </c>
      <c r="F140" s="11" t="str">
        <f t="shared" si="21"/>
        <v>N/A</v>
      </c>
      <c r="G140" s="45">
        <v>310.36243375999999</v>
      </c>
      <c r="H140" s="11" t="str">
        <f t="shared" si="22"/>
        <v>N/A</v>
      </c>
      <c r="I140" s="12">
        <v>12.31</v>
      </c>
      <c r="J140" s="12">
        <v>4.6189999999999998</v>
      </c>
      <c r="K140" s="43" t="s">
        <v>739</v>
      </c>
      <c r="L140" s="9" t="str">
        <f t="shared" si="23"/>
        <v>Yes</v>
      </c>
    </row>
    <row r="141" spans="1:12" x14ac:dyDescent="0.25">
      <c r="A141" s="44" t="s">
        <v>1473</v>
      </c>
      <c r="B141" s="35" t="s">
        <v>213</v>
      </c>
      <c r="C141" s="45">
        <v>5560.1142321999996</v>
      </c>
      <c r="D141" s="11" t="str">
        <f t="shared" si="20"/>
        <v>N/A</v>
      </c>
      <c r="E141" s="45">
        <v>5763.0437358999998</v>
      </c>
      <c r="F141" s="11" t="str">
        <f t="shared" si="21"/>
        <v>N/A</v>
      </c>
      <c r="G141" s="45">
        <v>6346.0066870000001</v>
      </c>
      <c r="H141" s="11" t="str">
        <f t="shared" si="22"/>
        <v>N/A</v>
      </c>
      <c r="I141" s="12">
        <v>3.65</v>
      </c>
      <c r="J141" s="12">
        <v>10.119999999999999</v>
      </c>
      <c r="K141" s="43" t="s">
        <v>739</v>
      </c>
      <c r="L141" s="9" t="str">
        <f t="shared" si="23"/>
        <v>Yes</v>
      </c>
    </row>
    <row r="142" spans="1:12" x14ac:dyDescent="0.25">
      <c r="A142" s="44" t="s">
        <v>1474</v>
      </c>
      <c r="B142" s="35" t="s">
        <v>213</v>
      </c>
      <c r="C142" s="45">
        <v>2613.9353022999999</v>
      </c>
      <c r="D142" s="11" t="str">
        <f t="shared" si="20"/>
        <v>N/A</v>
      </c>
      <c r="E142" s="45">
        <v>4327.5218290000003</v>
      </c>
      <c r="F142" s="11" t="str">
        <f t="shared" si="21"/>
        <v>N/A</v>
      </c>
      <c r="G142" s="45">
        <v>4872.1160517999997</v>
      </c>
      <c r="H142" s="11" t="str">
        <f t="shared" si="22"/>
        <v>N/A</v>
      </c>
      <c r="I142" s="12">
        <v>65.56</v>
      </c>
      <c r="J142" s="12">
        <v>12.58</v>
      </c>
      <c r="K142" s="43" t="s">
        <v>739</v>
      </c>
      <c r="L142" s="9" t="str">
        <f t="shared" si="23"/>
        <v>Yes</v>
      </c>
    </row>
    <row r="143" spans="1:12" x14ac:dyDescent="0.25">
      <c r="A143" s="44" t="s">
        <v>1475</v>
      </c>
      <c r="B143" s="35" t="s">
        <v>213</v>
      </c>
      <c r="C143" s="45">
        <v>7876.4445641000002</v>
      </c>
      <c r="D143" s="11" t="str">
        <f t="shared" si="20"/>
        <v>N/A</v>
      </c>
      <c r="E143" s="45">
        <v>7204.4666340000003</v>
      </c>
      <c r="F143" s="11" t="str">
        <f t="shared" si="21"/>
        <v>N/A</v>
      </c>
      <c r="G143" s="45">
        <v>7841.4279096999999</v>
      </c>
      <c r="H143" s="11" t="str">
        <f t="shared" si="22"/>
        <v>N/A</v>
      </c>
      <c r="I143" s="12">
        <v>-8.5299999999999994</v>
      </c>
      <c r="J143" s="12">
        <v>8.8409999999999993</v>
      </c>
      <c r="K143" s="43" t="s">
        <v>739</v>
      </c>
      <c r="L143" s="9" t="str">
        <f t="shared" si="23"/>
        <v>Yes</v>
      </c>
    </row>
    <row r="144" spans="1:12" x14ac:dyDescent="0.25">
      <c r="A144" s="44" t="s">
        <v>89</v>
      </c>
      <c r="B144" s="35" t="s">
        <v>213</v>
      </c>
      <c r="C144" s="8">
        <v>6.4504181367999998</v>
      </c>
      <c r="D144" s="11" t="str">
        <f t="shared" ref="D144:D161" si="24">IF($B144="N/A","N/A",IF(C144&gt;10,"No",IF(C144&lt;-10,"No","Yes")))</f>
        <v>N/A</v>
      </c>
      <c r="E144" s="8">
        <v>6.5022677898000003</v>
      </c>
      <c r="F144" s="11" t="str">
        <f t="shared" ref="F144:F161" si="25">IF($B144="N/A","N/A",IF(E144&gt;10,"No",IF(E144&lt;-10,"No","Yes")))</f>
        <v>N/A</v>
      </c>
      <c r="G144" s="8">
        <v>6.4355697947000001</v>
      </c>
      <c r="H144" s="11" t="str">
        <f t="shared" ref="H144:H161" si="26">IF($B144="N/A","N/A",IF(G144&gt;10,"No",IF(G144&lt;-10,"No","Yes")))</f>
        <v>N/A</v>
      </c>
      <c r="I144" s="12">
        <v>0.80379999999999996</v>
      </c>
      <c r="J144" s="12">
        <v>-1.03</v>
      </c>
      <c r="K144" s="43" t="s">
        <v>739</v>
      </c>
      <c r="L144" s="9" t="str">
        <f t="shared" ref="L144:L161" si="27">IF(J144="Div by 0", "N/A", IF(K144="N/A","N/A", IF(J144&gt;VALUE(MID(K144,1,2)), "No", IF(J144&lt;-1*VALUE(MID(K144,1,2)), "No", "Yes"))))</f>
        <v>Yes</v>
      </c>
    </row>
    <row r="145" spans="1:12" x14ac:dyDescent="0.25">
      <c r="A145" s="44" t="s">
        <v>477</v>
      </c>
      <c r="B145" s="35" t="s">
        <v>213</v>
      </c>
      <c r="C145" s="8">
        <v>6.7083877357999997</v>
      </c>
      <c r="D145" s="11" t="str">
        <f t="shared" si="24"/>
        <v>N/A</v>
      </c>
      <c r="E145" s="8">
        <v>6.9774694005000004</v>
      </c>
      <c r="F145" s="11" t="str">
        <f t="shared" si="25"/>
        <v>N/A</v>
      </c>
      <c r="G145" s="8">
        <v>6.8441784713000002</v>
      </c>
      <c r="H145" s="11" t="str">
        <f t="shared" si="26"/>
        <v>N/A</v>
      </c>
      <c r="I145" s="12">
        <v>4.0110000000000001</v>
      </c>
      <c r="J145" s="12">
        <v>-1.91</v>
      </c>
      <c r="K145" s="43" t="s">
        <v>739</v>
      </c>
      <c r="L145" s="9" t="str">
        <f t="shared" si="27"/>
        <v>Yes</v>
      </c>
    </row>
    <row r="146" spans="1:12" x14ac:dyDescent="0.25">
      <c r="A146" s="44" t="s">
        <v>478</v>
      </c>
      <c r="B146" s="35" t="s">
        <v>213</v>
      </c>
      <c r="C146" s="8">
        <v>6.2332788993000001</v>
      </c>
      <c r="D146" s="11" t="str">
        <f t="shared" si="24"/>
        <v>N/A</v>
      </c>
      <c r="E146" s="8">
        <v>6.0126821166999997</v>
      </c>
      <c r="F146" s="11" t="str">
        <f t="shared" si="25"/>
        <v>N/A</v>
      </c>
      <c r="G146" s="8">
        <v>6.0362396709999997</v>
      </c>
      <c r="H146" s="11" t="str">
        <f t="shared" si="26"/>
        <v>N/A</v>
      </c>
      <c r="I146" s="12">
        <v>-3.54</v>
      </c>
      <c r="J146" s="12">
        <v>0.39179999999999998</v>
      </c>
      <c r="K146" s="43" t="s">
        <v>739</v>
      </c>
      <c r="L146" s="9" t="str">
        <f t="shared" si="27"/>
        <v>Yes</v>
      </c>
    </row>
    <row r="147" spans="1:12" x14ac:dyDescent="0.25">
      <c r="A147" s="44" t="s">
        <v>1476</v>
      </c>
      <c r="B147" s="35" t="s">
        <v>213</v>
      </c>
      <c r="C147" s="8">
        <v>19.860036258000001</v>
      </c>
      <c r="D147" s="11" t="str">
        <f t="shared" si="24"/>
        <v>N/A</v>
      </c>
      <c r="E147" s="8">
        <v>19.699279643000001</v>
      </c>
      <c r="F147" s="11" t="str">
        <f t="shared" si="25"/>
        <v>N/A</v>
      </c>
      <c r="G147" s="8">
        <v>18.982602540999999</v>
      </c>
      <c r="H147" s="11" t="str">
        <f t="shared" si="26"/>
        <v>N/A</v>
      </c>
      <c r="I147" s="12">
        <v>-0.80900000000000005</v>
      </c>
      <c r="J147" s="12">
        <v>-3.64</v>
      </c>
      <c r="K147" s="43" t="s">
        <v>739</v>
      </c>
      <c r="L147" s="9" t="str">
        <f t="shared" si="27"/>
        <v>Yes</v>
      </c>
    </row>
    <row r="148" spans="1:12" x14ac:dyDescent="0.25">
      <c r="A148" s="44" t="s">
        <v>1477</v>
      </c>
      <c r="B148" s="35" t="s">
        <v>213</v>
      </c>
      <c r="C148" s="8">
        <v>39.417405789999997</v>
      </c>
      <c r="D148" s="11" t="str">
        <f t="shared" si="24"/>
        <v>N/A</v>
      </c>
      <c r="E148" s="8">
        <v>34.930225305999997</v>
      </c>
      <c r="F148" s="11" t="str">
        <f t="shared" si="25"/>
        <v>N/A</v>
      </c>
      <c r="G148" s="8">
        <v>33.474736761999999</v>
      </c>
      <c r="H148" s="11" t="str">
        <f t="shared" si="26"/>
        <v>N/A</v>
      </c>
      <c r="I148" s="12">
        <v>-11.4</v>
      </c>
      <c r="J148" s="12">
        <v>-4.17</v>
      </c>
      <c r="K148" s="43" t="s">
        <v>739</v>
      </c>
      <c r="L148" s="9" t="str">
        <f t="shared" si="27"/>
        <v>Yes</v>
      </c>
    </row>
    <row r="149" spans="1:12" x14ac:dyDescent="0.25">
      <c r="A149" s="44" t="s">
        <v>1478</v>
      </c>
      <c r="B149" s="35" t="s">
        <v>213</v>
      </c>
      <c r="C149" s="8">
        <v>4.9755046731999997</v>
      </c>
      <c r="D149" s="11" t="str">
        <f t="shared" si="24"/>
        <v>N/A</v>
      </c>
      <c r="E149" s="8">
        <v>5.1898543066</v>
      </c>
      <c r="F149" s="11" t="str">
        <f t="shared" si="25"/>
        <v>N/A</v>
      </c>
      <c r="G149" s="8">
        <v>5.0061140549000003</v>
      </c>
      <c r="H149" s="11" t="str">
        <f t="shared" si="26"/>
        <v>N/A</v>
      </c>
      <c r="I149" s="12">
        <v>4.3079999999999998</v>
      </c>
      <c r="J149" s="12">
        <v>-3.54</v>
      </c>
      <c r="K149" s="43" t="s">
        <v>739</v>
      </c>
      <c r="L149" s="9" t="str">
        <f t="shared" si="27"/>
        <v>Yes</v>
      </c>
    </row>
    <row r="150" spans="1:12" x14ac:dyDescent="0.25">
      <c r="A150" s="44" t="s">
        <v>90</v>
      </c>
      <c r="B150" s="35" t="s">
        <v>213</v>
      </c>
      <c r="C150" s="8">
        <v>48.540907230000002</v>
      </c>
      <c r="D150" s="11" t="str">
        <f t="shared" si="24"/>
        <v>N/A</v>
      </c>
      <c r="E150" s="8">
        <v>48.267713534000002</v>
      </c>
      <c r="F150" s="11" t="str">
        <f t="shared" si="25"/>
        <v>N/A</v>
      </c>
      <c r="G150" s="8">
        <v>47.984576984999997</v>
      </c>
      <c r="H150" s="11" t="str">
        <f t="shared" si="26"/>
        <v>N/A</v>
      </c>
      <c r="I150" s="12">
        <v>-0.56299999999999994</v>
      </c>
      <c r="J150" s="12">
        <v>-0.58699999999999997</v>
      </c>
      <c r="K150" s="43" t="s">
        <v>739</v>
      </c>
      <c r="L150" s="9" t="str">
        <f t="shared" si="27"/>
        <v>Yes</v>
      </c>
    </row>
    <row r="151" spans="1:12" x14ac:dyDescent="0.25">
      <c r="A151" s="44" t="s">
        <v>479</v>
      </c>
      <c r="B151" s="35" t="s">
        <v>213</v>
      </c>
      <c r="C151" s="8">
        <v>43.010220160999999</v>
      </c>
      <c r="D151" s="11" t="str">
        <f t="shared" si="24"/>
        <v>N/A</v>
      </c>
      <c r="E151" s="8">
        <v>42.979652295999998</v>
      </c>
      <c r="F151" s="11" t="str">
        <f t="shared" si="25"/>
        <v>N/A</v>
      </c>
      <c r="G151" s="8">
        <v>42.962654344000001</v>
      </c>
      <c r="H151" s="11" t="str">
        <f t="shared" si="26"/>
        <v>N/A</v>
      </c>
      <c r="I151" s="12">
        <v>-7.0999999999999994E-2</v>
      </c>
      <c r="J151" s="12">
        <v>-0.04</v>
      </c>
      <c r="K151" s="43" t="s">
        <v>739</v>
      </c>
      <c r="L151" s="9" t="str">
        <f t="shared" si="27"/>
        <v>Yes</v>
      </c>
    </row>
    <row r="152" spans="1:12" x14ac:dyDescent="0.25">
      <c r="A152" s="44" t="s">
        <v>480</v>
      </c>
      <c r="B152" s="35" t="s">
        <v>213</v>
      </c>
      <c r="C152" s="8">
        <v>52.805670407999997</v>
      </c>
      <c r="D152" s="11" t="str">
        <f t="shared" si="24"/>
        <v>N/A</v>
      </c>
      <c r="E152" s="8">
        <v>53.313957877</v>
      </c>
      <c r="F152" s="11" t="str">
        <f t="shared" si="25"/>
        <v>N/A</v>
      </c>
      <c r="G152" s="8">
        <v>52.929188128</v>
      </c>
      <c r="H152" s="11" t="str">
        <f t="shared" si="26"/>
        <v>N/A</v>
      </c>
      <c r="I152" s="12">
        <v>0.96260000000000001</v>
      </c>
      <c r="J152" s="12">
        <v>-0.72199999999999998</v>
      </c>
      <c r="K152" s="43" t="s">
        <v>739</v>
      </c>
      <c r="L152" s="9" t="str">
        <f t="shared" si="27"/>
        <v>Yes</v>
      </c>
    </row>
    <row r="153" spans="1:12" x14ac:dyDescent="0.25">
      <c r="A153" s="44" t="s">
        <v>117</v>
      </c>
      <c r="B153" s="35" t="s">
        <v>213</v>
      </c>
      <c r="C153" s="8">
        <v>89.822413691999998</v>
      </c>
      <c r="D153" s="11" t="str">
        <f t="shared" si="24"/>
        <v>N/A</v>
      </c>
      <c r="E153" s="8">
        <v>90.437168884000002</v>
      </c>
      <c r="F153" s="11" t="str">
        <f t="shared" si="25"/>
        <v>N/A</v>
      </c>
      <c r="G153" s="8">
        <v>90.058860783</v>
      </c>
      <c r="H153" s="11" t="str">
        <f t="shared" si="26"/>
        <v>N/A</v>
      </c>
      <c r="I153" s="12">
        <v>0.68440000000000001</v>
      </c>
      <c r="J153" s="12">
        <v>-0.41799999999999998</v>
      </c>
      <c r="K153" s="43" t="s">
        <v>739</v>
      </c>
      <c r="L153" s="9" t="str">
        <f t="shared" si="27"/>
        <v>Yes</v>
      </c>
    </row>
    <row r="154" spans="1:12" x14ac:dyDescent="0.25">
      <c r="A154" s="44" t="s">
        <v>481</v>
      </c>
      <c r="B154" s="35" t="s">
        <v>213</v>
      </c>
      <c r="C154" s="8">
        <v>87.663770204000002</v>
      </c>
      <c r="D154" s="11" t="str">
        <f t="shared" si="24"/>
        <v>N/A</v>
      </c>
      <c r="E154" s="8">
        <v>89.389568878000006</v>
      </c>
      <c r="F154" s="11" t="str">
        <f t="shared" si="25"/>
        <v>N/A</v>
      </c>
      <c r="G154" s="8">
        <v>89.140974169000003</v>
      </c>
      <c r="H154" s="11" t="str">
        <f t="shared" si="26"/>
        <v>N/A</v>
      </c>
      <c r="I154" s="12">
        <v>1.9690000000000001</v>
      </c>
      <c r="J154" s="12">
        <v>-0.27800000000000002</v>
      </c>
      <c r="K154" s="43" t="s">
        <v>739</v>
      </c>
      <c r="L154" s="9" t="str">
        <f t="shared" si="27"/>
        <v>Yes</v>
      </c>
    </row>
    <row r="155" spans="1:12" x14ac:dyDescent="0.25">
      <c r="A155" s="44" t="s">
        <v>482</v>
      </c>
      <c r="B155" s="35" t="s">
        <v>213</v>
      </c>
      <c r="C155" s="8">
        <v>91.563878947999996</v>
      </c>
      <c r="D155" s="11" t="str">
        <f t="shared" si="24"/>
        <v>N/A</v>
      </c>
      <c r="E155" s="8">
        <v>91.511285573999999</v>
      </c>
      <c r="F155" s="11" t="str">
        <f t="shared" si="25"/>
        <v>N/A</v>
      </c>
      <c r="G155" s="8">
        <v>91.021602994000006</v>
      </c>
      <c r="H155" s="11" t="str">
        <f t="shared" si="26"/>
        <v>N/A</v>
      </c>
      <c r="I155" s="12">
        <v>-5.7000000000000002E-2</v>
      </c>
      <c r="J155" s="12">
        <v>-0.53500000000000003</v>
      </c>
      <c r="K155" s="43" t="s">
        <v>739</v>
      </c>
      <c r="L155" s="9" t="str">
        <f t="shared" si="27"/>
        <v>Yes</v>
      </c>
    </row>
    <row r="156" spans="1:12" x14ac:dyDescent="0.25">
      <c r="A156" s="44" t="s">
        <v>1479</v>
      </c>
      <c r="B156" s="35" t="s">
        <v>213</v>
      </c>
      <c r="C156" s="36">
        <v>1.8573587186</v>
      </c>
      <c r="D156" s="11" t="str">
        <f t="shared" si="24"/>
        <v>N/A</v>
      </c>
      <c r="E156" s="36">
        <v>1.7039859319999999</v>
      </c>
      <c r="F156" s="11" t="str">
        <f t="shared" si="25"/>
        <v>N/A</v>
      </c>
      <c r="G156" s="36">
        <v>1.8295224313</v>
      </c>
      <c r="H156" s="11" t="str">
        <f t="shared" si="26"/>
        <v>N/A</v>
      </c>
      <c r="I156" s="12">
        <v>-8.26</v>
      </c>
      <c r="J156" s="12">
        <v>7.367</v>
      </c>
      <c r="K156" s="43" t="s">
        <v>739</v>
      </c>
      <c r="L156" s="9" t="str">
        <f t="shared" si="27"/>
        <v>Yes</v>
      </c>
    </row>
    <row r="157" spans="1:12" x14ac:dyDescent="0.25">
      <c r="A157" s="44" t="s">
        <v>1480</v>
      </c>
      <c r="B157" s="35" t="s">
        <v>213</v>
      </c>
      <c r="C157" s="36">
        <v>0.69530201339999997</v>
      </c>
      <c r="D157" s="11" t="str">
        <f t="shared" si="24"/>
        <v>N/A</v>
      </c>
      <c r="E157" s="36">
        <v>0.67262569829999996</v>
      </c>
      <c r="F157" s="11" t="str">
        <f t="shared" si="25"/>
        <v>N/A</v>
      </c>
      <c r="G157" s="36">
        <v>0.77144438299999996</v>
      </c>
      <c r="H157" s="11" t="str">
        <f t="shared" si="26"/>
        <v>N/A</v>
      </c>
      <c r="I157" s="12">
        <v>-3.26</v>
      </c>
      <c r="J157" s="12">
        <v>14.69</v>
      </c>
      <c r="K157" s="43" t="s">
        <v>739</v>
      </c>
      <c r="L157" s="9" t="str">
        <f t="shared" si="27"/>
        <v>Yes</v>
      </c>
    </row>
    <row r="158" spans="1:12" x14ac:dyDescent="0.25">
      <c r="A158" s="44" t="s">
        <v>1481</v>
      </c>
      <c r="B158" s="35" t="s">
        <v>213</v>
      </c>
      <c r="C158" s="36">
        <v>2.7820512820999999</v>
      </c>
      <c r="D158" s="11" t="str">
        <f t="shared" si="24"/>
        <v>N/A</v>
      </c>
      <c r="E158" s="36">
        <v>2.7708725675000001</v>
      </c>
      <c r="F158" s="11" t="str">
        <f t="shared" si="25"/>
        <v>N/A</v>
      </c>
      <c r="G158" s="36">
        <v>2.9220380601999998</v>
      </c>
      <c r="H158" s="11" t="str">
        <f t="shared" si="26"/>
        <v>N/A</v>
      </c>
      <c r="I158" s="12">
        <v>-0.40200000000000002</v>
      </c>
      <c r="J158" s="12">
        <v>5.4560000000000004</v>
      </c>
      <c r="K158" s="43" t="s">
        <v>739</v>
      </c>
      <c r="L158" s="9" t="str">
        <f t="shared" si="27"/>
        <v>Yes</v>
      </c>
    </row>
    <row r="159" spans="1:12" x14ac:dyDescent="0.25">
      <c r="A159" s="44" t="s">
        <v>1482</v>
      </c>
      <c r="B159" s="35" t="s">
        <v>213</v>
      </c>
      <c r="C159" s="36">
        <v>241.22948567</v>
      </c>
      <c r="D159" s="11" t="str">
        <f t="shared" si="24"/>
        <v>N/A</v>
      </c>
      <c r="E159" s="36">
        <v>240.24475186000001</v>
      </c>
      <c r="F159" s="11" t="str">
        <f t="shared" si="25"/>
        <v>N/A</v>
      </c>
      <c r="G159" s="36">
        <v>241.92159749000001</v>
      </c>
      <c r="H159" s="11" t="str">
        <f t="shared" si="26"/>
        <v>N/A</v>
      </c>
      <c r="I159" s="12">
        <v>-0.40799999999999997</v>
      </c>
      <c r="J159" s="12">
        <v>0.69799999999999995</v>
      </c>
      <c r="K159" s="43" t="s">
        <v>739</v>
      </c>
      <c r="L159" s="9" t="str">
        <f t="shared" si="27"/>
        <v>Yes</v>
      </c>
    </row>
    <row r="160" spans="1:12" x14ac:dyDescent="0.25">
      <c r="A160" s="44" t="s">
        <v>1483</v>
      </c>
      <c r="B160" s="35" t="s">
        <v>213</v>
      </c>
      <c r="C160" s="36">
        <v>245.95157053</v>
      </c>
      <c r="D160" s="11" t="str">
        <f t="shared" si="24"/>
        <v>N/A</v>
      </c>
      <c r="E160" s="36">
        <v>243.94029684</v>
      </c>
      <c r="F160" s="11" t="str">
        <f t="shared" si="25"/>
        <v>N/A</v>
      </c>
      <c r="G160" s="36">
        <v>244.38458926999999</v>
      </c>
      <c r="H160" s="11" t="str">
        <f t="shared" si="26"/>
        <v>N/A</v>
      </c>
      <c r="I160" s="12">
        <v>-0.81799999999999995</v>
      </c>
      <c r="J160" s="12">
        <v>0.18210000000000001</v>
      </c>
      <c r="K160" s="43" t="s">
        <v>739</v>
      </c>
      <c r="L160" s="9" t="str">
        <f t="shared" si="27"/>
        <v>Yes</v>
      </c>
    </row>
    <row r="161" spans="1:12" x14ac:dyDescent="0.25">
      <c r="A161" s="44" t="s">
        <v>1484</v>
      </c>
      <c r="B161" s="35" t="s">
        <v>213</v>
      </c>
      <c r="C161" s="36">
        <v>212.52793295999999</v>
      </c>
      <c r="D161" s="11" t="str">
        <f t="shared" si="24"/>
        <v>N/A</v>
      </c>
      <c r="E161" s="36">
        <v>216.25236364</v>
      </c>
      <c r="F161" s="11" t="str">
        <f t="shared" si="25"/>
        <v>N/A</v>
      </c>
      <c r="G161" s="36">
        <v>225.89711324999999</v>
      </c>
      <c r="H161" s="11" t="str">
        <f t="shared" si="26"/>
        <v>N/A</v>
      </c>
      <c r="I161" s="12">
        <v>1.752</v>
      </c>
      <c r="J161" s="12">
        <v>4.46</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0</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0</v>
      </c>
      <c r="D165" s="11" t="str">
        <f t="shared" si="28"/>
        <v>N/A</v>
      </c>
      <c r="E165" s="36">
        <v>0</v>
      </c>
      <c r="F165" s="11" t="str">
        <f t="shared" si="29"/>
        <v>N/A</v>
      </c>
      <c r="G165" s="36">
        <v>0</v>
      </c>
      <c r="H165" s="11" t="str">
        <f t="shared" si="30"/>
        <v>N/A</v>
      </c>
      <c r="I165" s="12" t="s">
        <v>1746</v>
      </c>
      <c r="J165" s="12" t="s">
        <v>1746</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-50</v>
      </c>
      <c r="J167" s="12">
        <v>300</v>
      </c>
      <c r="K167" s="14" t="s">
        <v>213</v>
      </c>
      <c r="L167" s="9" t="str">
        <f t="shared" si="31"/>
        <v>N/A</v>
      </c>
    </row>
    <row r="168" spans="1:12" x14ac:dyDescent="0.25">
      <c r="A168" s="44" t="s">
        <v>125</v>
      </c>
      <c r="B168" s="35" t="s">
        <v>213</v>
      </c>
      <c r="C168" s="45">
        <v>370909</v>
      </c>
      <c r="D168" s="11" t="str">
        <f t="shared" si="28"/>
        <v>N/A</v>
      </c>
      <c r="E168" s="45">
        <v>262223</v>
      </c>
      <c r="F168" s="11" t="str">
        <f t="shared" si="29"/>
        <v>N/A</v>
      </c>
      <c r="G168" s="45">
        <v>369761</v>
      </c>
      <c r="H168" s="11" t="str">
        <f t="shared" si="30"/>
        <v>N/A</v>
      </c>
      <c r="I168" s="12">
        <v>-29.3</v>
      </c>
      <c r="J168" s="12">
        <v>41.01</v>
      </c>
      <c r="K168" s="14" t="s">
        <v>213</v>
      </c>
      <c r="L168" s="9" t="str">
        <f t="shared" si="31"/>
        <v>N/A</v>
      </c>
    </row>
    <row r="169" spans="1:12" x14ac:dyDescent="0.25">
      <c r="A169" s="44" t="s">
        <v>1621</v>
      </c>
      <c r="B169" s="35" t="s">
        <v>213</v>
      </c>
      <c r="C169" s="45">
        <v>320524</v>
      </c>
      <c r="D169" s="11" t="str">
        <f t="shared" si="28"/>
        <v>N/A</v>
      </c>
      <c r="E169" s="45">
        <v>224430</v>
      </c>
      <c r="F169" s="11" t="str">
        <f t="shared" si="29"/>
        <v>N/A</v>
      </c>
      <c r="G169" s="45">
        <v>333566</v>
      </c>
      <c r="H169" s="11" t="str">
        <f t="shared" si="30"/>
        <v>N/A</v>
      </c>
      <c r="I169" s="12">
        <v>-30</v>
      </c>
      <c r="J169" s="12">
        <v>48.63</v>
      </c>
      <c r="K169" s="14" t="s">
        <v>213</v>
      </c>
      <c r="L169" s="9" t="str">
        <f t="shared" si="31"/>
        <v>N/A</v>
      </c>
    </row>
    <row r="170" spans="1:12" x14ac:dyDescent="0.25">
      <c r="A170" s="44" t="s">
        <v>1378</v>
      </c>
      <c r="B170" s="35" t="s">
        <v>213</v>
      </c>
      <c r="C170" s="45">
        <v>164156</v>
      </c>
      <c r="D170" s="11" t="str">
        <f t="shared" si="28"/>
        <v>N/A</v>
      </c>
      <c r="E170" s="45">
        <v>185942</v>
      </c>
      <c r="F170" s="11" t="str">
        <f t="shared" si="29"/>
        <v>N/A</v>
      </c>
      <c r="G170" s="45">
        <v>184501</v>
      </c>
      <c r="H170" s="11" t="str">
        <f t="shared" si="30"/>
        <v>N/A</v>
      </c>
      <c r="I170" s="12">
        <v>13.27</v>
      </c>
      <c r="J170" s="12">
        <v>-0.77500000000000002</v>
      </c>
      <c r="K170" s="14" t="s">
        <v>213</v>
      </c>
      <c r="L170" s="9" t="str">
        <f t="shared" si="31"/>
        <v>N/A</v>
      </c>
    </row>
    <row r="171" spans="1:12" x14ac:dyDescent="0.25">
      <c r="A171" s="44" t="s">
        <v>1615</v>
      </c>
      <c r="B171" s="35" t="s">
        <v>213</v>
      </c>
      <c r="C171" s="45">
        <v>38678</v>
      </c>
      <c r="D171" s="11" t="str">
        <f t="shared" si="28"/>
        <v>N/A</v>
      </c>
      <c r="E171" s="45">
        <v>168211</v>
      </c>
      <c r="F171" s="11" t="str">
        <f t="shared" si="29"/>
        <v>N/A</v>
      </c>
      <c r="G171" s="45">
        <v>85067</v>
      </c>
      <c r="H171" s="11" t="str">
        <f t="shared" si="30"/>
        <v>N/A</v>
      </c>
      <c r="I171" s="12">
        <v>334.9</v>
      </c>
      <c r="J171" s="12">
        <v>-49.4</v>
      </c>
      <c r="K171" s="14" t="s">
        <v>213</v>
      </c>
      <c r="L171" s="9" t="str">
        <f t="shared" si="31"/>
        <v>N/A</v>
      </c>
    </row>
    <row r="172" spans="1:12" x14ac:dyDescent="0.25">
      <c r="A172" s="44" t="s">
        <v>1616</v>
      </c>
      <c r="B172" s="35" t="s">
        <v>213</v>
      </c>
      <c r="C172" s="45">
        <v>218927</v>
      </c>
      <c r="D172" s="11" t="str">
        <f t="shared" si="28"/>
        <v>N/A</v>
      </c>
      <c r="E172" s="45">
        <v>200158</v>
      </c>
      <c r="F172" s="11" t="str">
        <f t="shared" si="29"/>
        <v>N/A</v>
      </c>
      <c r="G172" s="45">
        <v>207678</v>
      </c>
      <c r="H172" s="11" t="str">
        <f t="shared" si="30"/>
        <v>N/A</v>
      </c>
      <c r="I172" s="12">
        <v>-8.57</v>
      </c>
      <c r="J172" s="12">
        <v>3.7570000000000001</v>
      </c>
      <c r="K172" s="14" t="s">
        <v>213</v>
      </c>
      <c r="L172" s="9" t="str">
        <f t="shared" si="31"/>
        <v>N/A</v>
      </c>
    </row>
    <row r="173" spans="1:12" ht="25" x14ac:dyDescent="0.25">
      <c r="A173" s="44" t="s">
        <v>1379</v>
      </c>
      <c r="B173" s="35" t="s">
        <v>213</v>
      </c>
      <c r="C173" s="45">
        <v>2884</v>
      </c>
      <c r="D173" s="11" t="str">
        <f t="shared" ref="D173:D187" si="32">IF($B173="N/A","N/A",IF(C173&gt;10,"No",IF(C173&lt;-10,"No","Yes")))</f>
        <v>N/A</v>
      </c>
      <c r="E173" s="45">
        <v>4693</v>
      </c>
      <c r="F173" s="11" t="str">
        <f t="shared" ref="F173:F187" si="33">IF($B173="N/A","N/A",IF(E173&gt;10,"No",IF(E173&lt;-10,"No","Yes")))</f>
        <v>N/A</v>
      </c>
      <c r="G173" s="45">
        <v>3010</v>
      </c>
      <c r="H173" s="11" t="str">
        <f t="shared" ref="H173:H187" si="34">IF($B173="N/A","N/A",IF(G173&gt;10,"No",IF(G173&lt;-10,"No","Yes")))</f>
        <v>N/A</v>
      </c>
      <c r="I173" s="12">
        <v>62.73</v>
      </c>
      <c r="J173" s="12">
        <v>-35.9</v>
      </c>
      <c r="K173" s="43" t="s">
        <v>739</v>
      </c>
      <c r="L173" s="9" t="str">
        <f t="shared" ref="L173:L187" si="35">IF(J173="Div by 0", "N/A", IF(K173="N/A","N/A", IF(J173&gt;VALUE(MID(K173,1,2)), "No", IF(J173&lt;-1*VALUE(MID(K173,1,2)), "No", "Yes"))))</f>
        <v>No</v>
      </c>
    </row>
    <row r="174" spans="1:12" x14ac:dyDescent="0.25">
      <c r="A174" s="44" t="s">
        <v>649</v>
      </c>
      <c r="B174" s="35" t="s">
        <v>213</v>
      </c>
      <c r="C174" s="36">
        <v>47</v>
      </c>
      <c r="D174" s="11" t="str">
        <f t="shared" si="32"/>
        <v>N/A</v>
      </c>
      <c r="E174" s="36">
        <v>100</v>
      </c>
      <c r="F174" s="11" t="str">
        <f t="shared" si="33"/>
        <v>N/A</v>
      </c>
      <c r="G174" s="36">
        <v>50</v>
      </c>
      <c r="H174" s="11" t="str">
        <f t="shared" si="34"/>
        <v>N/A</v>
      </c>
      <c r="I174" s="12">
        <v>112.8</v>
      </c>
      <c r="J174" s="12">
        <v>-50</v>
      </c>
      <c r="K174" s="43" t="s">
        <v>739</v>
      </c>
      <c r="L174" s="9" t="str">
        <f t="shared" si="35"/>
        <v>No</v>
      </c>
    </row>
    <row r="175" spans="1:12" x14ac:dyDescent="0.25">
      <c r="A175" s="44" t="s">
        <v>1380</v>
      </c>
      <c r="B175" s="35" t="s">
        <v>213</v>
      </c>
      <c r="C175" s="45">
        <v>61.361702127999997</v>
      </c>
      <c r="D175" s="11" t="str">
        <f t="shared" si="32"/>
        <v>N/A</v>
      </c>
      <c r="E175" s="45">
        <v>46.93</v>
      </c>
      <c r="F175" s="11" t="str">
        <f t="shared" si="33"/>
        <v>N/A</v>
      </c>
      <c r="G175" s="45">
        <v>60.2</v>
      </c>
      <c r="H175" s="11" t="str">
        <f t="shared" si="34"/>
        <v>N/A</v>
      </c>
      <c r="I175" s="12">
        <v>-23.5</v>
      </c>
      <c r="J175" s="12">
        <v>28.28</v>
      </c>
      <c r="K175" s="43" t="s">
        <v>739</v>
      </c>
      <c r="L175" s="9" t="str">
        <f t="shared" si="35"/>
        <v>Yes</v>
      </c>
    </row>
    <row r="176" spans="1:12" ht="25" x14ac:dyDescent="0.25">
      <c r="A176" s="44" t="s">
        <v>1381</v>
      </c>
      <c r="B176" s="35" t="s">
        <v>213</v>
      </c>
      <c r="C176" s="45">
        <v>695060</v>
      </c>
      <c r="D176" s="11" t="str">
        <f t="shared" si="32"/>
        <v>N/A</v>
      </c>
      <c r="E176" s="45">
        <v>709001</v>
      </c>
      <c r="F176" s="11" t="str">
        <f t="shared" si="33"/>
        <v>N/A</v>
      </c>
      <c r="G176" s="45">
        <v>783113</v>
      </c>
      <c r="H176" s="11" t="str">
        <f t="shared" si="34"/>
        <v>N/A</v>
      </c>
      <c r="I176" s="12">
        <v>2.0059999999999998</v>
      </c>
      <c r="J176" s="12">
        <v>10.45</v>
      </c>
      <c r="K176" s="43" t="s">
        <v>739</v>
      </c>
      <c r="L176" s="9" t="str">
        <f t="shared" si="35"/>
        <v>Yes</v>
      </c>
    </row>
    <row r="177" spans="1:12" x14ac:dyDescent="0.25">
      <c r="A177" s="44" t="s">
        <v>516</v>
      </c>
      <c r="B177" s="35" t="s">
        <v>213</v>
      </c>
      <c r="C177" s="36">
        <v>4800</v>
      </c>
      <c r="D177" s="11" t="str">
        <f t="shared" si="32"/>
        <v>N/A</v>
      </c>
      <c r="E177" s="36">
        <v>4799</v>
      </c>
      <c r="F177" s="11" t="str">
        <f t="shared" si="33"/>
        <v>N/A</v>
      </c>
      <c r="G177" s="36">
        <v>4976</v>
      </c>
      <c r="H177" s="11" t="str">
        <f t="shared" si="34"/>
        <v>N/A</v>
      </c>
      <c r="I177" s="12">
        <v>-2.1000000000000001E-2</v>
      </c>
      <c r="J177" s="12">
        <v>3.6880000000000002</v>
      </c>
      <c r="K177" s="43" t="s">
        <v>739</v>
      </c>
      <c r="L177" s="9" t="str">
        <f t="shared" si="35"/>
        <v>Yes</v>
      </c>
    </row>
    <row r="178" spans="1:12" x14ac:dyDescent="0.25">
      <c r="A178" s="44" t="s">
        <v>1382</v>
      </c>
      <c r="B178" s="35" t="s">
        <v>213</v>
      </c>
      <c r="C178" s="45">
        <v>144.80416667</v>
      </c>
      <c r="D178" s="11" t="str">
        <f t="shared" si="32"/>
        <v>N/A</v>
      </c>
      <c r="E178" s="45">
        <v>147.73932069</v>
      </c>
      <c r="F178" s="11" t="str">
        <f t="shared" si="33"/>
        <v>N/A</v>
      </c>
      <c r="G178" s="45">
        <v>157.37801447000001</v>
      </c>
      <c r="H178" s="11" t="str">
        <f t="shared" si="34"/>
        <v>N/A</v>
      </c>
      <c r="I178" s="12">
        <v>2.0270000000000001</v>
      </c>
      <c r="J178" s="12">
        <v>6.524</v>
      </c>
      <c r="K178" s="43" t="s">
        <v>739</v>
      </c>
      <c r="L178" s="9" t="str">
        <f t="shared" si="35"/>
        <v>Yes</v>
      </c>
    </row>
    <row r="179" spans="1:12" ht="25" x14ac:dyDescent="0.25">
      <c r="A179" s="44" t="s">
        <v>1383</v>
      </c>
      <c r="B179" s="35" t="s">
        <v>213</v>
      </c>
      <c r="C179" s="45">
        <v>913495</v>
      </c>
      <c r="D179" s="11" t="str">
        <f t="shared" si="32"/>
        <v>N/A</v>
      </c>
      <c r="E179" s="45">
        <v>971686</v>
      </c>
      <c r="F179" s="11" t="str">
        <f t="shared" si="33"/>
        <v>N/A</v>
      </c>
      <c r="G179" s="45">
        <v>1003076</v>
      </c>
      <c r="H179" s="11" t="str">
        <f t="shared" si="34"/>
        <v>N/A</v>
      </c>
      <c r="I179" s="12">
        <v>6.37</v>
      </c>
      <c r="J179" s="12">
        <v>3.23</v>
      </c>
      <c r="K179" s="43" t="s">
        <v>739</v>
      </c>
      <c r="L179" s="9" t="str">
        <f t="shared" si="35"/>
        <v>Yes</v>
      </c>
    </row>
    <row r="180" spans="1:12" x14ac:dyDescent="0.25">
      <c r="A180" s="44" t="s">
        <v>517</v>
      </c>
      <c r="B180" s="35" t="s">
        <v>213</v>
      </c>
      <c r="C180" s="36">
        <v>8487</v>
      </c>
      <c r="D180" s="11" t="str">
        <f t="shared" si="32"/>
        <v>N/A</v>
      </c>
      <c r="E180" s="36">
        <v>8903</v>
      </c>
      <c r="F180" s="11" t="str">
        <f t="shared" si="33"/>
        <v>N/A</v>
      </c>
      <c r="G180" s="36">
        <v>9030</v>
      </c>
      <c r="H180" s="11" t="str">
        <f t="shared" si="34"/>
        <v>N/A</v>
      </c>
      <c r="I180" s="12">
        <v>4.9020000000000001</v>
      </c>
      <c r="J180" s="12">
        <v>1.4259999999999999</v>
      </c>
      <c r="K180" s="43" t="s">
        <v>739</v>
      </c>
      <c r="L180" s="9" t="str">
        <f t="shared" si="35"/>
        <v>Yes</v>
      </c>
    </row>
    <row r="181" spans="1:12" ht="25" x14ac:dyDescent="0.25">
      <c r="A181" s="44" t="s">
        <v>1384</v>
      </c>
      <c r="B181" s="35" t="s">
        <v>213</v>
      </c>
      <c r="C181" s="45">
        <v>107.63461765</v>
      </c>
      <c r="D181" s="11" t="str">
        <f t="shared" si="32"/>
        <v>N/A</v>
      </c>
      <c r="E181" s="45">
        <v>109.14141300999999</v>
      </c>
      <c r="F181" s="11" t="str">
        <f t="shared" si="33"/>
        <v>N/A</v>
      </c>
      <c r="G181" s="45">
        <v>111.08261351</v>
      </c>
      <c r="H181" s="11" t="str">
        <f t="shared" si="34"/>
        <v>N/A</v>
      </c>
      <c r="I181" s="12">
        <v>1.4</v>
      </c>
      <c r="J181" s="12">
        <v>1.7789999999999999</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203284310</v>
      </c>
      <c r="D185" s="11" t="str">
        <f t="shared" si="32"/>
        <v>N/A</v>
      </c>
      <c r="E185" s="45">
        <v>212706598</v>
      </c>
      <c r="F185" s="11" t="str">
        <f t="shared" si="33"/>
        <v>N/A</v>
      </c>
      <c r="G185" s="45">
        <v>245268885</v>
      </c>
      <c r="H185" s="11" t="str">
        <f t="shared" si="34"/>
        <v>N/A</v>
      </c>
      <c r="I185" s="12">
        <v>4.6349999999999998</v>
      </c>
      <c r="J185" s="12">
        <v>15.31</v>
      </c>
      <c r="K185" s="43" t="s">
        <v>739</v>
      </c>
      <c r="L185" s="9" t="str">
        <f t="shared" si="35"/>
        <v>Yes</v>
      </c>
    </row>
    <row r="186" spans="1:12" ht="25" x14ac:dyDescent="0.25">
      <c r="A186" s="44" t="s">
        <v>519</v>
      </c>
      <c r="B186" s="35" t="s">
        <v>213</v>
      </c>
      <c r="C186" s="36">
        <v>7286</v>
      </c>
      <c r="D186" s="11" t="str">
        <f t="shared" si="32"/>
        <v>N/A</v>
      </c>
      <c r="E186" s="36">
        <v>7786</v>
      </c>
      <c r="F186" s="11" t="str">
        <f t="shared" si="33"/>
        <v>N/A</v>
      </c>
      <c r="G186" s="36">
        <v>8919</v>
      </c>
      <c r="H186" s="11" t="str">
        <f t="shared" si="34"/>
        <v>N/A</v>
      </c>
      <c r="I186" s="12">
        <v>6.8620000000000001</v>
      </c>
      <c r="J186" s="12">
        <v>14.55</v>
      </c>
      <c r="K186" s="43" t="s">
        <v>739</v>
      </c>
      <c r="L186" s="9" t="str">
        <f t="shared" si="35"/>
        <v>Yes</v>
      </c>
    </row>
    <row r="187" spans="1:12" ht="25" x14ac:dyDescent="0.25">
      <c r="A187" s="44" t="s">
        <v>1388</v>
      </c>
      <c r="B187" s="35" t="s">
        <v>213</v>
      </c>
      <c r="C187" s="45">
        <v>27900.673895</v>
      </c>
      <c r="D187" s="11" t="str">
        <f t="shared" si="32"/>
        <v>N/A</v>
      </c>
      <c r="E187" s="45">
        <v>27319.110968000001</v>
      </c>
      <c r="F187" s="11" t="str">
        <f t="shared" si="33"/>
        <v>N/A</v>
      </c>
      <c r="G187" s="45">
        <v>27499.594686</v>
      </c>
      <c r="H187" s="11" t="str">
        <f t="shared" si="34"/>
        <v>N/A</v>
      </c>
      <c r="I187" s="12">
        <v>-2.08</v>
      </c>
      <c r="J187" s="12">
        <v>0.66069999999999995</v>
      </c>
      <c r="K187" s="43" t="s">
        <v>739</v>
      </c>
      <c r="L187" s="9" t="str">
        <f t="shared" si="35"/>
        <v>Yes</v>
      </c>
    </row>
    <row r="188" spans="1:12" x14ac:dyDescent="0.25">
      <c r="A188" s="4" t="s">
        <v>1389</v>
      </c>
      <c r="B188" s="35" t="s">
        <v>213</v>
      </c>
      <c r="C188" s="45">
        <v>225778950</v>
      </c>
      <c r="D188" s="11" t="str">
        <f t="shared" ref="D188:D203" si="36">IF($B188="N/A","N/A",IF(C188&gt;10,"No",IF(C188&lt;-10,"No","Yes")))</f>
        <v>N/A</v>
      </c>
      <c r="E188" s="45">
        <v>236114838</v>
      </c>
      <c r="F188" s="11" t="str">
        <f t="shared" ref="F188:F203" si="37">IF($B188="N/A","N/A",IF(E188&gt;10,"No",IF(E188&lt;-10,"No","Yes")))</f>
        <v>N/A</v>
      </c>
      <c r="G188" s="45">
        <v>270613159</v>
      </c>
      <c r="H188" s="11" t="str">
        <f t="shared" ref="H188:H203" si="38">IF($B188="N/A","N/A",IF(G188&gt;10,"No",IF(G188&lt;-10,"No","Yes")))</f>
        <v>N/A</v>
      </c>
      <c r="I188" s="12">
        <v>4.5780000000000003</v>
      </c>
      <c r="J188" s="12">
        <v>14.61</v>
      </c>
      <c r="K188" s="43" t="s">
        <v>739</v>
      </c>
      <c r="L188" s="9" t="str">
        <f t="shared" ref="L188:L203" si="39">IF(J188="Div by 0", "N/A", IF(K188="N/A","N/A", IF(J188&gt;VALUE(MID(K188,1,2)), "No", IF(J188&lt;-1*VALUE(MID(K188,1,2)), "No", "Yes"))))</f>
        <v>Yes</v>
      </c>
    </row>
    <row r="189" spans="1:12" x14ac:dyDescent="0.25">
      <c r="A189" s="4" t="s">
        <v>1486</v>
      </c>
      <c r="B189" s="35" t="s">
        <v>213</v>
      </c>
      <c r="C189" s="36">
        <v>10197</v>
      </c>
      <c r="D189" s="11" t="str">
        <f t="shared" si="36"/>
        <v>N/A</v>
      </c>
      <c r="E189" s="36">
        <v>10635</v>
      </c>
      <c r="F189" s="11" t="str">
        <f t="shared" si="37"/>
        <v>N/A</v>
      </c>
      <c r="G189" s="36">
        <v>11635</v>
      </c>
      <c r="H189" s="11" t="str">
        <f t="shared" si="38"/>
        <v>N/A</v>
      </c>
      <c r="I189" s="12">
        <v>4.2949999999999999</v>
      </c>
      <c r="J189" s="12">
        <v>9.4030000000000005</v>
      </c>
      <c r="K189" s="43" t="s">
        <v>739</v>
      </c>
      <c r="L189" s="9" t="str">
        <f t="shared" si="39"/>
        <v>Yes</v>
      </c>
    </row>
    <row r="190" spans="1:12" x14ac:dyDescent="0.25">
      <c r="A190" s="4" t="s">
        <v>1487</v>
      </c>
      <c r="B190" s="35" t="s">
        <v>213</v>
      </c>
      <c r="C190" s="45">
        <v>22141.703442000002</v>
      </c>
      <c r="D190" s="11" t="str">
        <f t="shared" si="36"/>
        <v>N/A</v>
      </c>
      <c r="E190" s="45">
        <v>22201.677292</v>
      </c>
      <c r="F190" s="11" t="str">
        <f t="shared" si="37"/>
        <v>N/A</v>
      </c>
      <c r="G190" s="45">
        <v>23258.543962</v>
      </c>
      <c r="H190" s="11" t="str">
        <f t="shared" si="38"/>
        <v>N/A</v>
      </c>
      <c r="I190" s="12">
        <v>0.27089999999999997</v>
      </c>
      <c r="J190" s="12">
        <v>4.76</v>
      </c>
      <c r="K190" s="43" t="s">
        <v>739</v>
      </c>
      <c r="L190" s="9" t="str">
        <f t="shared" si="39"/>
        <v>Yes</v>
      </c>
    </row>
    <row r="191" spans="1:12" x14ac:dyDescent="0.25">
      <c r="A191" s="4" t="s">
        <v>1488</v>
      </c>
      <c r="B191" s="35" t="s">
        <v>213</v>
      </c>
      <c r="C191" s="45">
        <v>10599.751711000001</v>
      </c>
      <c r="D191" s="11" t="str">
        <f t="shared" si="36"/>
        <v>N/A</v>
      </c>
      <c r="E191" s="45">
        <v>13440.951772</v>
      </c>
      <c r="F191" s="11" t="str">
        <f t="shared" si="37"/>
        <v>N/A</v>
      </c>
      <c r="G191" s="45">
        <v>14081.286797999999</v>
      </c>
      <c r="H191" s="11" t="str">
        <f t="shared" si="38"/>
        <v>N/A</v>
      </c>
      <c r="I191" s="12">
        <v>26.8</v>
      </c>
      <c r="J191" s="12">
        <v>4.7640000000000002</v>
      </c>
      <c r="K191" s="43" t="s">
        <v>739</v>
      </c>
      <c r="L191" s="9" t="str">
        <f t="shared" si="39"/>
        <v>Yes</v>
      </c>
    </row>
    <row r="192" spans="1:12" x14ac:dyDescent="0.25">
      <c r="A192" s="4" t="s">
        <v>1489</v>
      </c>
      <c r="B192" s="35" t="s">
        <v>213</v>
      </c>
      <c r="C192" s="45">
        <v>27131.237045000002</v>
      </c>
      <c r="D192" s="11" t="str">
        <f t="shared" si="36"/>
        <v>N/A</v>
      </c>
      <c r="E192" s="45">
        <v>32677.371028000001</v>
      </c>
      <c r="F192" s="11" t="str">
        <f t="shared" si="37"/>
        <v>N/A</v>
      </c>
      <c r="G192" s="45">
        <v>35276.497122000001</v>
      </c>
      <c r="H192" s="11" t="str">
        <f t="shared" si="38"/>
        <v>N/A</v>
      </c>
      <c r="I192" s="12">
        <v>20.440000000000001</v>
      </c>
      <c r="J192" s="12">
        <v>7.9539999999999997</v>
      </c>
      <c r="K192" s="43" t="s">
        <v>739</v>
      </c>
      <c r="L192" s="9" t="str">
        <f t="shared" si="39"/>
        <v>Yes</v>
      </c>
    </row>
    <row r="193" spans="1:12" x14ac:dyDescent="0.25">
      <c r="A193" s="44" t="s">
        <v>1490</v>
      </c>
      <c r="B193" s="35" t="s">
        <v>213</v>
      </c>
      <c r="C193" s="9">
        <v>19.877580460000001</v>
      </c>
      <c r="D193" s="11" t="str">
        <f t="shared" si="36"/>
        <v>N/A</v>
      </c>
      <c r="E193" s="9">
        <v>20.267179937000002</v>
      </c>
      <c r="F193" s="11" t="str">
        <f t="shared" si="37"/>
        <v>N/A</v>
      </c>
      <c r="G193" s="9">
        <v>21.672316805000001</v>
      </c>
      <c r="H193" s="11" t="str">
        <f t="shared" si="38"/>
        <v>N/A</v>
      </c>
      <c r="I193" s="12">
        <v>1.96</v>
      </c>
      <c r="J193" s="12">
        <v>6.9329999999999998</v>
      </c>
      <c r="K193" s="43" t="s">
        <v>739</v>
      </c>
      <c r="L193" s="9" t="str">
        <f t="shared" si="39"/>
        <v>Yes</v>
      </c>
    </row>
    <row r="194" spans="1:12" x14ac:dyDescent="0.25">
      <c r="A194" s="44" t="s">
        <v>1491</v>
      </c>
      <c r="B194" s="35" t="s">
        <v>213</v>
      </c>
      <c r="C194" s="9">
        <v>13.817477825999999</v>
      </c>
      <c r="D194" s="11" t="str">
        <f t="shared" si="36"/>
        <v>N/A</v>
      </c>
      <c r="E194" s="9">
        <v>22.550089655000001</v>
      </c>
      <c r="F194" s="11" t="str">
        <f t="shared" si="37"/>
        <v>N/A</v>
      </c>
      <c r="G194" s="9">
        <v>24.960230286000002</v>
      </c>
      <c r="H194" s="11" t="str">
        <f t="shared" si="38"/>
        <v>N/A</v>
      </c>
      <c r="I194" s="12">
        <v>63.2</v>
      </c>
      <c r="J194" s="12">
        <v>10.69</v>
      </c>
      <c r="K194" s="43" t="s">
        <v>739</v>
      </c>
      <c r="L194" s="9" t="str">
        <f t="shared" si="39"/>
        <v>Yes</v>
      </c>
    </row>
    <row r="195" spans="1:12" x14ac:dyDescent="0.25">
      <c r="A195" s="44" t="s">
        <v>1492</v>
      </c>
      <c r="B195" s="35" t="s">
        <v>213</v>
      </c>
      <c r="C195" s="9">
        <v>24.742017303000001</v>
      </c>
      <c r="D195" s="11" t="str">
        <f t="shared" si="36"/>
        <v>N/A</v>
      </c>
      <c r="E195" s="9">
        <v>18.290933796000001</v>
      </c>
      <c r="F195" s="11" t="str">
        <f t="shared" si="37"/>
        <v>N/A</v>
      </c>
      <c r="G195" s="9">
        <v>18.671953163000001</v>
      </c>
      <c r="H195" s="11" t="str">
        <f t="shared" si="38"/>
        <v>N/A</v>
      </c>
      <c r="I195" s="12">
        <v>-26.1</v>
      </c>
      <c r="J195" s="12">
        <v>2.0830000000000002</v>
      </c>
      <c r="K195" s="43" t="s">
        <v>739</v>
      </c>
      <c r="L195" s="9" t="str">
        <f t="shared" si="39"/>
        <v>Yes</v>
      </c>
    </row>
    <row r="196" spans="1:12" x14ac:dyDescent="0.25">
      <c r="A196" s="4" t="s">
        <v>1401</v>
      </c>
      <c r="B196" s="35" t="s">
        <v>213</v>
      </c>
      <c r="C196" s="45">
        <v>203284310</v>
      </c>
      <c r="D196" s="11" t="str">
        <f t="shared" si="36"/>
        <v>N/A</v>
      </c>
      <c r="E196" s="45">
        <v>212706598</v>
      </c>
      <c r="F196" s="11" t="str">
        <f t="shared" si="37"/>
        <v>N/A</v>
      </c>
      <c r="G196" s="45">
        <v>245268885</v>
      </c>
      <c r="H196" s="11" t="str">
        <f t="shared" si="38"/>
        <v>N/A</v>
      </c>
      <c r="I196" s="12">
        <v>4.6349999999999998</v>
      </c>
      <c r="J196" s="12">
        <v>15.31</v>
      </c>
      <c r="K196" s="43" t="s">
        <v>739</v>
      </c>
      <c r="L196" s="9" t="str">
        <f t="shared" si="39"/>
        <v>Yes</v>
      </c>
    </row>
    <row r="197" spans="1:12" x14ac:dyDescent="0.25">
      <c r="A197" s="4" t="s">
        <v>1493</v>
      </c>
      <c r="B197" s="35" t="s">
        <v>213</v>
      </c>
      <c r="C197" s="36">
        <v>7286</v>
      </c>
      <c r="D197" s="11" t="str">
        <f t="shared" si="36"/>
        <v>N/A</v>
      </c>
      <c r="E197" s="36">
        <v>7786</v>
      </c>
      <c r="F197" s="11" t="str">
        <f t="shared" si="37"/>
        <v>N/A</v>
      </c>
      <c r="G197" s="36">
        <v>8919</v>
      </c>
      <c r="H197" s="11" t="str">
        <f t="shared" si="38"/>
        <v>N/A</v>
      </c>
      <c r="I197" s="12">
        <v>6.8620000000000001</v>
      </c>
      <c r="J197" s="12">
        <v>14.55</v>
      </c>
      <c r="K197" s="43" t="s">
        <v>739</v>
      </c>
      <c r="L197" s="9" t="str">
        <f t="shared" si="39"/>
        <v>Yes</v>
      </c>
    </row>
    <row r="198" spans="1:12" ht="25" x14ac:dyDescent="0.25">
      <c r="A198" s="4" t="s">
        <v>1494</v>
      </c>
      <c r="B198" s="35" t="s">
        <v>213</v>
      </c>
      <c r="C198" s="45">
        <v>27900.673895</v>
      </c>
      <c r="D198" s="11" t="str">
        <f t="shared" si="36"/>
        <v>N/A</v>
      </c>
      <c r="E198" s="45">
        <v>27319.110968000001</v>
      </c>
      <c r="F198" s="11" t="str">
        <f t="shared" si="37"/>
        <v>N/A</v>
      </c>
      <c r="G198" s="45">
        <v>27499.594686</v>
      </c>
      <c r="H198" s="11" t="str">
        <f t="shared" si="38"/>
        <v>N/A</v>
      </c>
      <c r="I198" s="12">
        <v>-2.08</v>
      </c>
      <c r="J198" s="12">
        <v>0.66069999999999995</v>
      </c>
      <c r="K198" s="43" t="s">
        <v>739</v>
      </c>
      <c r="L198" s="9" t="str">
        <f t="shared" si="39"/>
        <v>Yes</v>
      </c>
    </row>
    <row r="199" spans="1:12" ht="25" x14ac:dyDescent="0.25">
      <c r="A199" s="4" t="s">
        <v>1495</v>
      </c>
      <c r="B199" s="35" t="s">
        <v>213</v>
      </c>
      <c r="C199" s="45">
        <v>15445.201544</v>
      </c>
      <c r="D199" s="11" t="str">
        <f t="shared" si="36"/>
        <v>N/A</v>
      </c>
      <c r="E199" s="45">
        <v>15772.958488</v>
      </c>
      <c r="F199" s="11" t="str">
        <f t="shared" si="37"/>
        <v>N/A</v>
      </c>
      <c r="G199" s="45">
        <v>15649.765957</v>
      </c>
      <c r="H199" s="11" t="str">
        <f t="shared" si="38"/>
        <v>N/A</v>
      </c>
      <c r="I199" s="12">
        <v>2.1219999999999999</v>
      </c>
      <c r="J199" s="12">
        <v>-0.78100000000000003</v>
      </c>
      <c r="K199" s="43" t="s">
        <v>739</v>
      </c>
      <c r="L199" s="9" t="str">
        <f t="shared" si="39"/>
        <v>Yes</v>
      </c>
    </row>
    <row r="200" spans="1:12" ht="25" x14ac:dyDescent="0.25">
      <c r="A200" s="4" t="s">
        <v>1496</v>
      </c>
      <c r="B200" s="35" t="s">
        <v>213</v>
      </c>
      <c r="C200" s="45">
        <v>30597.785105999999</v>
      </c>
      <c r="D200" s="11" t="str">
        <f t="shared" si="36"/>
        <v>N/A</v>
      </c>
      <c r="E200" s="45">
        <v>39816.377374000003</v>
      </c>
      <c r="F200" s="11" t="str">
        <f t="shared" si="37"/>
        <v>N/A</v>
      </c>
      <c r="G200" s="45">
        <v>42503.379416000003</v>
      </c>
      <c r="H200" s="11" t="str">
        <f t="shared" si="38"/>
        <v>N/A</v>
      </c>
      <c r="I200" s="12">
        <v>30.13</v>
      </c>
      <c r="J200" s="12">
        <v>6.7480000000000002</v>
      </c>
      <c r="K200" s="43" t="s">
        <v>739</v>
      </c>
      <c r="L200" s="9" t="str">
        <f t="shared" si="39"/>
        <v>Yes</v>
      </c>
    </row>
    <row r="201" spans="1:12" ht="25" x14ac:dyDescent="0.25">
      <c r="A201" s="4" t="s">
        <v>1497</v>
      </c>
      <c r="B201" s="35" t="s">
        <v>213</v>
      </c>
      <c r="C201" s="9">
        <v>14.203005907</v>
      </c>
      <c r="D201" s="11" t="str">
        <f t="shared" si="36"/>
        <v>N/A</v>
      </c>
      <c r="E201" s="9">
        <v>14.837824446000001</v>
      </c>
      <c r="F201" s="11" t="str">
        <f t="shared" si="37"/>
        <v>N/A</v>
      </c>
      <c r="G201" s="9">
        <v>16.613269754000001</v>
      </c>
      <c r="H201" s="11" t="str">
        <f t="shared" si="38"/>
        <v>N/A</v>
      </c>
      <c r="I201" s="12">
        <v>4.47</v>
      </c>
      <c r="J201" s="12">
        <v>11.97</v>
      </c>
      <c r="K201" s="43" t="s">
        <v>739</v>
      </c>
      <c r="L201" s="9" t="str">
        <f t="shared" si="39"/>
        <v>Yes</v>
      </c>
    </row>
    <row r="202" spans="1:12" ht="25" x14ac:dyDescent="0.25">
      <c r="A202" s="4" t="s">
        <v>1498</v>
      </c>
      <c r="B202" s="35" t="s">
        <v>213</v>
      </c>
      <c r="C202" s="9">
        <v>5.8304443743999999</v>
      </c>
      <c r="D202" s="11" t="str">
        <f t="shared" si="36"/>
        <v>N/A</v>
      </c>
      <c r="E202" s="9">
        <v>15.775317689</v>
      </c>
      <c r="F202" s="11" t="str">
        <f t="shared" si="37"/>
        <v>N/A</v>
      </c>
      <c r="G202" s="9">
        <v>18.869782592</v>
      </c>
      <c r="H202" s="11" t="str">
        <f t="shared" si="38"/>
        <v>N/A</v>
      </c>
      <c r="I202" s="12">
        <v>170.6</v>
      </c>
      <c r="J202" s="12">
        <v>19.62</v>
      </c>
      <c r="K202" s="43" t="s">
        <v>739</v>
      </c>
      <c r="L202" s="9" t="str">
        <f t="shared" si="39"/>
        <v>Yes</v>
      </c>
    </row>
    <row r="203" spans="1:12" ht="25" x14ac:dyDescent="0.25">
      <c r="A203" s="4" t="s">
        <v>1499</v>
      </c>
      <c r="B203" s="35" t="s">
        <v>213</v>
      </c>
      <c r="C203" s="9">
        <v>20.808866961</v>
      </c>
      <c r="D203" s="11" t="str">
        <f t="shared" si="36"/>
        <v>N/A</v>
      </c>
      <c r="E203" s="9">
        <v>14.112629275</v>
      </c>
      <c r="F203" s="11" t="str">
        <f t="shared" si="37"/>
        <v>N/A</v>
      </c>
      <c r="G203" s="9">
        <v>14.581094601</v>
      </c>
      <c r="H203" s="11" t="str">
        <f t="shared" si="38"/>
        <v>N/A</v>
      </c>
      <c r="I203" s="12">
        <v>-32.200000000000003</v>
      </c>
      <c r="J203" s="12">
        <v>3.319</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169086</v>
      </c>
      <c r="D6" s="11" t="str">
        <f>IF($B6="N/A","N/A",IF(C6&gt;10,"No",IF(C6&lt;-10,"No","Yes")))</f>
        <v>N/A</v>
      </c>
      <c r="E6" s="36">
        <v>174584</v>
      </c>
      <c r="F6" s="11" t="str">
        <f>IF($B6="N/A","N/A",IF(E6&gt;10,"No",IF(E6&lt;-10,"No","Yes")))</f>
        <v>N/A</v>
      </c>
      <c r="G6" s="36">
        <v>166234</v>
      </c>
      <c r="H6" s="11" t="str">
        <f>IF($B6="N/A","N/A",IF(G6&gt;10,"No",IF(G6&lt;-10,"No","Yes")))</f>
        <v>N/A</v>
      </c>
      <c r="I6" s="12">
        <v>3.2519999999999998</v>
      </c>
      <c r="J6" s="12">
        <v>-4.78</v>
      </c>
      <c r="K6" s="43" t="s">
        <v>739</v>
      </c>
      <c r="L6" s="9" t="str">
        <f t="shared" ref="L6:L46" si="0">IF(J6="Div by 0", "N/A", IF(K6="N/A","N/A", IF(J6&gt;VALUE(MID(K6,1,2)), "No", IF(J6&lt;-1*VALUE(MID(K6,1,2)), "No", "Yes"))))</f>
        <v>Yes</v>
      </c>
    </row>
    <row r="7" spans="1:12" x14ac:dyDescent="0.25">
      <c r="A7" s="44" t="s">
        <v>10</v>
      </c>
      <c r="B7" s="35" t="s">
        <v>213</v>
      </c>
      <c r="C7" s="36">
        <v>151753</v>
      </c>
      <c r="D7" s="11" t="str">
        <f>IF($B7="N/A","N/A",IF(C7&gt;10,"No",IF(C7&lt;-10,"No","Yes")))</f>
        <v>N/A</v>
      </c>
      <c r="E7" s="36">
        <v>156378</v>
      </c>
      <c r="F7" s="11" t="str">
        <f>IF($B7="N/A","N/A",IF(E7&gt;10,"No",IF(E7&lt;-10,"No","Yes")))</f>
        <v>N/A</v>
      </c>
      <c r="G7" s="36">
        <v>149203</v>
      </c>
      <c r="H7" s="11" t="str">
        <f>IF($B7="N/A","N/A",IF(G7&gt;10,"No",IF(G7&lt;-10,"No","Yes")))</f>
        <v>N/A</v>
      </c>
      <c r="I7" s="12">
        <v>3.048</v>
      </c>
      <c r="J7" s="12">
        <v>-4.59</v>
      </c>
      <c r="K7" s="43" t="s">
        <v>739</v>
      </c>
      <c r="L7" s="9" t="str">
        <f t="shared" si="0"/>
        <v>Yes</v>
      </c>
    </row>
    <row r="8" spans="1:12" x14ac:dyDescent="0.25">
      <c r="A8" s="44" t="s">
        <v>91</v>
      </c>
      <c r="B8" s="9" t="s">
        <v>297</v>
      </c>
      <c r="C8" s="8">
        <v>89.749003466000005</v>
      </c>
      <c r="D8" s="11" t="str">
        <f>IF($B8="N/A","N/A",IF(C8&gt;90,"No",IF(C8&lt;65,"No","Yes")))</f>
        <v>Yes</v>
      </c>
      <c r="E8" s="8">
        <v>89.571782064999994</v>
      </c>
      <c r="F8" s="11" t="str">
        <f>IF($B8="N/A","N/A",IF(E8&gt;90,"No",IF(E8&lt;65,"No","Yes")))</f>
        <v>Yes</v>
      </c>
      <c r="G8" s="8">
        <v>89.754803469999999</v>
      </c>
      <c r="H8" s="11" t="str">
        <f>IF($B8="N/A","N/A",IF(G8&gt;90,"No",IF(G8&lt;65,"No","Yes")))</f>
        <v>Yes</v>
      </c>
      <c r="I8" s="12">
        <v>-0.19700000000000001</v>
      </c>
      <c r="J8" s="12">
        <v>0.20430000000000001</v>
      </c>
      <c r="K8" s="43" t="s">
        <v>739</v>
      </c>
      <c r="L8" s="9" t="str">
        <f t="shared" si="0"/>
        <v>Yes</v>
      </c>
    </row>
    <row r="9" spans="1:12" x14ac:dyDescent="0.25">
      <c r="A9" s="44" t="s">
        <v>92</v>
      </c>
      <c r="B9" s="9" t="s">
        <v>298</v>
      </c>
      <c r="C9" s="8">
        <v>94.204430352000003</v>
      </c>
      <c r="D9" s="11" t="str">
        <f>IF($B9="N/A","N/A",IF(C9&gt;100,"No",IF(C9&lt;90,"No","Yes")))</f>
        <v>Yes</v>
      </c>
      <c r="E9" s="8">
        <v>94.655645284000002</v>
      </c>
      <c r="F9" s="11" t="str">
        <f>IF($B9="N/A","N/A",IF(E9&gt;100,"No",IF(E9&lt;90,"No","Yes")))</f>
        <v>Yes</v>
      </c>
      <c r="G9" s="8">
        <v>94.188154341000001</v>
      </c>
      <c r="H9" s="11" t="str">
        <f>IF($B9="N/A","N/A",IF(G9&gt;100,"No",IF(G9&lt;90,"No","Yes")))</f>
        <v>Yes</v>
      </c>
      <c r="I9" s="12">
        <v>0.47899999999999998</v>
      </c>
      <c r="J9" s="12">
        <v>-0.49399999999999999</v>
      </c>
      <c r="K9" s="43" t="s">
        <v>739</v>
      </c>
      <c r="L9" s="9" t="str">
        <f t="shared" si="0"/>
        <v>Yes</v>
      </c>
    </row>
    <row r="10" spans="1:12" x14ac:dyDescent="0.25">
      <c r="A10" s="44" t="s">
        <v>93</v>
      </c>
      <c r="B10" s="9" t="s">
        <v>299</v>
      </c>
      <c r="C10" s="8">
        <v>92.887381933</v>
      </c>
      <c r="D10" s="11" t="str">
        <f>IF($B10="N/A","N/A",IF(C10&gt;100,"No",IF(C10&lt;85,"No","Yes")))</f>
        <v>Yes</v>
      </c>
      <c r="E10" s="8">
        <v>92.617482159000005</v>
      </c>
      <c r="F10" s="11" t="str">
        <f>IF($B10="N/A","N/A",IF(E10&gt;100,"No",IF(E10&lt;85,"No","Yes")))</f>
        <v>Yes</v>
      </c>
      <c r="G10" s="8">
        <v>92.730572261999995</v>
      </c>
      <c r="H10" s="11" t="str">
        <f>IF($B10="N/A","N/A",IF(G10&gt;100,"No",IF(G10&lt;85,"No","Yes")))</f>
        <v>Yes</v>
      </c>
      <c r="I10" s="12">
        <v>-0.29099999999999998</v>
      </c>
      <c r="J10" s="12">
        <v>0.1221</v>
      </c>
      <c r="K10" s="43" t="s">
        <v>739</v>
      </c>
      <c r="L10" s="9" t="str">
        <f t="shared" si="0"/>
        <v>Yes</v>
      </c>
    </row>
    <row r="11" spans="1:12" x14ac:dyDescent="0.25">
      <c r="A11" s="44" t="s">
        <v>94</v>
      </c>
      <c r="B11" s="9" t="s">
        <v>300</v>
      </c>
      <c r="C11" s="8">
        <v>81.165652752</v>
      </c>
      <c r="D11" s="11" t="str">
        <f>IF($B11="N/A","N/A",IF(C11&gt;100,"No",IF(C11&lt;80,"No","Yes")))</f>
        <v>Yes</v>
      </c>
      <c r="E11" s="8">
        <v>80.319086073999998</v>
      </c>
      <c r="F11" s="11" t="str">
        <f>IF($B11="N/A","N/A",IF(E11&gt;100,"No",IF(E11&lt;80,"No","Yes")))</f>
        <v>Yes</v>
      </c>
      <c r="G11" s="8">
        <v>78.235154956000002</v>
      </c>
      <c r="H11" s="11" t="str">
        <f>IF($B11="N/A","N/A",IF(G11&gt;100,"No",IF(G11&lt;80,"No","Yes")))</f>
        <v>No</v>
      </c>
      <c r="I11" s="12">
        <v>-1.04</v>
      </c>
      <c r="J11" s="12">
        <v>-2.59</v>
      </c>
      <c r="K11" s="43" t="s">
        <v>739</v>
      </c>
      <c r="L11" s="9" t="str">
        <f t="shared" si="0"/>
        <v>Yes</v>
      </c>
    </row>
    <row r="12" spans="1:12" x14ac:dyDescent="0.25">
      <c r="A12" s="44" t="s">
        <v>95</v>
      </c>
      <c r="B12" s="9" t="s">
        <v>300</v>
      </c>
      <c r="C12" s="8">
        <v>77.405167675000001</v>
      </c>
      <c r="D12" s="11" t="str">
        <f>IF($B12="N/A","N/A",IF(C12&gt;100,"No",IF(C12&lt;80,"No","Yes")))</f>
        <v>No</v>
      </c>
      <c r="E12" s="8">
        <v>78.740597682000001</v>
      </c>
      <c r="F12" s="11" t="str">
        <f>IF($B12="N/A","N/A",IF(E12&gt;100,"No",IF(E12&lt;80,"No","Yes")))</f>
        <v>No</v>
      </c>
      <c r="G12" s="8">
        <v>74.966846087999997</v>
      </c>
      <c r="H12" s="11" t="str">
        <f>IF($B12="N/A","N/A",IF(G12&gt;100,"No",IF(G12&lt;80,"No","Yes")))</f>
        <v>No</v>
      </c>
      <c r="I12" s="12">
        <v>1.7250000000000001</v>
      </c>
      <c r="J12" s="12">
        <v>-4.79</v>
      </c>
      <c r="K12" s="43" t="s">
        <v>739</v>
      </c>
      <c r="L12" s="9" t="str">
        <f t="shared" si="0"/>
        <v>Yes</v>
      </c>
    </row>
    <row r="13" spans="1:12" x14ac:dyDescent="0.25">
      <c r="A13" s="3" t="s">
        <v>96</v>
      </c>
      <c r="B13" s="35" t="s">
        <v>213</v>
      </c>
      <c r="C13" s="36">
        <v>137722.53</v>
      </c>
      <c r="D13" s="11" t="str">
        <f t="shared" ref="D13:D44" si="1">IF($B13="N/A","N/A",IF(C13&gt;10,"No",IF(C13&lt;-10,"No","Yes")))</f>
        <v>N/A</v>
      </c>
      <c r="E13" s="36">
        <v>141264.35999999999</v>
      </c>
      <c r="F13" s="11" t="str">
        <f t="shared" ref="F13:F44" si="2">IF($B13="N/A","N/A",IF(E13&gt;10,"No",IF(E13&lt;-10,"No","Yes")))</f>
        <v>N/A</v>
      </c>
      <c r="G13" s="36">
        <v>135730.93</v>
      </c>
      <c r="H13" s="11" t="str">
        <f t="shared" ref="H13:H44" si="3">IF($B13="N/A","N/A",IF(G13&gt;10,"No",IF(G13&lt;-10,"No","Yes")))</f>
        <v>N/A</v>
      </c>
      <c r="I13" s="12">
        <v>2.5720000000000001</v>
      </c>
      <c r="J13" s="12">
        <v>-3.92</v>
      </c>
      <c r="K13" s="43" t="s">
        <v>739</v>
      </c>
      <c r="L13" s="9" t="str">
        <f t="shared" si="0"/>
        <v>Yes</v>
      </c>
    </row>
    <row r="14" spans="1:12" x14ac:dyDescent="0.25">
      <c r="A14" s="3" t="s">
        <v>100</v>
      </c>
      <c r="B14" s="35" t="s">
        <v>213</v>
      </c>
      <c r="C14" s="36">
        <v>22707</v>
      </c>
      <c r="D14" s="11" t="str">
        <f t="shared" si="1"/>
        <v>N/A</v>
      </c>
      <c r="E14" s="36">
        <v>26252</v>
      </c>
      <c r="F14" s="11" t="str">
        <f t="shared" si="2"/>
        <v>N/A</v>
      </c>
      <c r="G14" s="36">
        <v>27031</v>
      </c>
      <c r="H14" s="11" t="str">
        <f t="shared" si="3"/>
        <v>N/A</v>
      </c>
      <c r="I14" s="12">
        <v>15.61</v>
      </c>
      <c r="J14" s="12">
        <v>2.9670000000000001</v>
      </c>
      <c r="K14" s="43" t="s">
        <v>739</v>
      </c>
      <c r="L14" s="9" t="str">
        <f t="shared" si="0"/>
        <v>Yes</v>
      </c>
    </row>
    <row r="15" spans="1:12" x14ac:dyDescent="0.25">
      <c r="A15" s="3" t="s">
        <v>990</v>
      </c>
      <c r="B15" s="35" t="s">
        <v>213</v>
      </c>
      <c r="C15" s="36">
        <v>12570</v>
      </c>
      <c r="D15" s="11" t="str">
        <f t="shared" si="1"/>
        <v>N/A</v>
      </c>
      <c r="E15" s="36">
        <v>13156</v>
      </c>
      <c r="F15" s="11" t="str">
        <f t="shared" si="2"/>
        <v>N/A</v>
      </c>
      <c r="G15" s="36">
        <v>13314</v>
      </c>
      <c r="H15" s="11" t="str">
        <f t="shared" si="3"/>
        <v>N/A</v>
      </c>
      <c r="I15" s="12">
        <v>4.6619999999999999</v>
      </c>
      <c r="J15" s="12">
        <v>1.2010000000000001</v>
      </c>
      <c r="K15" s="43" t="s">
        <v>739</v>
      </c>
      <c r="L15" s="9" t="str">
        <f t="shared" si="0"/>
        <v>Yes</v>
      </c>
    </row>
    <row r="16" spans="1:12" x14ac:dyDescent="0.25">
      <c r="A16" s="3" t="s">
        <v>991</v>
      </c>
      <c r="B16" s="35" t="s">
        <v>213</v>
      </c>
      <c r="C16" s="36">
        <v>1487</v>
      </c>
      <c r="D16" s="11" t="str">
        <f t="shared" si="1"/>
        <v>N/A</v>
      </c>
      <c r="E16" s="36">
        <v>1635</v>
      </c>
      <c r="F16" s="11" t="str">
        <f t="shared" si="2"/>
        <v>N/A</v>
      </c>
      <c r="G16" s="36">
        <v>1648</v>
      </c>
      <c r="H16" s="11" t="str">
        <f t="shared" si="3"/>
        <v>N/A</v>
      </c>
      <c r="I16" s="12">
        <v>9.9529999999999994</v>
      </c>
      <c r="J16" s="12">
        <v>0.79510000000000003</v>
      </c>
      <c r="K16" s="43" t="s">
        <v>739</v>
      </c>
      <c r="L16" s="9" t="str">
        <f t="shared" si="0"/>
        <v>Yes</v>
      </c>
    </row>
    <row r="17" spans="1:12" x14ac:dyDescent="0.25">
      <c r="A17" s="3" t="s">
        <v>992</v>
      </c>
      <c r="B17" s="35" t="s">
        <v>213</v>
      </c>
      <c r="C17" s="36">
        <v>655</v>
      </c>
      <c r="D17" s="11" t="str">
        <f t="shared" si="1"/>
        <v>N/A</v>
      </c>
      <c r="E17" s="36">
        <v>628</v>
      </c>
      <c r="F17" s="11" t="str">
        <f t="shared" si="2"/>
        <v>N/A</v>
      </c>
      <c r="G17" s="36">
        <v>732</v>
      </c>
      <c r="H17" s="11" t="str">
        <f t="shared" si="3"/>
        <v>N/A</v>
      </c>
      <c r="I17" s="12">
        <v>-4.12</v>
      </c>
      <c r="J17" s="12">
        <v>16.559999999999999</v>
      </c>
      <c r="K17" s="43" t="s">
        <v>739</v>
      </c>
      <c r="L17" s="9" t="str">
        <f t="shared" si="0"/>
        <v>Yes</v>
      </c>
    </row>
    <row r="18" spans="1:12" x14ac:dyDescent="0.25">
      <c r="A18" s="3" t="s">
        <v>993</v>
      </c>
      <c r="B18" s="35" t="s">
        <v>213</v>
      </c>
      <c r="C18" s="36">
        <v>7995</v>
      </c>
      <c r="D18" s="11" t="str">
        <f t="shared" si="1"/>
        <v>N/A</v>
      </c>
      <c r="E18" s="36">
        <v>10833</v>
      </c>
      <c r="F18" s="11" t="str">
        <f t="shared" si="2"/>
        <v>N/A</v>
      </c>
      <c r="G18" s="36">
        <v>11337</v>
      </c>
      <c r="H18" s="11" t="str">
        <f t="shared" si="3"/>
        <v>N/A</v>
      </c>
      <c r="I18" s="12">
        <v>35.5</v>
      </c>
      <c r="J18" s="12">
        <v>4.6520000000000001</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103225</v>
      </c>
      <c r="D20" s="11" t="str">
        <f t="shared" si="1"/>
        <v>N/A</v>
      </c>
      <c r="E20" s="36">
        <v>103271</v>
      </c>
      <c r="F20" s="11" t="str">
        <f t="shared" si="2"/>
        <v>N/A</v>
      </c>
      <c r="G20" s="36">
        <v>105249</v>
      </c>
      <c r="H20" s="11" t="str">
        <f t="shared" si="3"/>
        <v>N/A</v>
      </c>
      <c r="I20" s="12">
        <v>4.4600000000000001E-2</v>
      </c>
      <c r="J20" s="12">
        <v>1.915</v>
      </c>
      <c r="K20" s="43" t="s">
        <v>739</v>
      </c>
      <c r="L20" s="9" t="str">
        <f t="shared" si="0"/>
        <v>Yes</v>
      </c>
    </row>
    <row r="21" spans="1:12" x14ac:dyDescent="0.25">
      <c r="A21" s="3" t="s">
        <v>995</v>
      </c>
      <c r="B21" s="35" t="s">
        <v>213</v>
      </c>
      <c r="C21" s="36">
        <v>75346</v>
      </c>
      <c r="D21" s="11" t="str">
        <f t="shared" si="1"/>
        <v>N/A</v>
      </c>
      <c r="E21" s="36">
        <v>75464</v>
      </c>
      <c r="F21" s="11" t="str">
        <f t="shared" si="2"/>
        <v>N/A</v>
      </c>
      <c r="G21" s="36">
        <v>75530</v>
      </c>
      <c r="H21" s="11" t="str">
        <f t="shared" si="3"/>
        <v>N/A</v>
      </c>
      <c r="I21" s="12">
        <v>0.15659999999999999</v>
      </c>
      <c r="J21" s="12">
        <v>8.7499999999999994E-2</v>
      </c>
      <c r="K21" s="43" t="s">
        <v>739</v>
      </c>
      <c r="L21" s="9" t="str">
        <f t="shared" si="0"/>
        <v>Yes</v>
      </c>
    </row>
    <row r="22" spans="1:12" x14ac:dyDescent="0.25">
      <c r="A22" s="3" t="s">
        <v>996</v>
      </c>
      <c r="B22" s="35" t="s">
        <v>213</v>
      </c>
      <c r="C22" s="36">
        <v>14890</v>
      </c>
      <c r="D22" s="11" t="str">
        <f t="shared" si="1"/>
        <v>N/A</v>
      </c>
      <c r="E22" s="36">
        <v>16455</v>
      </c>
      <c r="F22" s="11" t="str">
        <f t="shared" si="2"/>
        <v>N/A</v>
      </c>
      <c r="G22" s="36">
        <v>17761</v>
      </c>
      <c r="H22" s="11" t="str">
        <f t="shared" si="3"/>
        <v>N/A</v>
      </c>
      <c r="I22" s="12">
        <v>10.51</v>
      </c>
      <c r="J22" s="12">
        <v>7.9370000000000003</v>
      </c>
      <c r="K22" s="43" t="s">
        <v>739</v>
      </c>
      <c r="L22" s="9" t="str">
        <f t="shared" si="0"/>
        <v>Yes</v>
      </c>
    </row>
    <row r="23" spans="1:12" x14ac:dyDescent="0.25">
      <c r="A23" s="3" t="s">
        <v>997</v>
      </c>
      <c r="B23" s="35" t="s">
        <v>213</v>
      </c>
      <c r="C23" s="36">
        <v>2140</v>
      </c>
      <c r="D23" s="11" t="str">
        <f t="shared" si="1"/>
        <v>N/A</v>
      </c>
      <c r="E23" s="36">
        <v>2314</v>
      </c>
      <c r="F23" s="11" t="str">
        <f t="shared" si="2"/>
        <v>N/A</v>
      </c>
      <c r="G23" s="36">
        <v>2392</v>
      </c>
      <c r="H23" s="11" t="str">
        <f t="shared" si="3"/>
        <v>N/A</v>
      </c>
      <c r="I23" s="12">
        <v>8.1310000000000002</v>
      </c>
      <c r="J23" s="12">
        <v>3.371</v>
      </c>
      <c r="K23" s="43" t="s">
        <v>739</v>
      </c>
      <c r="L23" s="9" t="str">
        <f t="shared" si="0"/>
        <v>Yes</v>
      </c>
    </row>
    <row r="24" spans="1:12" x14ac:dyDescent="0.25">
      <c r="A24" s="3" t="s">
        <v>998</v>
      </c>
      <c r="B24" s="35" t="s">
        <v>213</v>
      </c>
      <c r="C24" s="36">
        <v>10849</v>
      </c>
      <c r="D24" s="11" t="str">
        <f t="shared" si="1"/>
        <v>N/A</v>
      </c>
      <c r="E24" s="36">
        <v>9038</v>
      </c>
      <c r="F24" s="11" t="str">
        <f t="shared" si="2"/>
        <v>N/A</v>
      </c>
      <c r="G24" s="36">
        <v>9566</v>
      </c>
      <c r="H24" s="11" t="str">
        <f t="shared" si="3"/>
        <v>N/A</v>
      </c>
      <c r="I24" s="12">
        <v>-16.7</v>
      </c>
      <c r="J24" s="12">
        <v>5.8419999999999996</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28602</v>
      </c>
      <c r="D26" s="11" t="str">
        <f t="shared" si="1"/>
        <v>N/A</v>
      </c>
      <c r="E26" s="36">
        <v>25385</v>
      </c>
      <c r="F26" s="11" t="str">
        <f t="shared" si="2"/>
        <v>N/A</v>
      </c>
      <c r="G26" s="36">
        <v>21135</v>
      </c>
      <c r="H26" s="11" t="str">
        <f t="shared" si="3"/>
        <v>N/A</v>
      </c>
      <c r="I26" s="12">
        <v>-11.2</v>
      </c>
      <c r="J26" s="12">
        <v>-16.7</v>
      </c>
      <c r="K26" s="43" t="s">
        <v>739</v>
      </c>
      <c r="L26" s="9" t="str">
        <f t="shared" si="0"/>
        <v>Yes</v>
      </c>
    </row>
    <row r="27" spans="1:12" x14ac:dyDescent="0.25">
      <c r="A27" s="3" t="s">
        <v>1000</v>
      </c>
      <c r="B27" s="35" t="s">
        <v>213</v>
      </c>
      <c r="C27" s="36">
        <v>11</v>
      </c>
      <c r="D27" s="11" t="str">
        <f t="shared" si="1"/>
        <v>N/A</v>
      </c>
      <c r="E27" s="36">
        <v>11</v>
      </c>
      <c r="F27" s="11" t="str">
        <f t="shared" si="2"/>
        <v>N/A</v>
      </c>
      <c r="G27" s="36">
        <v>11</v>
      </c>
      <c r="H27" s="11" t="str">
        <f t="shared" si="3"/>
        <v>N/A</v>
      </c>
      <c r="I27" s="12">
        <v>-55.6</v>
      </c>
      <c r="J27" s="12">
        <v>-50</v>
      </c>
      <c r="K27" s="43" t="s">
        <v>739</v>
      </c>
      <c r="L27" s="9" t="str">
        <f t="shared" si="0"/>
        <v>No</v>
      </c>
    </row>
    <row r="28" spans="1:12" x14ac:dyDescent="0.25">
      <c r="A28" s="3" t="s">
        <v>1001</v>
      </c>
      <c r="B28" s="35" t="s">
        <v>213</v>
      </c>
      <c r="C28" s="36">
        <v>11</v>
      </c>
      <c r="D28" s="11" t="str">
        <f t="shared" si="1"/>
        <v>N/A</v>
      </c>
      <c r="E28" s="36">
        <v>11</v>
      </c>
      <c r="F28" s="11" t="str">
        <f t="shared" si="2"/>
        <v>N/A</v>
      </c>
      <c r="G28" s="36">
        <v>11</v>
      </c>
      <c r="H28" s="11" t="str">
        <f t="shared" si="3"/>
        <v>N/A</v>
      </c>
      <c r="I28" s="12">
        <v>0</v>
      </c>
      <c r="J28" s="12">
        <v>0</v>
      </c>
      <c r="K28" s="43" t="s">
        <v>739</v>
      </c>
      <c r="L28" s="9" t="str">
        <f t="shared" si="0"/>
        <v>Yes</v>
      </c>
    </row>
    <row r="29" spans="1:12" x14ac:dyDescent="0.25">
      <c r="A29" s="3" t="s">
        <v>1002</v>
      </c>
      <c r="B29" s="35" t="s">
        <v>213</v>
      </c>
      <c r="C29" s="36">
        <v>20</v>
      </c>
      <c r="D29" s="11" t="str">
        <f t="shared" si="1"/>
        <v>N/A</v>
      </c>
      <c r="E29" s="36">
        <v>11</v>
      </c>
      <c r="F29" s="11" t="str">
        <f t="shared" si="2"/>
        <v>N/A</v>
      </c>
      <c r="G29" s="102">
        <v>19</v>
      </c>
      <c r="H29" s="11" t="str">
        <f t="shared" si="3"/>
        <v>N/A</v>
      </c>
      <c r="I29" s="12">
        <v>-45</v>
      </c>
      <c r="J29" s="12">
        <v>72.73</v>
      </c>
      <c r="K29" s="43" t="s">
        <v>739</v>
      </c>
      <c r="L29" s="9" t="str">
        <f t="shared" si="0"/>
        <v>No</v>
      </c>
    </row>
    <row r="30" spans="1:12" x14ac:dyDescent="0.25">
      <c r="A30" s="3" t="s">
        <v>1003</v>
      </c>
      <c r="B30" s="35" t="s">
        <v>213</v>
      </c>
      <c r="C30" s="36">
        <v>984</v>
      </c>
      <c r="D30" s="11" t="str">
        <f t="shared" si="1"/>
        <v>N/A</v>
      </c>
      <c r="E30" s="36">
        <v>668</v>
      </c>
      <c r="F30" s="11" t="str">
        <f t="shared" si="2"/>
        <v>N/A</v>
      </c>
      <c r="G30" s="36">
        <v>510</v>
      </c>
      <c r="H30" s="11" t="str">
        <f t="shared" si="3"/>
        <v>N/A</v>
      </c>
      <c r="I30" s="12">
        <v>-32.1</v>
      </c>
      <c r="J30" s="12">
        <v>-23.7</v>
      </c>
      <c r="K30" s="43" t="s">
        <v>739</v>
      </c>
      <c r="L30" s="9" t="str">
        <f t="shared" si="0"/>
        <v>Yes</v>
      </c>
    </row>
    <row r="31" spans="1:12" x14ac:dyDescent="0.25">
      <c r="A31" s="3" t="s">
        <v>1004</v>
      </c>
      <c r="B31" s="35" t="s">
        <v>213</v>
      </c>
      <c r="C31" s="36">
        <v>19919</v>
      </c>
      <c r="D31" s="11" t="str">
        <f t="shared" si="1"/>
        <v>N/A</v>
      </c>
      <c r="E31" s="36">
        <v>16925</v>
      </c>
      <c r="F31" s="11" t="str">
        <f t="shared" si="2"/>
        <v>N/A</v>
      </c>
      <c r="G31" s="36">
        <v>12631</v>
      </c>
      <c r="H31" s="11" t="str">
        <f t="shared" si="3"/>
        <v>N/A</v>
      </c>
      <c r="I31" s="12">
        <v>-15</v>
      </c>
      <c r="J31" s="12">
        <v>-25.4</v>
      </c>
      <c r="K31" s="43" t="s">
        <v>739</v>
      </c>
      <c r="L31" s="9" t="str">
        <f t="shared" si="0"/>
        <v>Yes</v>
      </c>
    </row>
    <row r="32" spans="1:12" x14ac:dyDescent="0.25">
      <c r="A32" s="3" t="s">
        <v>1005</v>
      </c>
      <c r="B32" s="35" t="s">
        <v>213</v>
      </c>
      <c r="C32" s="36">
        <v>7668</v>
      </c>
      <c r="D32" s="11" t="str">
        <f t="shared" si="1"/>
        <v>N/A</v>
      </c>
      <c r="E32" s="36">
        <v>7775</v>
      </c>
      <c r="F32" s="11" t="str">
        <f t="shared" si="2"/>
        <v>N/A</v>
      </c>
      <c r="G32" s="36">
        <v>7971</v>
      </c>
      <c r="H32" s="11" t="str">
        <f t="shared" si="3"/>
        <v>N/A</v>
      </c>
      <c r="I32" s="12">
        <v>1.395</v>
      </c>
      <c r="J32" s="12">
        <v>2.5209999999999999</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14552</v>
      </c>
      <c r="D34" s="11" t="str">
        <f t="shared" si="1"/>
        <v>N/A</v>
      </c>
      <c r="E34" s="36">
        <v>19676</v>
      </c>
      <c r="F34" s="11" t="str">
        <f t="shared" si="2"/>
        <v>N/A</v>
      </c>
      <c r="G34" s="36">
        <v>12819</v>
      </c>
      <c r="H34" s="11" t="str">
        <f t="shared" si="3"/>
        <v>N/A</v>
      </c>
      <c r="I34" s="12">
        <v>35.21</v>
      </c>
      <c r="J34" s="12">
        <v>-34.799999999999997</v>
      </c>
      <c r="K34" s="43" t="s">
        <v>739</v>
      </c>
      <c r="L34" s="9" t="str">
        <f t="shared" si="0"/>
        <v>No</v>
      </c>
    </row>
    <row r="35" spans="1:12" x14ac:dyDescent="0.25">
      <c r="A35" s="3" t="s">
        <v>1007</v>
      </c>
      <c r="B35" s="35" t="s">
        <v>213</v>
      </c>
      <c r="C35" s="36">
        <v>3499</v>
      </c>
      <c r="D35" s="11" t="str">
        <f t="shared" si="1"/>
        <v>N/A</v>
      </c>
      <c r="E35" s="36">
        <v>5885</v>
      </c>
      <c r="F35" s="11" t="str">
        <f t="shared" si="2"/>
        <v>N/A</v>
      </c>
      <c r="G35" s="36">
        <v>3082</v>
      </c>
      <c r="H35" s="11" t="str">
        <f t="shared" si="3"/>
        <v>N/A</v>
      </c>
      <c r="I35" s="12">
        <v>68.19</v>
      </c>
      <c r="J35" s="12">
        <v>-47.6</v>
      </c>
      <c r="K35" s="43" t="s">
        <v>739</v>
      </c>
      <c r="L35" s="9" t="str">
        <f t="shared" si="0"/>
        <v>No</v>
      </c>
    </row>
    <row r="36" spans="1:12" x14ac:dyDescent="0.25">
      <c r="A36" s="3" t="s">
        <v>1008</v>
      </c>
      <c r="B36" s="35" t="s">
        <v>213</v>
      </c>
      <c r="C36" s="36">
        <v>1973</v>
      </c>
      <c r="D36" s="11" t="str">
        <f t="shared" si="1"/>
        <v>N/A</v>
      </c>
      <c r="E36" s="36">
        <v>3300</v>
      </c>
      <c r="F36" s="11" t="str">
        <f t="shared" si="2"/>
        <v>N/A</v>
      </c>
      <c r="G36" s="36">
        <v>1656</v>
      </c>
      <c r="H36" s="11" t="str">
        <f t="shared" si="3"/>
        <v>N/A</v>
      </c>
      <c r="I36" s="12">
        <v>67.260000000000005</v>
      </c>
      <c r="J36" s="12">
        <v>-49.8</v>
      </c>
      <c r="K36" s="43" t="s">
        <v>739</v>
      </c>
      <c r="L36" s="9" t="str">
        <f t="shared" si="0"/>
        <v>No</v>
      </c>
    </row>
    <row r="37" spans="1:12" x14ac:dyDescent="0.25">
      <c r="A37" s="3" t="s">
        <v>1009</v>
      </c>
      <c r="B37" s="35" t="s">
        <v>213</v>
      </c>
      <c r="C37" s="36">
        <v>4981</v>
      </c>
      <c r="D37" s="11" t="str">
        <f t="shared" si="1"/>
        <v>N/A</v>
      </c>
      <c r="E37" s="36">
        <v>5067</v>
      </c>
      <c r="F37" s="11" t="str">
        <f t="shared" si="2"/>
        <v>N/A</v>
      </c>
      <c r="G37" s="36">
        <v>4688</v>
      </c>
      <c r="H37" s="11" t="str">
        <f t="shared" si="3"/>
        <v>N/A</v>
      </c>
      <c r="I37" s="12">
        <v>1.7270000000000001</v>
      </c>
      <c r="J37" s="12">
        <v>-7.48</v>
      </c>
      <c r="K37" s="43" t="s">
        <v>739</v>
      </c>
      <c r="L37" s="9" t="str">
        <f t="shared" si="0"/>
        <v>Yes</v>
      </c>
    </row>
    <row r="38" spans="1:12" x14ac:dyDescent="0.25">
      <c r="A38" s="3" t="s">
        <v>1010</v>
      </c>
      <c r="B38" s="35" t="s">
        <v>213</v>
      </c>
      <c r="C38" s="36">
        <v>3405</v>
      </c>
      <c r="D38" s="11" t="str">
        <f t="shared" si="1"/>
        <v>N/A</v>
      </c>
      <c r="E38" s="36">
        <v>3370</v>
      </c>
      <c r="F38" s="11" t="str">
        <f t="shared" si="2"/>
        <v>N/A</v>
      </c>
      <c r="G38" s="36">
        <v>3080</v>
      </c>
      <c r="H38" s="11" t="str">
        <f t="shared" si="3"/>
        <v>N/A</v>
      </c>
      <c r="I38" s="12">
        <v>-1.03</v>
      </c>
      <c r="J38" s="12">
        <v>-8.61</v>
      </c>
      <c r="K38" s="43" t="s">
        <v>739</v>
      </c>
      <c r="L38" s="9" t="str">
        <f t="shared" si="0"/>
        <v>Yes</v>
      </c>
    </row>
    <row r="39" spans="1:12" x14ac:dyDescent="0.25">
      <c r="A39" s="3" t="s">
        <v>1011</v>
      </c>
      <c r="B39" s="35" t="s">
        <v>213</v>
      </c>
      <c r="C39" s="36">
        <v>694</v>
      </c>
      <c r="D39" s="11" t="str">
        <f t="shared" si="1"/>
        <v>N/A</v>
      </c>
      <c r="E39" s="36">
        <v>2054</v>
      </c>
      <c r="F39" s="11" t="str">
        <f t="shared" si="2"/>
        <v>N/A</v>
      </c>
      <c r="G39" s="36">
        <v>313</v>
      </c>
      <c r="H39" s="11" t="str">
        <f t="shared" si="3"/>
        <v>N/A</v>
      </c>
      <c r="I39" s="12">
        <v>196</v>
      </c>
      <c r="J39" s="12">
        <v>-84.8</v>
      </c>
      <c r="K39" s="43" t="s">
        <v>739</v>
      </c>
      <c r="L39" s="9" t="str">
        <f t="shared" si="0"/>
        <v>No</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1767789125</v>
      </c>
      <c r="D41" s="11" t="str">
        <f t="shared" si="1"/>
        <v>N/A</v>
      </c>
      <c r="E41" s="45">
        <v>1855297420</v>
      </c>
      <c r="F41" s="11" t="str">
        <f t="shared" si="2"/>
        <v>N/A</v>
      </c>
      <c r="G41" s="45">
        <v>1964160047</v>
      </c>
      <c r="H41" s="11" t="str">
        <f t="shared" si="3"/>
        <v>N/A</v>
      </c>
      <c r="I41" s="12">
        <v>4.95</v>
      </c>
      <c r="J41" s="12">
        <v>5.8680000000000003</v>
      </c>
      <c r="K41" s="43" t="s">
        <v>739</v>
      </c>
      <c r="L41" s="9" t="str">
        <f t="shared" si="0"/>
        <v>Yes</v>
      </c>
    </row>
    <row r="42" spans="1:12" x14ac:dyDescent="0.25">
      <c r="A42" s="44" t="s">
        <v>1500</v>
      </c>
      <c r="B42" s="35" t="s">
        <v>213</v>
      </c>
      <c r="C42" s="45">
        <v>10454.9704</v>
      </c>
      <c r="D42" s="11" t="str">
        <f t="shared" si="1"/>
        <v>N/A</v>
      </c>
      <c r="E42" s="45">
        <v>10626.961348000001</v>
      </c>
      <c r="F42" s="11" t="str">
        <f t="shared" si="2"/>
        <v>N/A</v>
      </c>
      <c r="G42" s="45">
        <v>11815.633667</v>
      </c>
      <c r="H42" s="11" t="str">
        <f t="shared" si="3"/>
        <v>N/A</v>
      </c>
      <c r="I42" s="12">
        <v>1.645</v>
      </c>
      <c r="J42" s="12">
        <v>11.19</v>
      </c>
      <c r="K42" s="43" t="s">
        <v>739</v>
      </c>
      <c r="L42" s="9" t="str">
        <f t="shared" si="0"/>
        <v>Yes</v>
      </c>
    </row>
    <row r="43" spans="1:12" x14ac:dyDescent="0.25">
      <c r="A43" s="44" t="s">
        <v>1501</v>
      </c>
      <c r="B43" s="35" t="s">
        <v>213</v>
      </c>
      <c r="C43" s="45">
        <v>11649.121434000001</v>
      </c>
      <c r="D43" s="11" t="str">
        <f t="shared" si="1"/>
        <v>N/A</v>
      </c>
      <c r="E43" s="45">
        <v>11864.184348000001</v>
      </c>
      <c r="F43" s="11" t="str">
        <f t="shared" si="2"/>
        <v>N/A</v>
      </c>
      <c r="G43" s="45">
        <v>13164.346876</v>
      </c>
      <c r="H43" s="11" t="str">
        <f t="shared" si="3"/>
        <v>N/A</v>
      </c>
      <c r="I43" s="12">
        <v>1.8460000000000001</v>
      </c>
      <c r="J43" s="12">
        <v>10.96</v>
      </c>
      <c r="K43" s="43" t="s">
        <v>739</v>
      </c>
      <c r="L43" s="9" t="str">
        <f t="shared" si="0"/>
        <v>Yes</v>
      </c>
    </row>
    <row r="44" spans="1:12" x14ac:dyDescent="0.25">
      <c r="A44" s="4" t="s">
        <v>107</v>
      </c>
      <c r="B44" s="35" t="s">
        <v>213</v>
      </c>
      <c r="C44" s="45">
        <v>490813</v>
      </c>
      <c r="D44" s="11" t="str">
        <f t="shared" si="1"/>
        <v>N/A</v>
      </c>
      <c r="E44" s="45">
        <v>396041</v>
      </c>
      <c r="F44" s="11" t="str">
        <f t="shared" si="2"/>
        <v>N/A</v>
      </c>
      <c r="G44" s="45">
        <v>372319</v>
      </c>
      <c r="H44" s="11" t="str">
        <f t="shared" si="3"/>
        <v>N/A</v>
      </c>
      <c r="I44" s="12">
        <v>-19.3</v>
      </c>
      <c r="J44" s="12">
        <v>-5.99</v>
      </c>
      <c r="K44" s="43" t="s">
        <v>739</v>
      </c>
      <c r="L44" s="9" t="str">
        <f t="shared" si="0"/>
        <v>Yes</v>
      </c>
    </row>
    <row r="45" spans="1:12" x14ac:dyDescent="0.25">
      <c r="A45" s="44" t="s">
        <v>158</v>
      </c>
      <c r="B45" s="43" t="s">
        <v>217</v>
      </c>
      <c r="C45" s="1">
        <v>94</v>
      </c>
      <c r="D45" s="11" t="str">
        <f>IF($B45="N/A","N/A",IF(C45&gt;0,"No",IF(C45&lt;0,"No","Yes")))</f>
        <v>No</v>
      </c>
      <c r="E45" s="1">
        <v>152</v>
      </c>
      <c r="F45" s="11" t="str">
        <f>IF($B45="N/A","N/A",IF(E45&gt;0,"No",IF(E45&lt;0,"No","Yes")))</f>
        <v>No</v>
      </c>
      <c r="G45" s="1">
        <v>1696</v>
      </c>
      <c r="H45" s="11" t="str">
        <f>IF($B45="N/A","N/A",IF(G45&gt;0,"No",IF(G45&lt;0,"No","Yes")))</f>
        <v>No</v>
      </c>
      <c r="I45" s="12">
        <v>61.7</v>
      </c>
      <c r="J45" s="12">
        <v>1016</v>
      </c>
      <c r="K45" s="43" t="s">
        <v>739</v>
      </c>
      <c r="L45" s="9" t="str">
        <f t="shared" si="0"/>
        <v>No</v>
      </c>
    </row>
    <row r="46" spans="1:12" x14ac:dyDescent="0.25">
      <c r="A46" s="44" t="s">
        <v>156</v>
      </c>
      <c r="B46" s="35" t="s">
        <v>213</v>
      </c>
      <c r="C46" s="45">
        <v>39760</v>
      </c>
      <c r="D46" s="11" t="str">
        <f t="shared" ref="D46:D47" si="4">IF($B46="N/A","N/A",IF(C46&gt;10,"No",IF(C46&lt;-10,"No","Yes")))</f>
        <v>N/A</v>
      </c>
      <c r="E46" s="45">
        <v>72404</v>
      </c>
      <c r="F46" s="11" t="str">
        <f t="shared" ref="F46:F47" si="5">IF($B46="N/A","N/A",IF(E46&gt;10,"No",IF(E46&lt;-10,"No","Yes")))</f>
        <v>N/A</v>
      </c>
      <c r="G46" s="45">
        <v>162991</v>
      </c>
      <c r="H46" s="11" t="str">
        <f t="shared" ref="H46:H47" si="6">IF($B46="N/A","N/A",IF(G46&gt;10,"No",IF(G46&lt;-10,"No","Yes")))</f>
        <v>N/A</v>
      </c>
      <c r="I46" s="12">
        <v>82.1</v>
      </c>
      <c r="J46" s="12">
        <v>125.1</v>
      </c>
      <c r="K46" s="43" t="s">
        <v>739</v>
      </c>
      <c r="L46" s="9" t="str">
        <f t="shared" si="0"/>
        <v>No</v>
      </c>
    </row>
    <row r="47" spans="1:12" x14ac:dyDescent="0.25">
      <c r="A47" s="44" t="s">
        <v>1303</v>
      </c>
      <c r="B47" s="35" t="s">
        <v>213</v>
      </c>
      <c r="C47" s="45">
        <v>422.97872339999998</v>
      </c>
      <c r="D47" s="11" t="str">
        <f t="shared" si="4"/>
        <v>N/A</v>
      </c>
      <c r="E47" s="45">
        <v>476.34210525999998</v>
      </c>
      <c r="F47" s="11" t="str">
        <f t="shared" si="5"/>
        <v>N/A</v>
      </c>
      <c r="G47" s="45">
        <v>96.103183962000003</v>
      </c>
      <c r="H47" s="11" t="str">
        <f t="shared" si="6"/>
        <v>N/A</v>
      </c>
      <c r="I47" s="12">
        <v>12.62</v>
      </c>
      <c r="J47" s="12">
        <v>-79.8</v>
      </c>
      <c r="K47" s="43" t="s">
        <v>739</v>
      </c>
      <c r="L47" s="9" t="str">
        <f>IF(J47="Div by 0", "N/A", IF(OR(J47="N/A",K47="N/A"),"N/A", IF(J47&gt;VALUE(MID(K47,1,2)), "No", IF(J47&lt;-1*VALUE(MID(K47,1,2)), "No", "Yes"))))</f>
        <v>No</v>
      </c>
    </row>
    <row r="48" spans="1:12" x14ac:dyDescent="0.25">
      <c r="A48" s="44" t="s">
        <v>1502</v>
      </c>
      <c r="B48" s="35" t="s">
        <v>213</v>
      </c>
      <c r="C48" s="45">
        <v>20188.356806</v>
      </c>
      <c r="D48" s="11" t="str">
        <f t="shared" ref="D48:D74" si="7">IF($B48="N/A","N/A",IF(C48&gt;10,"No",IF(C48&lt;-10,"No","Yes")))</f>
        <v>N/A</v>
      </c>
      <c r="E48" s="45">
        <v>20423.921568000002</v>
      </c>
      <c r="F48" s="11" t="str">
        <f t="shared" ref="F48:F74" si="8">IF($B48="N/A","N/A",IF(E48&gt;10,"No",IF(E48&lt;-10,"No","Yes")))</f>
        <v>N/A</v>
      </c>
      <c r="G48" s="45">
        <v>21078.647478999999</v>
      </c>
      <c r="H48" s="11" t="str">
        <f t="shared" ref="H48:H74" si="9">IF($B48="N/A","N/A",IF(G48&gt;10,"No",IF(G48&lt;-10,"No","Yes")))</f>
        <v>N/A</v>
      </c>
      <c r="I48" s="12">
        <v>1.167</v>
      </c>
      <c r="J48" s="12">
        <v>3.206</v>
      </c>
      <c r="K48" s="43" t="s">
        <v>739</v>
      </c>
      <c r="L48" s="9" t="str">
        <f t="shared" ref="L48:L74" si="10">IF(J48="Div by 0", "N/A", IF(K48="N/A","N/A", IF(J48&gt;VALUE(MID(K48,1,2)), "No", IF(J48&lt;-1*VALUE(MID(K48,1,2)), "No", "Yes"))))</f>
        <v>Yes</v>
      </c>
    </row>
    <row r="49" spans="1:12" x14ac:dyDescent="0.25">
      <c r="A49" s="44" t="s">
        <v>1503</v>
      </c>
      <c r="B49" s="35" t="s">
        <v>213</v>
      </c>
      <c r="C49" s="45">
        <v>6124.0645981999996</v>
      </c>
      <c r="D49" s="11" t="str">
        <f t="shared" si="7"/>
        <v>N/A</v>
      </c>
      <c r="E49" s="45">
        <v>6622.5258437000002</v>
      </c>
      <c r="F49" s="11" t="str">
        <f t="shared" si="8"/>
        <v>N/A</v>
      </c>
      <c r="G49" s="45">
        <v>7168.6676430999996</v>
      </c>
      <c r="H49" s="11" t="str">
        <f t="shared" si="9"/>
        <v>N/A</v>
      </c>
      <c r="I49" s="12">
        <v>8.1389999999999993</v>
      </c>
      <c r="J49" s="12">
        <v>8.2469999999999999</v>
      </c>
      <c r="K49" s="43" t="s">
        <v>739</v>
      </c>
      <c r="L49" s="9" t="str">
        <f t="shared" si="10"/>
        <v>Yes</v>
      </c>
    </row>
    <row r="50" spans="1:12" x14ac:dyDescent="0.25">
      <c r="A50" s="44" t="s">
        <v>1504</v>
      </c>
      <c r="B50" s="35" t="s">
        <v>213</v>
      </c>
      <c r="C50" s="45">
        <v>21200.256893000002</v>
      </c>
      <c r="D50" s="11" t="str">
        <f t="shared" si="7"/>
        <v>N/A</v>
      </c>
      <c r="E50" s="45">
        <v>21754.552294000001</v>
      </c>
      <c r="F50" s="11" t="str">
        <f t="shared" si="8"/>
        <v>N/A</v>
      </c>
      <c r="G50" s="45">
        <v>25624.328882999998</v>
      </c>
      <c r="H50" s="11" t="str">
        <f t="shared" si="9"/>
        <v>N/A</v>
      </c>
      <c r="I50" s="12">
        <v>2.6150000000000002</v>
      </c>
      <c r="J50" s="12">
        <v>17.79</v>
      </c>
      <c r="K50" s="43" t="s">
        <v>739</v>
      </c>
      <c r="L50" s="9" t="str">
        <f t="shared" si="10"/>
        <v>Yes</v>
      </c>
    </row>
    <row r="51" spans="1:12" x14ac:dyDescent="0.25">
      <c r="A51" s="44" t="s">
        <v>1505</v>
      </c>
      <c r="B51" s="35" t="s">
        <v>213</v>
      </c>
      <c r="C51" s="45">
        <v>7440.6412214000002</v>
      </c>
      <c r="D51" s="11" t="str">
        <f t="shared" si="7"/>
        <v>N/A</v>
      </c>
      <c r="E51" s="45">
        <v>6819.3742038</v>
      </c>
      <c r="F51" s="11" t="str">
        <f t="shared" si="8"/>
        <v>N/A</v>
      </c>
      <c r="G51" s="45">
        <v>7567.7185792</v>
      </c>
      <c r="H51" s="11" t="str">
        <f t="shared" si="9"/>
        <v>N/A</v>
      </c>
      <c r="I51" s="12">
        <v>-8.35</v>
      </c>
      <c r="J51" s="12">
        <v>10.97</v>
      </c>
      <c r="K51" s="43" t="s">
        <v>739</v>
      </c>
      <c r="L51" s="9" t="str">
        <f t="shared" si="10"/>
        <v>Yes</v>
      </c>
    </row>
    <row r="52" spans="1:12" x14ac:dyDescent="0.25">
      <c r="A52" s="44" t="s">
        <v>1506</v>
      </c>
      <c r="B52" s="35" t="s">
        <v>213</v>
      </c>
      <c r="C52" s="45">
        <v>43156.863539999998</v>
      </c>
      <c r="D52" s="11" t="str">
        <f t="shared" si="7"/>
        <v>N/A</v>
      </c>
      <c r="E52" s="45">
        <v>37772.692605999997</v>
      </c>
      <c r="F52" s="11" t="str">
        <f t="shared" si="8"/>
        <v>N/A</v>
      </c>
      <c r="G52" s="45">
        <v>37625.898826999997</v>
      </c>
      <c r="H52" s="11" t="str">
        <f t="shared" si="9"/>
        <v>N/A</v>
      </c>
      <c r="I52" s="12">
        <v>-12.5</v>
      </c>
      <c r="J52" s="12">
        <v>-0.38900000000000001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11396.811528</v>
      </c>
      <c r="D54" s="11" t="str">
        <f t="shared" si="7"/>
        <v>N/A</v>
      </c>
      <c r="E54" s="45">
        <v>11397.872955999999</v>
      </c>
      <c r="F54" s="11" t="str">
        <f t="shared" si="8"/>
        <v>N/A</v>
      </c>
      <c r="G54" s="45">
        <v>12096.842535</v>
      </c>
      <c r="H54" s="11" t="str">
        <f t="shared" si="9"/>
        <v>N/A</v>
      </c>
      <c r="I54" s="12">
        <v>9.2999999999999992E-3</v>
      </c>
      <c r="J54" s="12">
        <v>6.1319999999999997</v>
      </c>
      <c r="K54" s="43" t="s">
        <v>739</v>
      </c>
      <c r="L54" s="9" t="str">
        <f t="shared" si="10"/>
        <v>Yes</v>
      </c>
    </row>
    <row r="55" spans="1:12" x14ac:dyDescent="0.25">
      <c r="A55" s="44" t="s">
        <v>1509</v>
      </c>
      <c r="B55" s="35" t="s">
        <v>213</v>
      </c>
      <c r="C55" s="45">
        <v>10144.396491</v>
      </c>
      <c r="D55" s="11" t="str">
        <f t="shared" si="7"/>
        <v>N/A</v>
      </c>
      <c r="E55" s="45">
        <v>10391.65834</v>
      </c>
      <c r="F55" s="11" t="str">
        <f t="shared" si="8"/>
        <v>N/A</v>
      </c>
      <c r="G55" s="45">
        <v>11081.291209000001</v>
      </c>
      <c r="H55" s="11" t="str">
        <f t="shared" si="9"/>
        <v>N/A</v>
      </c>
      <c r="I55" s="12">
        <v>2.4369999999999998</v>
      </c>
      <c r="J55" s="12">
        <v>6.6360000000000001</v>
      </c>
      <c r="K55" s="43" t="s">
        <v>739</v>
      </c>
      <c r="L55" s="9" t="str">
        <f t="shared" si="10"/>
        <v>Yes</v>
      </c>
    </row>
    <row r="56" spans="1:12" x14ac:dyDescent="0.25">
      <c r="A56" s="44" t="s">
        <v>1510</v>
      </c>
      <c r="B56" s="35" t="s">
        <v>213</v>
      </c>
      <c r="C56" s="45">
        <v>8870.6856279000003</v>
      </c>
      <c r="D56" s="11" t="str">
        <f t="shared" si="7"/>
        <v>N/A</v>
      </c>
      <c r="E56" s="45">
        <v>8647.2291096999998</v>
      </c>
      <c r="F56" s="11" t="str">
        <f t="shared" si="8"/>
        <v>N/A</v>
      </c>
      <c r="G56" s="45">
        <v>9277.0188051999994</v>
      </c>
      <c r="H56" s="11" t="str">
        <f t="shared" si="9"/>
        <v>N/A</v>
      </c>
      <c r="I56" s="12">
        <v>-2.52</v>
      </c>
      <c r="J56" s="12">
        <v>7.2830000000000004</v>
      </c>
      <c r="K56" s="43" t="s">
        <v>739</v>
      </c>
      <c r="L56" s="9" t="str">
        <f t="shared" si="10"/>
        <v>Yes</v>
      </c>
    </row>
    <row r="57" spans="1:12" x14ac:dyDescent="0.25">
      <c r="A57" s="44" t="s">
        <v>1511</v>
      </c>
      <c r="B57" s="35" t="s">
        <v>213</v>
      </c>
      <c r="C57" s="45">
        <v>6550.7962617000003</v>
      </c>
      <c r="D57" s="11" t="str">
        <f t="shared" si="7"/>
        <v>N/A</v>
      </c>
      <c r="E57" s="45">
        <v>7099.3867761000001</v>
      </c>
      <c r="F57" s="11" t="str">
        <f t="shared" si="8"/>
        <v>N/A</v>
      </c>
      <c r="G57" s="45">
        <v>7340.0480768999996</v>
      </c>
      <c r="H57" s="11" t="str">
        <f t="shared" si="9"/>
        <v>N/A</v>
      </c>
      <c r="I57" s="12">
        <v>8.3740000000000006</v>
      </c>
      <c r="J57" s="12">
        <v>3.39</v>
      </c>
      <c r="K57" s="43" t="s">
        <v>739</v>
      </c>
      <c r="L57" s="9" t="str">
        <f t="shared" si="10"/>
        <v>Yes</v>
      </c>
    </row>
    <row r="58" spans="1:12" x14ac:dyDescent="0.25">
      <c r="A58" s="44" t="s">
        <v>1512</v>
      </c>
      <c r="B58" s="35" t="s">
        <v>213</v>
      </c>
      <c r="C58" s="45">
        <v>24517.739792</v>
      </c>
      <c r="D58" s="11" t="str">
        <f t="shared" si="7"/>
        <v>N/A</v>
      </c>
      <c r="E58" s="45">
        <v>25907.888582</v>
      </c>
      <c r="F58" s="11" t="str">
        <f t="shared" si="8"/>
        <v>N/A</v>
      </c>
      <c r="G58" s="45">
        <v>26540.260192000002</v>
      </c>
      <c r="H58" s="11" t="str">
        <f t="shared" si="9"/>
        <v>N/A</v>
      </c>
      <c r="I58" s="12">
        <v>5.67</v>
      </c>
      <c r="J58" s="12">
        <v>2.4409999999999998</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3591.9938115999998</v>
      </c>
      <c r="D60" s="11" t="str">
        <f t="shared" si="7"/>
        <v>N/A</v>
      </c>
      <c r="E60" s="45">
        <v>3914.9466219999999</v>
      </c>
      <c r="F60" s="11" t="str">
        <f t="shared" si="8"/>
        <v>N/A</v>
      </c>
      <c r="G60" s="45">
        <v>4443.9911521000004</v>
      </c>
      <c r="H60" s="11" t="str">
        <f t="shared" si="9"/>
        <v>N/A</v>
      </c>
      <c r="I60" s="12">
        <v>8.9909999999999997</v>
      </c>
      <c r="J60" s="12">
        <v>13.51</v>
      </c>
      <c r="K60" s="43" t="s">
        <v>739</v>
      </c>
      <c r="L60" s="9" t="str">
        <f t="shared" si="10"/>
        <v>Yes</v>
      </c>
    </row>
    <row r="61" spans="1:12" x14ac:dyDescent="0.25">
      <c r="A61" s="44" t="s">
        <v>1515</v>
      </c>
      <c r="B61" s="35" t="s">
        <v>213</v>
      </c>
      <c r="C61" s="45">
        <v>3854.4444444000001</v>
      </c>
      <c r="D61" s="11" t="str">
        <f t="shared" si="7"/>
        <v>N/A</v>
      </c>
      <c r="E61" s="45">
        <v>7059</v>
      </c>
      <c r="F61" s="11" t="str">
        <f t="shared" si="8"/>
        <v>N/A</v>
      </c>
      <c r="G61" s="45">
        <v>0</v>
      </c>
      <c r="H61" s="11" t="str">
        <f t="shared" si="9"/>
        <v>N/A</v>
      </c>
      <c r="I61" s="12">
        <v>83.14</v>
      </c>
      <c r="J61" s="12">
        <v>-100</v>
      </c>
      <c r="K61" s="43" t="s">
        <v>739</v>
      </c>
      <c r="L61" s="9" t="str">
        <f t="shared" si="10"/>
        <v>No</v>
      </c>
    </row>
    <row r="62" spans="1:12" x14ac:dyDescent="0.25">
      <c r="A62" s="44" t="s">
        <v>1516</v>
      </c>
      <c r="B62" s="35" t="s">
        <v>213</v>
      </c>
      <c r="C62" s="45">
        <v>2491</v>
      </c>
      <c r="D62" s="11" t="str">
        <f t="shared" si="7"/>
        <v>N/A</v>
      </c>
      <c r="E62" s="45">
        <v>2864.5</v>
      </c>
      <c r="F62" s="11" t="str">
        <f t="shared" si="8"/>
        <v>N/A</v>
      </c>
      <c r="G62" s="45">
        <v>231.5</v>
      </c>
      <c r="H62" s="11" t="str">
        <f t="shared" si="9"/>
        <v>N/A</v>
      </c>
      <c r="I62" s="12">
        <v>14.99</v>
      </c>
      <c r="J62" s="12">
        <v>-91.9</v>
      </c>
      <c r="K62" s="43" t="s">
        <v>739</v>
      </c>
      <c r="L62" s="9" t="str">
        <f t="shared" si="10"/>
        <v>No</v>
      </c>
    </row>
    <row r="63" spans="1:12" ht="25" x14ac:dyDescent="0.25">
      <c r="A63" s="44" t="s">
        <v>1517</v>
      </c>
      <c r="B63" s="35" t="s">
        <v>213</v>
      </c>
      <c r="C63" s="45">
        <v>4233.2</v>
      </c>
      <c r="D63" s="11" t="str">
        <f t="shared" si="7"/>
        <v>N/A</v>
      </c>
      <c r="E63" s="45">
        <v>1085.4545455</v>
      </c>
      <c r="F63" s="11" t="str">
        <f t="shared" si="8"/>
        <v>N/A</v>
      </c>
      <c r="G63" s="45">
        <v>8602.0526315999996</v>
      </c>
      <c r="H63" s="11" t="str">
        <f t="shared" si="9"/>
        <v>N/A</v>
      </c>
      <c r="I63" s="12">
        <v>-74.400000000000006</v>
      </c>
      <c r="J63" s="12">
        <v>692.5</v>
      </c>
      <c r="K63" s="43" t="s">
        <v>739</v>
      </c>
      <c r="L63" s="9" t="str">
        <f t="shared" si="10"/>
        <v>No</v>
      </c>
    </row>
    <row r="64" spans="1:12" x14ac:dyDescent="0.25">
      <c r="A64" s="44" t="s">
        <v>1518</v>
      </c>
      <c r="B64" s="35" t="s">
        <v>213</v>
      </c>
      <c r="C64" s="45">
        <v>783.64329267999994</v>
      </c>
      <c r="D64" s="11" t="str">
        <f t="shared" si="7"/>
        <v>N/A</v>
      </c>
      <c r="E64" s="45">
        <v>917.39970059999996</v>
      </c>
      <c r="F64" s="11" t="str">
        <f t="shared" si="8"/>
        <v>N/A</v>
      </c>
      <c r="G64" s="45">
        <v>655.62941176000004</v>
      </c>
      <c r="H64" s="11" t="str">
        <f t="shared" si="9"/>
        <v>N/A</v>
      </c>
      <c r="I64" s="12">
        <v>17.07</v>
      </c>
      <c r="J64" s="12">
        <v>-28.5</v>
      </c>
      <c r="K64" s="43" t="s">
        <v>739</v>
      </c>
      <c r="L64" s="9" t="str">
        <f t="shared" si="10"/>
        <v>Yes</v>
      </c>
    </row>
    <row r="65" spans="1:12" x14ac:dyDescent="0.25">
      <c r="A65" s="44" t="s">
        <v>1519</v>
      </c>
      <c r="B65" s="35" t="s">
        <v>213</v>
      </c>
      <c r="C65" s="45">
        <v>1614.3899292000001</v>
      </c>
      <c r="D65" s="11" t="str">
        <f t="shared" si="7"/>
        <v>N/A</v>
      </c>
      <c r="E65" s="45">
        <v>1782.7968685000001</v>
      </c>
      <c r="F65" s="11" t="str">
        <f t="shared" si="8"/>
        <v>N/A</v>
      </c>
      <c r="G65" s="45">
        <v>1870.3343362000001</v>
      </c>
      <c r="H65" s="11" t="str">
        <f t="shared" si="9"/>
        <v>N/A</v>
      </c>
      <c r="I65" s="12">
        <v>10.43</v>
      </c>
      <c r="J65" s="12">
        <v>4.91</v>
      </c>
      <c r="K65" s="43" t="s">
        <v>739</v>
      </c>
      <c r="L65" s="9" t="str">
        <f t="shared" si="10"/>
        <v>Yes</v>
      </c>
    </row>
    <row r="66" spans="1:12" x14ac:dyDescent="0.25">
      <c r="A66" s="44" t="s">
        <v>1520</v>
      </c>
      <c r="B66" s="35" t="s">
        <v>213</v>
      </c>
      <c r="C66" s="45">
        <v>9087.8629368999991</v>
      </c>
      <c r="D66" s="11" t="str">
        <f t="shared" si="7"/>
        <v>N/A</v>
      </c>
      <c r="E66" s="45">
        <v>8816.5086816999992</v>
      </c>
      <c r="F66" s="11" t="str">
        <f t="shared" si="8"/>
        <v>N/A</v>
      </c>
      <c r="G66" s="45">
        <v>8756.9046543999993</v>
      </c>
      <c r="H66" s="11" t="str">
        <f t="shared" si="9"/>
        <v>N/A</v>
      </c>
      <c r="I66" s="12">
        <v>-2.99</v>
      </c>
      <c r="J66" s="12">
        <v>-0.67600000000000005</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2075.1807312000001</v>
      </c>
      <c r="D68" s="11" t="str">
        <f t="shared" si="7"/>
        <v>N/A</v>
      </c>
      <c r="E68" s="45">
        <v>2169.0370502000001</v>
      </c>
      <c r="F68" s="11" t="str">
        <f t="shared" si="8"/>
        <v>N/A</v>
      </c>
      <c r="G68" s="45">
        <v>2127.9970357000002</v>
      </c>
      <c r="H68" s="11" t="str">
        <f t="shared" si="9"/>
        <v>N/A</v>
      </c>
      <c r="I68" s="12">
        <v>4.5229999999999997</v>
      </c>
      <c r="J68" s="12">
        <v>-1.89</v>
      </c>
      <c r="K68" s="43" t="s">
        <v>739</v>
      </c>
      <c r="L68" s="9" t="str">
        <f t="shared" si="10"/>
        <v>Yes</v>
      </c>
    </row>
    <row r="69" spans="1:12" x14ac:dyDescent="0.25">
      <c r="A69" s="44" t="s">
        <v>1523</v>
      </c>
      <c r="B69" s="35" t="s">
        <v>213</v>
      </c>
      <c r="C69" s="45">
        <v>1850.8559588000001</v>
      </c>
      <c r="D69" s="11" t="str">
        <f t="shared" si="7"/>
        <v>N/A</v>
      </c>
      <c r="E69" s="45">
        <v>2085.8421410000001</v>
      </c>
      <c r="F69" s="11" t="str">
        <f t="shared" si="8"/>
        <v>N/A</v>
      </c>
      <c r="G69" s="45">
        <v>1748.2887734999999</v>
      </c>
      <c r="H69" s="11" t="str">
        <f t="shared" si="9"/>
        <v>N/A</v>
      </c>
      <c r="I69" s="12">
        <v>12.7</v>
      </c>
      <c r="J69" s="12">
        <v>-16.2</v>
      </c>
      <c r="K69" s="43" t="s">
        <v>739</v>
      </c>
      <c r="L69" s="9" t="str">
        <f t="shared" si="10"/>
        <v>Yes</v>
      </c>
    </row>
    <row r="70" spans="1:12" x14ac:dyDescent="0.25">
      <c r="A70" s="44" t="s">
        <v>1524</v>
      </c>
      <c r="B70" s="35" t="s">
        <v>213</v>
      </c>
      <c r="C70" s="45">
        <v>1147.6117587000001</v>
      </c>
      <c r="D70" s="11" t="str">
        <f t="shared" si="7"/>
        <v>N/A</v>
      </c>
      <c r="E70" s="45">
        <v>1589.2290909000001</v>
      </c>
      <c r="F70" s="11" t="str">
        <f t="shared" si="8"/>
        <v>N/A</v>
      </c>
      <c r="G70" s="45">
        <v>960.55978260999996</v>
      </c>
      <c r="H70" s="11" t="str">
        <f t="shared" si="9"/>
        <v>N/A</v>
      </c>
      <c r="I70" s="12">
        <v>38.479999999999997</v>
      </c>
      <c r="J70" s="12">
        <v>-39.6</v>
      </c>
      <c r="K70" s="43" t="s">
        <v>739</v>
      </c>
      <c r="L70" s="9" t="str">
        <f t="shared" si="10"/>
        <v>No</v>
      </c>
    </row>
    <row r="71" spans="1:12" ht="25" x14ac:dyDescent="0.25">
      <c r="A71" s="44" t="s">
        <v>1525</v>
      </c>
      <c r="B71" s="35" t="s">
        <v>213</v>
      </c>
      <c r="C71" s="45">
        <v>2811.7233486999999</v>
      </c>
      <c r="D71" s="11" t="str">
        <f t="shared" si="7"/>
        <v>N/A</v>
      </c>
      <c r="E71" s="45">
        <v>3070.8567200000002</v>
      </c>
      <c r="F71" s="11" t="str">
        <f t="shared" si="8"/>
        <v>N/A</v>
      </c>
      <c r="G71" s="45">
        <v>3225.5556741</v>
      </c>
      <c r="H71" s="11" t="str">
        <f t="shared" si="9"/>
        <v>N/A</v>
      </c>
      <c r="I71" s="12">
        <v>9.2159999999999993</v>
      </c>
      <c r="J71" s="12">
        <v>5.0380000000000003</v>
      </c>
      <c r="K71" s="43" t="s">
        <v>739</v>
      </c>
      <c r="L71" s="9" t="str">
        <f t="shared" si="10"/>
        <v>Yes</v>
      </c>
    </row>
    <row r="72" spans="1:12" x14ac:dyDescent="0.25">
      <c r="A72" s="44" t="s">
        <v>1526</v>
      </c>
      <c r="B72" s="35" t="s">
        <v>213</v>
      </c>
      <c r="C72" s="45">
        <v>1828.9797357</v>
      </c>
      <c r="D72" s="11" t="str">
        <f t="shared" si="7"/>
        <v>N/A</v>
      </c>
      <c r="E72" s="45">
        <v>1590.2676558000001</v>
      </c>
      <c r="F72" s="11" t="str">
        <f t="shared" si="8"/>
        <v>N/A</v>
      </c>
      <c r="G72" s="45">
        <v>1508.1623377000001</v>
      </c>
      <c r="H72" s="11" t="str">
        <f t="shared" si="9"/>
        <v>N/A</v>
      </c>
      <c r="I72" s="12">
        <v>-13.1</v>
      </c>
      <c r="J72" s="12">
        <v>-5.16</v>
      </c>
      <c r="K72" s="43" t="s">
        <v>739</v>
      </c>
      <c r="L72" s="9" t="str">
        <f t="shared" si="10"/>
        <v>Yes</v>
      </c>
    </row>
    <row r="73" spans="1:12" x14ac:dyDescent="0.25">
      <c r="A73" s="44" t="s">
        <v>1527</v>
      </c>
      <c r="B73" s="35" t="s">
        <v>213</v>
      </c>
      <c r="C73" s="45">
        <v>1764.8083572999999</v>
      </c>
      <c r="D73" s="11" t="str">
        <f t="shared" si="7"/>
        <v>N/A</v>
      </c>
      <c r="E73" s="45">
        <v>2063.8281401999998</v>
      </c>
      <c r="F73" s="11" t="str">
        <f t="shared" si="8"/>
        <v>N/A</v>
      </c>
      <c r="G73" s="45">
        <v>1703.9488818</v>
      </c>
      <c r="H73" s="11" t="str">
        <f t="shared" si="9"/>
        <v>N/A</v>
      </c>
      <c r="I73" s="12">
        <v>16.940000000000001</v>
      </c>
      <c r="J73" s="12">
        <v>-17.399999999999999</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162506635</v>
      </c>
      <c r="D75" s="11" t="str">
        <f t="shared" ref="D75:D144" si="11">IF($B75="N/A","N/A",IF(C75&gt;10,"No",IF(C75&lt;-10,"No","Yes")))</f>
        <v>N/A</v>
      </c>
      <c r="E75" s="45">
        <v>173900991</v>
      </c>
      <c r="F75" s="11" t="str">
        <f t="shared" ref="F75:F144" si="12">IF($B75="N/A","N/A",IF(E75&gt;10,"No",IF(E75&lt;-10,"No","Yes")))</f>
        <v>N/A</v>
      </c>
      <c r="G75" s="45">
        <v>174042801</v>
      </c>
      <c r="H75" s="11" t="str">
        <f t="shared" ref="H75:H144" si="13">IF($B75="N/A","N/A",IF(G75&gt;10,"No",IF(G75&lt;-10,"No","Yes")))</f>
        <v>N/A</v>
      </c>
      <c r="I75" s="12">
        <v>7.0119999999999996</v>
      </c>
      <c r="J75" s="12">
        <v>8.1500000000000003E-2</v>
      </c>
      <c r="K75" s="43" t="s">
        <v>739</v>
      </c>
      <c r="L75" s="9" t="str">
        <f t="shared" ref="L75:L135" si="14">IF(J75="Div by 0", "N/A", IF(K75="N/A","N/A", IF(J75&gt;VALUE(MID(K75,1,2)), "No", IF(J75&lt;-1*VALUE(MID(K75,1,2)), "No", "Yes"))))</f>
        <v>Yes</v>
      </c>
    </row>
    <row r="76" spans="1:12" x14ac:dyDescent="0.25">
      <c r="A76" s="44" t="s">
        <v>598</v>
      </c>
      <c r="B76" s="35" t="s">
        <v>213</v>
      </c>
      <c r="C76" s="36">
        <v>18320</v>
      </c>
      <c r="D76" s="11" t="str">
        <f t="shared" si="11"/>
        <v>N/A</v>
      </c>
      <c r="E76" s="36">
        <v>19834</v>
      </c>
      <c r="F76" s="11" t="str">
        <f t="shared" si="12"/>
        <v>N/A</v>
      </c>
      <c r="G76" s="36">
        <v>18471</v>
      </c>
      <c r="H76" s="11" t="str">
        <f t="shared" si="13"/>
        <v>N/A</v>
      </c>
      <c r="I76" s="12">
        <v>8.2639999999999993</v>
      </c>
      <c r="J76" s="12">
        <v>-6.87</v>
      </c>
      <c r="K76" s="43" t="s">
        <v>739</v>
      </c>
      <c r="L76" s="9" t="str">
        <f t="shared" si="14"/>
        <v>Yes</v>
      </c>
    </row>
    <row r="77" spans="1:12" x14ac:dyDescent="0.25">
      <c r="A77" s="44" t="s">
        <v>1437</v>
      </c>
      <c r="B77" s="35" t="s">
        <v>213</v>
      </c>
      <c r="C77" s="45">
        <v>8870.4495086999996</v>
      </c>
      <c r="D77" s="11" t="str">
        <f t="shared" si="11"/>
        <v>N/A</v>
      </c>
      <c r="E77" s="45">
        <v>8767.8224766000003</v>
      </c>
      <c r="F77" s="11" t="str">
        <f t="shared" si="12"/>
        <v>N/A</v>
      </c>
      <c r="G77" s="45">
        <v>9422.4893616999998</v>
      </c>
      <c r="H77" s="11" t="str">
        <f t="shared" si="13"/>
        <v>N/A</v>
      </c>
      <c r="I77" s="12">
        <v>-1.1599999999999999</v>
      </c>
      <c r="J77" s="12">
        <v>7.4669999999999996</v>
      </c>
      <c r="K77" s="43" t="s">
        <v>739</v>
      </c>
      <c r="L77" s="9" t="str">
        <f t="shared" si="14"/>
        <v>Yes</v>
      </c>
    </row>
    <row r="78" spans="1:12" x14ac:dyDescent="0.25">
      <c r="A78" s="44" t="s">
        <v>1438</v>
      </c>
      <c r="B78" s="35" t="s">
        <v>213</v>
      </c>
      <c r="C78" s="36">
        <v>8.2579694322999995</v>
      </c>
      <c r="D78" s="11" t="str">
        <f t="shared" si="11"/>
        <v>N/A</v>
      </c>
      <c r="E78" s="36">
        <v>8.7193707775</v>
      </c>
      <c r="F78" s="11" t="str">
        <f t="shared" si="12"/>
        <v>N/A</v>
      </c>
      <c r="G78" s="36">
        <v>8.2981430350000007</v>
      </c>
      <c r="H78" s="11" t="str">
        <f t="shared" si="13"/>
        <v>N/A</v>
      </c>
      <c r="I78" s="12">
        <v>5.5869999999999997</v>
      </c>
      <c r="J78" s="12">
        <v>-4.83</v>
      </c>
      <c r="K78" s="43" t="s">
        <v>739</v>
      </c>
      <c r="L78" s="9" t="str">
        <f t="shared" si="14"/>
        <v>Yes</v>
      </c>
    </row>
    <row r="79" spans="1:12" x14ac:dyDescent="0.25">
      <c r="A79" s="44" t="s">
        <v>599</v>
      </c>
      <c r="B79" s="35" t="s">
        <v>213</v>
      </c>
      <c r="C79" s="45">
        <v>3061987</v>
      </c>
      <c r="D79" s="11" t="str">
        <f t="shared" si="11"/>
        <v>N/A</v>
      </c>
      <c r="E79" s="45">
        <v>3267104</v>
      </c>
      <c r="F79" s="11" t="str">
        <f t="shared" si="12"/>
        <v>N/A</v>
      </c>
      <c r="G79" s="45">
        <v>3568365</v>
      </c>
      <c r="H79" s="11" t="str">
        <f t="shared" si="13"/>
        <v>N/A</v>
      </c>
      <c r="I79" s="12">
        <v>6.6989999999999998</v>
      </c>
      <c r="J79" s="12">
        <v>9.2210000000000001</v>
      </c>
      <c r="K79" s="43" t="s">
        <v>739</v>
      </c>
      <c r="L79" s="9" t="str">
        <f t="shared" si="14"/>
        <v>Yes</v>
      </c>
    </row>
    <row r="80" spans="1:12" x14ac:dyDescent="0.25">
      <c r="A80" s="44" t="s">
        <v>600</v>
      </c>
      <c r="B80" s="35" t="s">
        <v>213</v>
      </c>
      <c r="C80" s="36">
        <v>507</v>
      </c>
      <c r="D80" s="11" t="str">
        <f t="shared" si="11"/>
        <v>N/A</v>
      </c>
      <c r="E80" s="36">
        <v>548</v>
      </c>
      <c r="F80" s="11" t="str">
        <f t="shared" si="12"/>
        <v>N/A</v>
      </c>
      <c r="G80" s="36">
        <v>540</v>
      </c>
      <c r="H80" s="11" t="str">
        <f t="shared" si="13"/>
        <v>N/A</v>
      </c>
      <c r="I80" s="12">
        <v>8.0869999999999997</v>
      </c>
      <c r="J80" s="12">
        <v>-1.46</v>
      </c>
      <c r="K80" s="43" t="s">
        <v>739</v>
      </c>
      <c r="L80" s="9" t="str">
        <f t="shared" si="14"/>
        <v>Yes</v>
      </c>
    </row>
    <row r="81" spans="1:12" x14ac:dyDescent="0.25">
      <c r="A81" s="44" t="s">
        <v>1439</v>
      </c>
      <c r="B81" s="35" t="s">
        <v>213</v>
      </c>
      <c r="C81" s="45">
        <v>6039.4220906999999</v>
      </c>
      <c r="D81" s="11" t="str">
        <f t="shared" si="11"/>
        <v>N/A</v>
      </c>
      <c r="E81" s="45">
        <v>5961.8686131000004</v>
      </c>
      <c r="F81" s="11" t="str">
        <f t="shared" si="12"/>
        <v>N/A</v>
      </c>
      <c r="G81" s="45">
        <v>6608.0833333</v>
      </c>
      <c r="H81" s="11" t="str">
        <f t="shared" si="13"/>
        <v>N/A</v>
      </c>
      <c r="I81" s="12">
        <v>-1.28</v>
      </c>
      <c r="J81" s="12">
        <v>10.84</v>
      </c>
      <c r="K81" s="43" t="s">
        <v>739</v>
      </c>
      <c r="L81" s="9" t="str">
        <f t="shared" si="14"/>
        <v>Yes</v>
      </c>
    </row>
    <row r="82" spans="1:12" ht="25" x14ac:dyDescent="0.25">
      <c r="A82" s="44" t="s">
        <v>601</v>
      </c>
      <c r="B82" s="35" t="s">
        <v>213</v>
      </c>
      <c r="C82" s="45">
        <v>36560668</v>
      </c>
      <c r="D82" s="11" t="str">
        <f t="shared" si="11"/>
        <v>N/A</v>
      </c>
      <c r="E82" s="45">
        <v>40412987</v>
      </c>
      <c r="F82" s="11" t="str">
        <f t="shared" si="12"/>
        <v>N/A</v>
      </c>
      <c r="G82" s="45">
        <v>40221970</v>
      </c>
      <c r="H82" s="11" t="str">
        <f t="shared" si="13"/>
        <v>N/A</v>
      </c>
      <c r="I82" s="12">
        <v>10.54</v>
      </c>
      <c r="J82" s="12">
        <v>-0.47299999999999998</v>
      </c>
      <c r="K82" s="43" t="s">
        <v>739</v>
      </c>
      <c r="L82" s="9" t="str">
        <f t="shared" si="14"/>
        <v>Yes</v>
      </c>
    </row>
    <row r="83" spans="1:12" x14ac:dyDescent="0.25">
      <c r="A83" s="44" t="s">
        <v>602</v>
      </c>
      <c r="B83" s="35" t="s">
        <v>213</v>
      </c>
      <c r="C83" s="36">
        <v>1074</v>
      </c>
      <c r="D83" s="11" t="str">
        <f t="shared" si="11"/>
        <v>N/A</v>
      </c>
      <c r="E83" s="36">
        <v>1045</v>
      </c>
      <c r="F83" s="11" t="str">
        <f t="shared" si="12"/>
        <v>N/A</v>
      </c>
      <c r="G83" s="36">
        <v>1091</v>
      </c>
      <c r="H83" s="11" t="str">
        <f t="shared" si="13"/>
        <v>N/A</v>
      </c>
      <c r="I83" s="12">
        <v>-2.7</v>
      </c>
      <c r="J83" s="12">
        <v>4.4020000000000001</v>
      </c>
      <c r="K83" s="43" t="s">
        <v>739</v>
      </c>
      <c r="L83" s="9" t="str">
        <f t="shared" si="14"/>
        <v>Yes</v>
      </c>
    </row>
    <row r="84" spans="1:12" ht="25" x14ac:dyDescent="0.25">
      <c r="A84" s="4" t="s">
        <v>1440</v>
      </c>
      <c r="B84" s="35" t="s">
        <v>213</v>
      </c>
      <c r="C84" s="45">
        <v>34041.590317000002</v>
      </c>
      <c r="D84" s="11" t="str">
        <f t="shared" si="11"/>
        <v>N/A</v>
      </c>
      <c r="E84" s="45">
        <v>38672.714832999998</v>
      </c>
      <c r="F84" s="11" t="str">
        <f t="shared" si="12"/>
        <v>N/A</v>
      </c>
      <c r="G84" s="45">
        <v>36867.066911000002</v>
      </c>
      <c r="H84" s="11" t="str">
        <f t="shared" si="13"/>
        <v>N/A</v>
      </c>
      <c r="I84" s="12">
        <v>13.6</v>
      </c>
      <c r="J84" s="12">
        <v>-4.67</v>
      </c>
      <c r="K84" s="43" t="s">
        <v>739</v>
      </c>
      <c r="L84" s="9" t="str">
        <f t="shared" si="14"/>
        <v>Yes</v>
      </c>
    </row>
    <row r="85" spans="1:12" x14ac:dyDescent="0.25">
      <c r="A85" s="4" t="s">
        <v>603</v>
      </c>
      <c r="B85" s="35" t="s">
        <v>213</v>
      </c>
      <c r="C85" s="45">
        <v>62941103</v>
      </c>
      <c r="D85" s="11" t="str">
        <f t="shared" si="11"/>
        <v>N/A</v>
      </c>
      <c r="E85" s="45">
        <v>62685001</v>
      </c>
      <c r="F85" s="11" t="str">
        <f t="shared" si="12"/>
        <v>N/A</v>
      </c>
      <c r="G85" s="45">
        <v>64195958</v>
      </c>
      <c r="H85" s="11" t="str">
        <f t="shared" si="13"/>
        <v>N/A</v>
      </c>
      <c r="I85" s="12">
        <v>-0.40699999999999997</v>
      </c>
      <c r="J85" s="12">
        <v>2.41</v>
      </c>
      <c r="K85" s="43" t="s">
        <v>739</v>
      </c>
      <c r="L85" s="9" t="str">
        <f t="shared" si="14"/>
        <v>Yes</v>
      </c>
    </row>
    <row r="86" spans="1:12" x14ac:dyDescent="0.25">
      <c r="A86" s="4" t="s">
        <v>604</v>
      </c>
      <c r="B86" s="35" t="s">
        <v>213</v>
      </c>
      <c r="C86" s="36">
        <v>556</v>
      </c>
      <c r="D86" s="11" t="str">
        <f t="shared" si="11"/>
        <v>N/A</v>
      </c>
      <c r="E86" s="36">
        <v>546</v>
      </c>
      <c r="F86" s="11" t="str">
        <f t="shared" si="12"/>
        <v>N/A</v>
      </c>
      <c r="G86" s="36">
        <v>559</v>
      </c>
      <c r="H86" s="11" t="str">
        <f t="shared" si="13"/>
        <v>N/A</v>
      </c>
      <c r="I86" s="12">
        <v>-1.8</v>
      </c>
      <c r="J86" s="12">
        <v>2.3809999999999998</v>
      </c>
      <c r="K86" s="43" t="s">
        <v>739</v>
      </c>
      <c r="L86" s="9" t="str">
        <f t="shared" si="14"/>
        <v>Yes</v>
      </c>
    </row>
    <row r="87" spans="1:12" x14ac:dyDescent="0.25">
      <c r="A87" s="4" t="s">
        <v>1441</v>
      </c>
      <c r="B87" s="35" t="s">
        <v>213</v>
      </c>
      <c r="C87" s="45">
        <v>113203.42266</v>
      </c>
      <c r="D87" s="11" t="str">
        <f t="shared" si="11"/>
        <v>N/A</v>
      </c>
      <c r="E87" s="45">
        <v>114807.69414000001</v>
      </c>
      <c r="F87" s="11" t="str">
        <f t="shared" si="12"/>
        <v>N/A</v>
      </c>
      <c r="G87" s="45">
        <v>114840.71199</v>
      </c>
      <c r="H87" s="11" t="str">
        <f t="shared" si="13"/>
        <v>N/A</v>
      </c>
      <c r="I87" s="12">
        <v>1.417</v>
      </c>
      <c r="J87" s="12">
        <v>2.8799999999999999E-2</v>
      </c>
      <c r="K87" s="43" t="s">
        <v>739</v>
      </c>
      <c r="L87" s="9" t="str">
        <f t="shared" si="14"/>
        <v>Yes</v>
      </c>
    </row>
    <row r="88" spans="1:12" x14ac:dyDescent="0.25">
      <c r="A88" s="44" t="s">
        <v>605</v>
      </c>
      <c r="B88" s="35" t="s">
        <v>213</v>
      </c>
      <c r="C88" s="45">
        <v>458406723</v>
      </c>
      <c r="D88" s="11" t="str">
        <f t="shared" si="11"/>
        <v>N/A</v>
      </c>
      <c r="E88" s="45">
        <v>483688499</v>
      </c>
      <c r="F88" s="11" t="str">
        <f t="shared" si="12"/>
        <v>N/A</v>
      </c>
      <c r="G88" s="45">
        <v>504086160</v>
      </c>
      <c r="H88" s="11" t="str">
        <f t="shared" si="13"/>
        <v>N/A</v>
      </c>
      <c r="I88" s="12">
        <v>5.5149999999999997</v>
      </c>
      <c r="J88" s="12">
        <v>4.2169999999999996</v>
      </c>
      <c r="K88" s="43" t="s">
        <v>739</v>
      </c>
      <c r="L88" s="9" t="str">
        <f t="shared" si="14"/>
        <v>Yes</v>
      </c>
    </row>
    <row r="89" spans="1:12" x14ac:dyDescent="0.25">
      <c r="A89" s="46" t="s">
        <v>606</v>
      </c>
      <c r="B89" s="36" t="s">
        <v>213</v>
      </c>
      <c r="C89" s="36">
        <v>10821</v>
      </c>
      <c r="D89" s="11" t="str">
        <f t="shared" si="11"/>
        <v>N/A</v>
      </c>
      <c r="E89" s="36">
        <v>11010</v>
      </c>
      <c r="F89" s="11" t="str">
        <f t="shared" si="12"/>
        <v>N/A</v>
      </c>
      <c r="G89" s="36">
        <v>10881</v>
      </c>
      <c r="H89" s="11" t="str">
        <f t="shared" si="13"/>
        <v>N/A</v>
      </c>
      <c r="I89" s="12">
        <v>1.7470000000000001</v>
      </c>
      <c r="J89" s="12">
        <v>-1.17</v>
      </c>
      <c r="K89" s="1" t="s">
        <v>739</v>
      </c>
      <c r="L89" s="9" t="str">
        <f t="shared" si="14"/>
        <v>Yes</v>
      </c>
    </row>
    <row r="90" spans="1:12" x14ac:dyDescent="0.25">
      <c r="A90" s="44" t="s">
        <v>1442</v>
      </c>
      <c r="B90" s="35" t="s">
        <v>213</v>
      </c>
      <c r="C90" s="45">
        <v>42362.695036999998</v>
      </c>
      <c r="D90" s="11" t="str">
        <f t="shared" si="11"/>
        <v>N/A</v>
      </c>
      <c r="E90" s="45">
        <v>43931.743777999996</v>
      </c>
      <c r="F90" s="11" t="str">
        <f t="shared" si="12"/>
        <v>N/A</v>
      </c>
      <c r="G90" s="45">
        <v>46327.190516000002</v>
      </c>
      <c r="H90" s="11" t="str">
        <f t="shared" si="13"/>
        <v>N/A</v>
      </c>
      <c r="I90" s="12">
        <v>3.7040000000000002</v>
      </c>
      <c r="J90" s="12">
        <v>5.4530000000000003</v>
      </c>
      <c r="K90" s="43" t="s">
        <v>739</v>
      </c>
      <c r="L90" s="9" t="str">
        <f t="shared" si="14"/>
        <v>Yes</v>
      </c>
    </row>
    <row r="91" spans="1:12" x14ac:dyDescent="0.25">
      <c r="A91" s="44" t="s">
        <v>607</v>
      </c>
      <c r="B91" s="35" t="s">
        <v>213</v>
      </c>
      <c r="C91" s="45">
        <v>84417610</v>
      </c>
      <c r="D91" s="11" t="str">
        <f t="shared" si="11"/>
        <v>N/A</v>
      </c>
      <c r="E91" s="45">
        <v>92298647</v>
      </c>
      <c r="F91" s="11" t="str">
        <f t="shared" si="12"/>
        <v>N/A</v>
      </c>
      <c r="G91" s="45">
        <v>89842083</v>
      </c>
      <c r="H91" s="11" t="str">
        <f t="shared" si="13"/>
        <v>N/A</v>
      </c>
      <c r="I91" s="12">
        <v>9.3360000000000003</v>
      </c>
      <c r="J91" s="12">
        <v>-2.66</v>
      </c>
      <c r="K91" s="43" t="s">
        <v>739</v>
      </c>
      <c r="L91" s="9" t="str">
        <f t="shared" si="14"/>
        <v>Yes</v>
      </c>
    </row>
    <row r="92" spans="1:12" x14ac:dyDescent="0.25">
      <c r="A92" s="44" t="s">
        <v>608</v>
      </c>
      <c r="B92" s="35" t="s">
        <v>213</v>
      </c>
      <c r="C92" s="36">
        <v>119056</v>
      </c>
      <c r="D92" s="11" t="str">
        <f t="shared" si="11"/>
        <v>N/A</v>
      </c>
      <c r="E92" s="36">
        <v>123388</v>
      </c>
      <c r="F92" s="11" t="str">
        <f t="shared" si="12"/>
        <v>N/A</v>
      </c>
      <c r="G92" s="36">
        <v>117132</v>
      </c>
      <c r="H92" s="11" t="str">
        <f t="shared" si="13"/>
        <v>N/A</v>
      </c>
      <c r="I92" s="12">
        <v>3.6389999999999998</v>
      </c>
      <c r="J92" s="12">
        <v>-5.07</v>
      </c>
      <c r="K92" s="43" t="s">
        <v>739</v>
      </c>
      <c r="L92" s="9" t="str">
        <f t="shared" si="14"/>
        <v>Yes</v>
      </c>
    </row>
    <row r="93" spans="1:12" x14ac:dyDescent="0.25">
      <c r="A93" s="44" t="s">
        <v>1443</v>
      </c>
      <c r="B93" s="35" t="s">
        <v>213</v>
      </c>
      <c r="C93" s="45">
        <v>709.05800632</v>
      </c>
      <c r="D93" s="11" t="str">
        <f t="shared" si="11"/>
        <v>N/A</v>
      </c>
      <c r="E93" s="45">
        <v>748.03584626999998</v>
      </c>
      <c r="F93" s="11" t="str">
        <f t="shared" si="12"/>
        <v>N/A</v>
      </c>
      <c r="G93" s="45">
        <v>767.01570024</v>
      </c>
      <c r="H93" s="11" t="str">
        <f t="shared" si="13"/>
        <v>N/A</v>
      </c>
      <c r="I93" s="12">
        <v>5.4969999999999999</v>
      </c>
      <c r="J93" s="12">
        <v>2.5369999999999999</v>
      </c>
      <c r="K93" s="43" t="s">
        <v>739</v>
      </c>
      <c r="L93" s="9" t="str">
        <f t="shared" si="14"/>
        <v>Yes</v>
      </c>
    </row>
    <row r="94" spans="1:12" x14ac:dyDescent="0.25">
      <c r="A94" s="44" t="s">
        <v>609</v>
      </c>
      <c r="B94" s="35" t="s">
        <v>213</v>
      </c>
      <c r="C94" s="45">
        <v>12459101</v>
      </c>
      <c r="D94" s="11" t="str">
        <f t="shared" si="11"/>
        <v>N/A</v>
      </c>
      <c r="E94" s="45">
        <v>14718838</v>
      </c>
      <c r="F94" s="11" t="str">
        <f t="shared" si="12"/>
        <v>N/A</v>
      </c>
      <c r="G94" s="45">
        <v>13744801</v>
      </c>
      <c r="H94" s="11" t="str">
        <f t="shared" si="13"/>
        <v>N/A</v>
      </c>
      <c r="I94" s="12">
        <v>18.14</v>
      </c>
      <c r="J94" s="12">
        <v>-6.62</v>
      </c>
      <c r="K94" s="43" t="s">
        <v>739</v>
      </c>
      <c r="L94" s="9" t="str">
        <f t="shared" si="14"/>
        <v>Yes</v>
      </c>
    </row>
    <row r="95" spans="1:12" x14ac:dyDescent="0.25">
      <c r="A95" s="44" t="s">
        <v>610</v>
      </c>
      <c r="B95" s="35" t="s">
        <v>213</v>
      </c>
      <c r="C95" s="36">
        <v>30471</v>
      </c>
      <c r="D95" s="11" t="str">
        <f t="shared" si="11"/>
        <v>N/A</v>
      </c>
      <c r="E95" s="36">
        <v>30164</v>
      </c>
      <c r="F95" s="11" t="str">
        <f t="shared" si="12"/>
        <v>N/A</v>
      </c>
      <c r="G95" s="36">
        <v>28052</v>
      </c>
      <c r="H95" s="11" t="str">
        <f t="shared" si="13"/>
        <v>N/A</v>
      </c>
      <c r="I95" s="12">
        <v>-1.01</v>
      </c>
      <c r="J95" s="12">
        <v>-7</v>
      </c>
      <c r="K95" s="43" t="s">
        <v>739</v>
      </c>
      <c r="L95" s="9" t="str">
        <f t="shared" si="14"/>
        <v>Yes</v>
      </c>
    </row>
    <row r="96" spans="1:12" x14ac:dyDescent="0.25">
      <c r="A96" s="44" t="s">
        <v>1444</v>
      </c>
      <c r="B96" s="35" t="s">
        <v>213</v>
      </c>
      <c r="C96" s="45">
        <v>408.88388959999997</v>
      </c>
      <c r="D96" s="11" t="str">
        <f t="shared" si="11"/>
        <v>N/A</v>
      </c>
      <c r="E96" s="45">
        <v>487.96041638999998</v>
      </c>
      <c r="F96" s="11" t="str">
        <f t="shared" si="12"/>
        <v>N/A</v>
      </c>
      <c r="G96" s="45">
        <v>489.97579495000002</v>
      </c>
      <c r="H96" s="11" t="str">
        <f t="shared" si="13"/>
        <v>N/A</v>
      </c>
      <c r="I96" s="12">
        <v>19.34</v>
      </c>
      <c r="J96" s="12">
        <v>0.41299999999999998</v>
      </c>
      <c r="K96" s="43" t="s">
        <v>739</v>
      </c>
      <c r="L96" s="9" t="str">
        <f t="shared" si="14"/>
        <v>Yes</v>
      </c>
    </row>
    <row r="97" spans="1:12" ht="25" x14ac:dyDescent="0.25">
      <c r="A97" s="44" t="s">
        <v>611</v>
      </c>
      <c r="B97" s="35" t="s">
        <v>213</v>
      </c>
      <c r="C97" s="45">
        <v>4237893</v>
      </c>
      <c r="D97" s="11" t="str">
        <f t="shared" si="11"/>
        <v>N/A</v>
      </c>
      <c r="E97" s="45">
        <v>4219367</v>
      </c>
      <c r="F97" s="11" t="str">
        <f t="shared" si="12"/>
        <v>N/A</v>
      </c>
      <c r="G97" s="45">
        <v>4297680</v>
      </c>
      <c r="H97" s="11" t="str">
        <f t="shared" si="13"/>
        <v>N/A</v>
      </c>
      <c r="I97" s="12">
        <v>-0.437</v>
      </c>
      <c r="J97" s="12">
        <v>1.8560000000000001</v>
      </c>
      <c r="K97" s="43" t="s">
        <v>739</v>
      </c>
      <c r="L97" s="9" t="str">
        <f t="shared" si="14"/>
        <v>Yes</v>
      </c>
    </row>
    <row r="98" spans="1:12" x14ac:dyDescent="0.25">
      <c r="A98" s="44" t="s">
        <v>612</v>
      </c>
      <c r="B98" s="35" t="s">
        <v>213</v>
      </c>
      <c r="C98" s="36">
        <v>29348</v>
      </c>
      <c r="D98" s="11" t="str">
        <f t="shared" si="11"/>
        <v>N/A</v>
      </c>
      <c r="E98" s="36">
        <v>28311</v>
      </c>
      <c r="F98" s="11" t="str">
        <f t="shared" si="12"/>
        <v>N/A</v>
      </c>
      <c r="G98" s="36">
        <v>27730</v>
      </c>
      <c r="H98" s="11" t="str">
        <f t="shared" si="13"/>
        <v>N/A</v>
      </c>
      <c r="I98" s="12">
        <v>-3.53</v>
      </c>
      <c r="J98" s="12">
        <v>-2.0499999999999998</v>
      </c>
      <c r="K98" s="43" t="s">
        <v>739</v>
      </c>
      <c r="L98" s="9" t="str">
        <f t="shared" si="14"/>
        <v>Yes</v>
      </c>
    </row>
    <row r="99" spans="1:12" ht="25" x14ac:dyDescent="0.25">
      <c r="A99" s="44" t="s">
        <v>1445</v>
      </c>
      <c r="B99" s="35" t="s">
        <v>213</v>
      </c>
      <c r="C99" s="45">
        <v>144.40142428999999</v>
      </c>
      <c r="D99" s="11" t="str">
        <f t="shared" si="11"/>
        <v>N/A</v>
      </c>
      <c r="E99" s="45">
        <v>149.03631096999999</v>
      </c>
      <c r="F99" s="11" t="str">
        <f t="shared" si="12"/>
        <v>N/A</v>
      </c>
      <c r="G99" s="45">
        <v>154.98305085000001</v>
      </c>
      <c r="H99" s="11" t="str">
        <f t="shared" si="13"/>
        <v>N/A</v>
      </c>
      <c r="I99" s="12">
        <v>3.21</v>
      </c>
      <c r="J99" s="12">
        <v>3.99</v>
      </c>
      <c r="K99" s="43" t="s">
        <v>739</v>
      </c>
      <c r="L99" s="9" t="str">
        <f t="shared" si="14"/>
        <v>Yes</v>
      </c>
    </row>
    <row r="100" spans="1:12" ht="25" x14ac:dyDescent="0.25">
      <c r="A100" s="44" t="s">
        <v>613</v>
      </c>
      <c r="B100" s="35" t="s">
        <v>213</v>
      </c>
      <c r="C100" s="45">
        <v>61973648</v>
      </c>
      <c r="D100" s="11" t="str">
        <f t="shared" si="11"/>
        <v>N/A</v>
      </c>
      <c r="E100" s="45">
        <v>66412920</v>
      </c>
      <c r="F100" s="11" t="str">
        <f t="shared" si="12"/>
        <v>N/A</v>
      </c>
      <c r="G100" s="45">
        <v>69760879</v>
      </c>
      <c r="H100" s="11" t="str">
        <f t="shared" si="13"/>
        <v>N/A</v>
      </c>
      <c r="I100" s="12">
        <v>7.1630000000000003</v>
      </c>
      <c r="J100" s="12">
        <v>5.0410000000000004</v>
      </c>
      <c r="K100" s="43" t="s">
        <v>739</v>
      </c>
      <c r="L100" s="9" t="str">
        <f t="shared" si="14"/>
        <v>Yes</v>
      </c>
    </row>
    <row r="101" spans="1:12" x14ac:dyDescent="0.25">
      <c r="A101" s="44" t="s">
        <v>614</v>
      </c>
      <c r="B101" s="35" t="s">
        <v>213</v>
      </c>
      <c r="C101" s="36">
        <v>83138</v>
      </c>
      <c r="D101" s="11" t="str">
        <f t="shared" si="11"/>
        <v>N/A</v>
      </c>
      <c r="E101" s="36">
        <v>86721</v>
      </c>
      <c r="F101" s="11" t="str">
        <f t="shared" si="12"/>
        <v>N/A</v>
      </c>
      <c r="G101" s="36">
        <v>84110</v>
      </c>
      <c r="H101" s="11" t="str">
        <f t="shared" si="13"/>
        <v>N/A</v>
      </c>
      <c r="I101" s="12">
        <v>4.3099999999999996</v>
      </c>
      <c r="J101" s="12">
        <v>-3.01</v>
      </c>
      <c r="K101" s="43" t="s">
        <v>739</v>
      </c>
      <c r="L101" s="9" t="str">
        <f t="shared" si="14"/>
        <v>Yes</v>
      </c>
    </row>
    <row r="102" spans="1:12" x14ac:dyDescent="0.25">
      <c r="A102" s="44" t="s">
        <v>1446</v>
      </c>
      <c r="B102" s="35" t="s">
        <v>213</v>
      </c>
      <c r="C102" s="45">
        <v>745.43106641999998</v>
      </c>
      <c r="D102" s="11" t="str">
        <f t="shared" si="11"/>
        <v>N/A</v>
      </c>
      <c r="E102" s="45">
        <v>765.82281107999995</v>
      </c>
      <c r="F102" s="11" t="str">
        <f t="shared" si="12"/>
        <v>N/A</v>
      </c>
      <c r="G102" s="45">
        <v>829.40053501</v>
      </c>
      <c r="H102" s="11" t="str">
        <f t="shared" si="13"/>
        <v>N/A</v>
      </c>
      <c r="I102" s="12">
        <v>2.7360000000000002</v>
      </c>
      <c r="J102" s="12">
        <v>8.3019999999999996</v>
      </c>
      <c r="K102" s="43" t="s">
        <v>739</v>
      </c>
      <c r="L102" s="9" t="str">
        <f t="shared" si="14"/>
        <v>Yes</v>
      </c>
    </row>
    <row r="103" spans="1:12" x14ac:dyDescent="0.25">
      <c r="A103" s="44" t="s">
        <v>615</v>
      </c>
      <c r="B103" s="35" t="s">
        <v>213</v>
      </c>
      <c r="C103" s="45">
        <v>26066468</v>
      </c>
      <c r="D103" s="11" t="str">
        <f t="shared" si="11"/>
        <v>N/A</v>
      </c>
      <c r="E103" s="45">
        <v>28387349</v>
      </c>
      <c r="F103" s="11" t="str">
        <f t="shared" si="12"/>
        <v>N/A</v>
      </c>
      <c r="G103" s="45">
        <v>27764070</v>
      </c>
      <c r="H103" s="11" t="str">
        <f t="shared" si="13"/>
        <v>N/A</v>
      </c>
      <c r="I103" s="12">
        <v>8.9039999999999999</v>
      </c>
      <c r="J103" s="12">
        <v>-2.2000000000000002</v>
      </c>
      <c r="K103" s="43" t="s">
        <v>739</v>
      </c>
      <c r="L103" s="9" t="str">
        <f t="shared" si="14"/>
        <v>Yes</v>
      </c>
    </row>
    <row r="104" spans="1:12" x14ac:dyDescent="0.25">
      <c r="A104" s="44" t="s">
        <v>616</v>
      </c>
      <c r="B104" s="35" t="s">
        <v>213</v>
      </c>
      <c r="C104" s="36">
        <v>54547</v>
      </c>
      <c r="D104" s="11" t="str">
        <f t="shared" si="11"/>
        <v>N/A</v>
      </c>
      <c r="E104" s="36">
        <v>55568</v>
      </c>
      <c r="F104" s="11" t="str">
        <f t="shared" si="12"/>
        <v>N/A</v>
      </c>
      <c r="G104" s="36">
        <v>53497</v>
      </c>
      <c r="H104" s="11" t="str">
        <f t="shared" si="13"/>
        <v>N/A</v>
      </c>
      <c r="I104" s="12">
        <v>1.8720000000000001</v>
      </c>
      <c r="J104" s="12">
        <v>-3.73</v>
      </c>
      <c r="K104" s="43" t="s">
        <v>739</v>
      </c>
      <c r="L104" s="9" t="str">
        <f t="shared" si="14"/>
        <v>Yes</v>
      </c>
    </row>
    <row r="105" spans="1:12" x14ac:dyDescent="0.25">
      <c r="A105" s="44" t="s">
        <v>1447</v>
      </c>
      <c r="B105" s="35" t="s">
        <v>213</v>
      </c>
      <c r="C105" s="45">
        <v>477.87170696999999</v>
      </c>
      <c r="D105" s="11" t="str">
        <f t="shared" si="11"/>
        <v>N/A</v>
      </c>
      <c r="E105" s="45">
        <v>510.85784983999997</v>
      </c>
      <c r="F105" s="11" t="str">
        <f t="shared" si="12"/>
        <v>N/A</v>
      </c>
      <c r="G105" s="45">
        <v>518.98368132999997</v>
      </c>
      <c r="H105" s="11" t="str">
        <f t="shared" si="13"/>
        <v>N/A</v>
      </c>
      <c r="I105" s="12">
        <v>6.9029999999999996</v>
      </c>
      <c r="J105" s="12">
        <v>1.591</v>
      </c>
      <c r="K105" s="43" t="s">
        <v>739</v>
      </c>
      <c r="L105" s="9" t="str">
        <f t="shared" si="14"/>
        <v>Yes</v>
      </c>
    </row>
    <row r="106" spans="1:12" ht="25" x14ac:dyDescent="0.25">
      <c r="A106" s="44" t="s">
        <v>617</v>
      </c>
      <c r="B106" s="35" t="s">
        <v>213</v>
      </c>
      <c r="C106" s="45">
        <v>4067318</v>
      </c>
      <c r="D106" s="11" t="str">
        <f t="shared" si="11"/>
        <v>N/A</v>
      </c>
      <c r="E106" s="45">
        <v>4383203</v>
      </c>
      <c r="F106" s="11" t="str">
        <f t="shared" si="12"/>
        <v>N/A</v>
      </c>
      <c r="G106" s="45">
        <v>4598780</v>
      </c>
      <c r="H106" s="11" t="str">
        <f t="shared" si="13"/>
        <v>N/A</v>
      </c>
      <c r="I106" s="12">
        <v>7.766</v>
      </c>
      <c r="J106" s="12">
        <v>4.9180000000000001</v>
      </c>
      <c r="K106" s="43" t="s">
        <v>739</v>
      </c>
      <c r="L106" s="9" t="str">
        <f t="shared" si="14"/>
        <v>Yes</v>
      </c>
    </row>
    <row r="107" spans="1:12" x14ac:dyDescent="0.25">
      <c r="A107" s="44" t="s">
        <v>618</v>
      </c>
      <c r="B107" s="35" t="s">
        <v>213</v>
      </c>
      <c r="C107" s="36">
        <v>2503</v>
      </c>
      <c r="D107" s="11" t="str">
        <f t="shared" si="11"/>
        <v>N/A</v>
      </c>
      <c r="E107" s="36">
        <v>2591</v>
      </c>
      <c r="F107" s="11" t="str">
        <f t="shared" si="12"/>
        <v>N/A</v>
      </c>
      <c r="G107" s="36">
        <v>2659</v>
      </c>
      <c r="H107" s="11" t="str">
        <f t="shared" si="13"/>
        <v>N/A</v>
      </c>
      <c r="I107" s="12">
        <v>3.516</v>
      </c>
      <c r="J107" s="12">
        <v>2.6240000000000001</v>
      </c>
      <c r="K107" s="43" t="s">
        <v>739</v>
      </c>
      <c r="L107" s="9" t="str">
        <f t="shared" si="14"/>
        <v>Yes</v>
      </c>
    </row>
    <row r="108" spans="1:12" x14ac:dyDescent="0.25">
      <c r="A108" s="44" t="s">
        <v>1448</v>
      </c>
      <c r="B108" s="35" t="s">
        <v>213</v>
      </c>
      <c r="C108" s="45">
        <v>1624.9772273000001</v>
      </c>
      <c r="D108" s="11" t="str">
        <f t="shared" si="11"/>
        <v>N/A</v>
      </c>
      <c r="E108" s="45">
        <v>1691.7032033999999</v>
      </c>
      <c r="F108" s="11" t="str">
        <f t="shared" si="12"/>
        <v>N/A</v>
      </c>
      <c r="G108" s="45">
        <v>1729.5148552000001</v>
      </c>
      <c r="H108" s="11" t="str">
        <f t="shared" si="13"/>
        <v>N/A</v>
      </c>
      <c r="I108" s="12">
        <v>4.1059999999999999</v>
      </c>
      <c r="J108" s="12">
        <v>2.2349999999999999</v>
      </c>
      <c r="K108" s="43" t="s">
        <v>739</v>
      </c>
      <c r="L108" s="9" t="str">
        <f t="shared" si="14"/>
        <v>Yes</v>
      </c>
    </row>
    <row r="109" spans="1:12" x14ac:dyDescent="0.25">
      <c r="A109" s="44" t="s">
        <v>619</v>
      </c>
      <c r="B109" s="35" t="s">
        <v>213</v>
      </c>
      <c r="C109" s="45">
        <v>63431835</v>
      </c>
      <c r="D109" s="11" t="str">
        <f t="shared" si="11"/>
        <v>N/A</v>
      </c>
      <c r="E109" s="45">
        <v>64720517</v>
      </c>
      <c r="F109" s="11" t="str">
        <f t="shared" si="12"/>
        <v>N/A</v>
      </c>
      <c r="G109" s="45">
        <v>66748363</v>
      </c>
      <c r="H109" s="11" t="str">
        <f t="shared" si="13"/>
        <v>N/A</v>
      </c>
      <c r="I109" s="12">
        <v>2.032</v>
      </c>
      <c r="J109" s="12">
        <v>3.133</v>
      </c>
      <c r="K109" s="43" t="s">
        <v>739</v>
      </c>
      <c r="L109" s="9" t="str">
        <f t="shared" si="14"/>
        <v>Yes</v>
      </c>
    </row>
    <row r="110" spans="1:12" x14ac:dyDescent="0.25">
      <c r="A110" s="44" t="s">
        <v>620</v>
      </c>
      <c r="B110" s="35" t="s">
        <v>213</v>
      </c>
      <c r="C110" s="36">
        <v>103635</v>
      </c>
      <c r="D110" s="11" t="str">
        <f t="shared" si="11"/>
        <v>N/A</v>
      </c>
      <c r="E110" s="36">
        <v>108696</v>
      </c>
      <c r="F110" s="11" t="str">
        <f t="shared" si="12"/>
        <v>N/A</v>
      </c>
      <c r="G110" s="36">
        <v>105004</v>
      </c>
      <c r="H110" s="11" t="str">
        <f t="shared" si="13"/>
        <v>N/A</v>
      </c>
      <c r="I110" s="12">
        <v>4.883</v>
      </c>
      <c r="J110" s="12">
        <v>-3.4</v>
      </c>
      <c r="K110" s="43" t="s">
        <v>739</v>
      </c>
      <c r="L110" s="9" t="str">
        <f t="shared" si="14"/>
        <v>Yes</v>
      </c>
    </row>
    <row r="111" spans="1:12" x14ac:dyDescent="0.25">
      <c r="A111" s="44" t="s">
        <v>1449</v>
      </c>
      <c r="B111" s="35" t="s">
        <v>213</v>
      </c>
      <c r="C111" s="45">
        <v>612.06961934000003</v>
      </c>
      <c r="D111" s="11" t="str">
        <f t="shared" si="11"/>
        <v>N/A</v>
      </c>
      <c r="E111" s="45">
        <v>595.42685102999997</v>
      </c>
      <c r="F111" s="11" t="str">
        <f t="shared" si="12"/>
        <v>N/A</v>
      </c>
      <c r="G111" s="45">
        <v>635.67447906999996</v>
      </c>
      <c r="H111" s="11" t="str">
        <f t="shared" si="13"/>
        <v>N/A</v>
      </c>
      <c r="I111" s="12">
        <v>-2.72</v>
      </c>
      <c r="J111" s="12">
        <v>6.7590000000000003</v>
      </c>
      <c r="K111" s="43" t="s">
        <v>739</v>
      </c>
      <c r="L111" s="9" t="str">
        <f t="shared" si="14"/>
        <v>Yes</v>
      </c>
    </row>
    <row r="112" spans="1:12" x14ac:dyDescent="0.25">
      <c r="A112" s="44" t="s">
        <v>621</v>
      </c>
      <c r="B112" s="35" t="s">
        <v>213</v>
      </c>
      <c r="C112" s="45">
        <v>250012170</v>
      </c>
      <c r="D112" s="11" t="str">
        <f t="shared" si="11"/>
        <v>N/A</v>
      </c>
      <c r="E112" s="45">
        <v>256499071</v>
      </c>
      <c r="F112" s="11" t="str">
        <f t="shared" si="12"/>
        <v>N/A</v>
      </c>
      <c r="G112" s="45">
        <v>279626502</v>
      </c>
      <c r="H112" s="11" t="str">
        <f t="shared" si="13"/>
        <v>N/A</v>
      </c>
      <c r="I112" s="12">
        <v>2.5950000000000002</v>
      </c>
      <c r="J112" s="12">
        <v>9.0169999999999995</v>
      </c>
      <c r="K112" s="43" t="s">
        <v>739</v>
      </c>
      <c r="L112" s="9" t="str">
        <f t="shared" si="14"/>
        <v>Yes</v>
      </c>
    </row>
    <row r="113" spans="1:12" x14ac:dyDescent="0.25">
      <c r="A113" s="44" t="s">
        <v>622</v>
      </c>
      <c r="B113" s="35" t="s">
        <v>213</v>
      </c>
      <c r="C113" s="36">
        <v>116988</v>
      </c>
      <c r="D113" s="11" t="str">
        <f t="shared" si="11"/>
        <v>N/A</v>
      </c>
      <c r="E113" s="36">
        <v>120233</v>
      </c>
      <c r="F113" s="11" t="str">
        <f t="shared" si="12"/>
        <v>N/A</v>
      </c>
      <c r="G113" s="36">
        <v>114636</v>
      </c>
      <c r="H113" s="11" t="str">
        <f t="shared" si="13"/>
        <v>N/A</v>
      </c>
      <c r="I113" s="12">
        <v>2.774</v>
      </c>
      <c r="J113" s="12">
        <v>-4.66</v>
      </c>
      <c r="K113" s="43" t="s">
        <v>739</v>
      </c>
      <c r="L113" s="9" t="str">
        <f t="shared" si="14"/>
        <v>Yes</v>
      </c>
    </row>
    <row r="114" spans="1:12" x14ac:dyDescent="0.25">
      <c r="A114" s="44" t="s">
        <v>1450</v>
      </c>
      <c r="B114" s="35" t="s">
        <v>213</v>
      </c>
      <c r="C114" s="45">
        <v>2137.0753411000001</v>
      </c>
      <c r="D114" s="11" t="str">
        <f t="shared" si="11"/>
        <v>N/A</v>
      </c>
      <c r="E114" s="45">
        <v>2133.3500036999999</v>
      </c>
      <c r="F114" s="11" t="str">
        <f t="shared" si="12"/>
        <v>N/A</v>
      </c>
      <c r="G114" s="45">
        <v>2439.2555742</v>
      </c>
      <c r="H114" s="11" t="str">
        <f t="shared" si="13"/>
        <v>N/A</v>
      </c>
      <c r="I114" s="12">
        <v>-0.17399999999999999</v>
      </c>
      <c r="J114" s="12">
        <v>14.34</v>
      </c>
      <c r="K114" s="43" t="s">
        <v>739</v>
      </c>
      <c r="L114" s="9" t="str">
        <f t="shared" si="14"/>
        <v>Yes</v>
      </c>
    </row>
    <row r="115" spans="1:12" ht="25" x14ac:dyDescent="0.25">
      <c r="A115" s="44" t="s">
        <v>623</v>
      </c>
      <c r="B115" s="35" t="s">
        <v>213</v>
      </c>
      <c r="C115" s="45">
        <v>126224172</v>
      </c>
      <c r="D115" s="11" t="str">
        <f t="shared" si="11"/>
        <v>N/A</v>
      </c>
      <c r="E115" s="45">
        <v>134031176</v>
      </c>
      <c r="F115" s="11" t="str">
        <f t="shared" si="12"/>
        <v>N/A</v>
      </c>
      <c r="G115" s="45">
        <v>161005122</v>
      </c>
      <c r="H115" s="11" t="str">
        <f t="shared" si="13"/>
        <v>N/A</v>
      </c>
      <c r="I115" s="12">
        <v>6.1849999999999996</v>
      </c>
      <c r="J115" s="12">
        <v>20.13</v>
      </c>
      <c r="K115" s="43" t="s">
        <v>739</v>
      </c>
      <c r="L115" s="9" t="str">
        <f t="shared" si="14"/>
        <v>Yes</v>
      </c>
    </row>
    <row r="116" spans="1:12" x14ac:dyDescent="0.25">
      <c r="A116" s="46" t="s">
        <v>624</v>
      </c>
      <c r="B116" s="36" t="s">
        <v>213</v>
      </c>
      <c r="C116" s="36">
        <v>24665</v>
      </c>
      <c r="D116" s="11" t="str">
        <f t="shared" si="11"/>
        <v>N/A</v>
      </c>
      <c r="E116" s="36">
        <v>25085</v>
      </c>
      <c r="F116" s="11" t="str">
        <f t="shared" si="12"/>
        <v>N/A</v>
      </c>
      <c r="G116" s="36">
        <v>25461</v>
      </c>
      <c r="H116" s="11" t="str">
        <f t="shared" si="13"/>
        <v>N/A</v>
      </c>
      <c r="I116" s="12">
        <v>1.7030000000000001</v>
      </c>
      <c r="J116" s="12">
        <v>1.4990000000000001</v>
      </c>
      <c r="K116" s="1" t="s">
        <v>739</v>
      </c>
      <c r="L116" s="9" t="str">
        <f t="shared" si="14"/>
        <v>Yes</v>
      </c>
    </row>
    <row r="117" spans="1:12" x14ac:dyDescent="0.25">
      <c r="A117" s="44" t="s">
        <v>1451</v>
      </c>
      <c r="B117" s="35" t="s">
        <v>213</v>
      </c>
      <c r="C117" s="45">
        <v>5117.5419419999998</v>
      </c>
      <c r="D117" s="11" t="str">
        <f t="shared" si="11"/>
        <v>N/A</v>
      </c>
      <c r="E117" s="45">
        <v>5343.0805661000004</v>
      </c>
      <c r="F117" s="11" t="str">
        <f t="shared" si="12"/>
        <v>N/A</v>
      </c>
      <c r="G117" s="45">
        <v>6323.5977376999999</v>
      </c>
      <c r="H117" s="11" t="str">
        <f t="shared" si="13"/>
        <v>N/A</v>
      </c>
      <c r="I117" s="12">
        <v>4.407</v>
      </c>
      <c r="J117" s="12">
        <v>18.350000000000001</v>
      </c>
      <c r="K117" s="43" t="s">
        <v>739</v>
      </c>
      <c r="L117" s="9" t="str">
        <f t="shared" si="14"/>
        <v>Yes</v>
      </c>
    </row>
    <row r="118" spans="1:12" ht="25" x14ac:dyDescent="0.25">
      <c r="A118" s="44" t="s">
        <v>625</v>
      </c>
      <c r="B118" s="35" t="s">
        <v>213</v>
      </c>
      <c r="C118" s="45">
        <v>22566565</v>
      </c>
      <c r="D118" s="11" t="str">
        <f t="shared" si="11"/>
        <v>N/A</v>
      </c>
      <c r="E118" s="45">
        <v>23707800</v>
      </c>
      <c r="F118" s="11" t="str">
        <f t="shared" si="12"/>
        <v>N/A</v>
      </c>
      <c r="G118" s="45">
        <v>23824742</v>
      </c>
      <c r="H118" s="11" t="str">
        <f t="shared" si="13"/>
        <v>N/A</v>
      </c>
      <c r="I118" s="12">
        <v>5.0570000000000004</v>
      </c>
      <c r="J118" s="12">
        <v>0.49330000000000002</v>
      </c>
      <c r="K118" s="43" t="s">
        <v>739</v>
      </c>
      <c r="L118" s="9" t="str">
        <f t="shared" si="14"/>
        <v>Yes</v>
      </c>
    </row>
    <row r="119" spans="1:12" x14ac:dyDescent="0.25">
      <c r="A119" s="44" t="s">
        <v>626</v>
      </c>
      <c r="B119" s="35" t="s">
        <v>213</v>
      </c>
      <c r="C119" s="36">
        <v>31546</v>
      </c>
      <c r="D119" s="11" t="str">
        <f t="shared" si="11"/>
        <v>N/A</v>
      </c>
      <c r="E119" s="36">
        <v>32471</v>
      </c>
      <c r="F119" s="11" t="str">
        <f t="shared" si="12"/>
        <v>N/A</v>
      </c>
      <c r="G119" s="36">
        <v>32530</v>
      </c>
      <c r="H119" s="11" t="str">
        <f t="shared" si="13"/>
        <v>N/A</v>
      </c>
      <c r="I119" s="12">
        <v>2.9319999999999999</v>
      </c>
      <c r="J119" s="12">
        <v>0.1817</v>
      </c>
      <c r="K119" s="43" t="s">
        <v>739</v>
      </c>
      <c r="L119" s="9" t="str">
        <f t="shared" si="14"/>
        <v>Yes</v>
      </c>
    </row>
    <row r="120" spans="1:12" x14ac:dyDescent="0.25">
      <c r="A120" s="44" t="s">
        <v>1452</v>
      </c>
      <c r="B120" s="35" t="s">
        <v>213</v>
      </c>
      <c r="C120" s="45">
        <v>715.35424460000002</v>
      </c>
      <c r="D120" s="11" t="str">
        <f t="shared" si="11"/>
        <v>N/A</v>
      </c>
      <c r="E120" s="45">
        <v>730.12226294000004</v>
      </c>
      <c r="F120" s="11" t="str">
        <f t="shared" si="12"/>
        <v>N/A</v>
      </c>
      <c r="G120" s="45">
        <v>732.3929296</v>
      </c>
      <c r="H120" s="11" t="str">
        <f t="shared" si="13"/>
        <v>N/A</v>
      </c>
      <c r="I120" s="12">
        <v>2.0640000000000001</v>
      </c>
      <c r="J120" s="12">
        <v>0.311</v>
      </c>
      <c r="K120" s="43" t="s">
        <v>739</v>
      </c>
      <c r="L120" s="9" t="str">
        <f t="shared" si="14"/>
        <v>Yes</v>
      </c>
    </row>
    <row r="121" spans="1:12" ht="25" x14ac:dyDescent="0.25">
      <c r="A121" s="44" t="s">
        <v>627</v>
      </c>
      <c r="B121" s="35" t="s">
        <v>213</v>
      </c>
      <c r="C121" s="45">
        <v>37524244</v>
      </c>
      <c r="D121" s="11" t="str">
        <f t="shared" si="11"/>
        <v>N/A</v>
      </c>
      <c r="E121" s="45">
        <v>39357652</v>
      </c>
      <c r="F121" s="11" t="str">
        <f t="shared" si="12"/>
        <v>N/A</v>
      </c>
      <c r="G121" s="45">
        <v>43020142</v>
      </c>
      <c r="H121" s="11" t="str">
        <f t="shared" si="13"/>
        <v>N/A</v>
      </c>
      <c r="I121" s="12">
        <v>4.8860000000000001</v>
      </c>
      <c r="J121" s="12">
        <v>9.3059999999999992</v>
      </c>
      <c r="K121" s="43" t="s">
        <v>739</v>
      </c>
      <c r="L121" s="9" t="str">
        <f t="shared" si="14"/>
        <v>Yes</v>
      </c>
    </row>
    <row r="122" spans="1:12" x14ac:dyDescent="0.25">
      <c r="A122" s="44" t="s">
        <v>628</v>
      </c>
      <c r="B122" s="35" t="s">
        <v>213</v>
      </c>
      <c r="C122" s="36">
        <v>5615</v>
      </c>
      <c r="D122" s="11" t="str">
        <f t="shared" si="11"/>
        <v>N/A</v>
      </c>
      <c r="E122" s="36">
        <v>5892</v>
      </c>
      <c r="F122" s="11" t="str">
        <f t="shared" si="12"/>
        <v>N/A</v>
      </c>
      <c r="G122" s="36">
        <v>5735</v>
      </c>
      <c r="H122" s="11" t="str">
        <f t="shared" si="13"/>
        <v>N/A</v>
      </c>
      <c r="I122" s="12">
        <v>4.9329999999999998</v>
      </c>
      <c r="J122" s="12">
        <v>-2.66</v>
      </c>
      <c r="K122" s="43" t="s">
        <v>739</v>
      </c>
      <c r="L122" s="9" t="str">
        <f t="shared" si="14"/>
        <v>Yes</v>
      </c>
    </row>
    <row r="123" spans="1:12" ht="25" x14ac:dyDescent="0.25">
      <c r="A123" s="44" t="s">
        <v>1453</v>
      </c>
      <c r="B123" s="35" t="s">
        <v>213</v>
      </c>
      <c r="C123" s="45">
        <v>6682.8573464000001</v>
      </c>
      <c r="D123" s="11" t="str">
        <f t="shared" si="11"/>
        <v>N/A</v>
      </c>
      <c r="E123" s="45">
        <v>6679.8458927000001</v>
      </c>
      <c r="F123" s="11" t="str">
        <f t="shared" si="12"/>
        <v>N/A</v>
      </c>
      <c r="G123" s="45">
        <v>7501.3325195999996</v>
      </c>
      <c r="H123" s="11" t="str">
        <f t="shared" si="13"/>
        <v>N/A</v>
      </c>
      <c r="I123" s="12">
        <v>-4.4999999999999998E-2</v>
      </c>
      <c r="J123" s="12">
        <v>12.3</v>
      </c>
      <c r="K123" s="43" t="s">
        <v>739</v>
      </c>
      <c r="L123" s="9" t="str">
        <f t="shared" si="14"/>
        <v>Yes</v>
      </c>
    </row>
    <row r="124" spans="1:12" ht="25" x14ac:dyDescent="0.25">
      <c r="A124" s="44" t="s">
        <v>629</v>
      </c>
      <c r="B124" s="35" t="s">
        <v>213</v>
      </c>
      <c r="C124" s="45">
        <v>651732</v>
      </c>
      <c r="D124" s="11" t="str">
        <f t="shared" si="11"/>
        <v>N/A</v>
      </c>
      <c r="E124" s="45">
        <v>747862</v>
      </c>
      <c r="F124" s="11" t="str">
        <f t="shared" si="12"/>
        <v>N/A</v>
      </c>
      <c r="G124" s="45">
        <v>565428</v>
      </c>
      <c r="H124" s="11" t="str">
        <f t="shared" si="13"/>
        <v>N/A</v>
      </c>
      <c r="I124" s="12">
        <v>14.75</v>
      </c>
      <c r="J124" s="12">
        <v>-24.4</v>
      </c>
      <c r="K124" s="43" t="s">
        <v>739</v>
      </c>
      <c r="L124" s="9" t="str">
        <f t="shared" si="14"/>
        <v>Yes</v>
      </c>
    </row>
    <row r="125" spans="1:12" x14ac:dyDescent="0.25">
      <c r="A125" s="44" t="s">
        <v>630</v>
      </c>
      <c r="B125" s="35" t="s">
        <v>213</v>
      </c>
      <c r="C125" s="36">
        <v>1349</v>
      </c>
      <c r="D125" s="11" t="str">
        <f t="shared" si="11"/>
        <v>N/A</v>
      </c>
      <c r="E125" s="36">
        <v>1469</v>
      </c>
      <c r="F125" s="11" t="str">
        <f t="shared" si="12"/>
        <v>N/A</v>
      </c>
      <c r="G125" s="36">
        <v>982</v>
      </c>
      <c r="H125" s="11" t="str">
        <f t="shared" si="13"/>
        <v>N/A</v>
      </c>
      <c r="I125" s="12">
        <v>8.8949999999999996</v>
      </c>
      <c r="J125" s="12">
        <v>-33.200000000000003</v>
      </c>
      <c r="K125" s="43" t="s">
        <v>739</v>
      </c>
      <c r="L125" s="9" t="str">
        <f t="shared" si="14"/>
        <v>No</v>
      </c>
    </row>
    <row r="126" spans="1:12" ht="25" x14ac:dyDescent="0.25">
      <c r="A126" s="44" t="s">
        <v>1454</v>
      </c>
      <c r="B126" s="35" t="s">
        <v>213</v>
      </c>
      <c r="C126" s="45">
        <v>483.12231281999999</v>
      </c>
      <c r="D126" s="11" t="str">
        <f t="shared" si="11"/>
        <v>N/A</v>
      </c>
      <c r="E126" s="45">
        <v>509.09598366</v>
      </c>
      <c r="F126" s="11" t="str">
        <f t="shared" si="12"/>
        <v>N/A</v>
      </c>
      <c r="G126" s="45">
        <v>575.79226069000003</v>
      </c>
      <c r="H126" s="11" t="str">
        <f t="shared" si="13"/>
        <v>N/A</v>
      </c>
      <c r="I126" s="12">
        <v>5.3760000000000003</v>
      </c>
      <c r="J126" s="12">
        <v>13.1</v>
      </c>
      <c r="K126" s="43" t="s">
        <v>739</v>
      </c>
      <c r="L126" s="9" t="str">
        <f t="shared" si="14"/>
        <v>Yes</v>
      </c>
    </row>
    <row r="127" spans="1:12" ht="25" x14ac:dyDescent="0.25">
      <c r="A127" s="44" t="s">
        <v>631</v>
      </c>
      <c r="B127" s="35" t="s">
        <v>213</v>
      </c>
      <c r="C127" s="45">
        <v>117042038</v>
      </c>
      <c r="D127" s="11" t="str">
        <f t="shared" si="11"/>
        <v>N/A</v>
      </c>
      <c r="E127" s="45">
        <v>114979043</v>
      </c>
      <c r="F127" s="11" t="str">
        <f t="shared" si="12"/>
        <v>N/A</v>
      </c>
      <c r="G127" s="45">
        <v>135547679</v>
      </c>
      <c r="H127" s="11" t="str">
        <f t="shared" si="13"/>
        <v>N/A</v>
      </c>
      <c r="I127" s="12">
        <v>-1.76</v>
      </c>
      <c r="J127" s="12">
        <v>17.89</v>
      </c>
      <c r="K127" s="43" t="s">
        <v>739</v>
      </c>
      <c r="L127" s="9" t="str">
        <f t="shared" si="14"/>
        <v>Yes</v>
      </c>
    </row>
    <row r="128" spans="1:12" x14ac:dyDescent="0.25">
      <c r="A128" s="44" t="s">
        <v>632</v>
      </c>
      <c r="B128" s="35" t="s">
        <v>213</v>
      </c>
      <c r="C128" s="36">
        <v>11177</v>
      </c>
      <c r="D128" s="11" t="str">
        <f t="shared" si="11"/>
        <v>N/A</v>
      </c>
      <c r="E128" s="36">
        <v>10375</v>
      </c>
      <c r="F128" s="11" t="str">
        <f t="shared" si="12"/>
        <v>N/A</v>
      </c>
      <c r="G128" s="36">
        <v>9869</v>
      </c>
      <c r="H128" s="11" t="str">
        <f t="shared" si="13"/>
        <v>N/A</v>
      </c>
      <c r="I128" s="12">
        <v>-7.18</v>
      </c>
      <c r="J128" s="12">
        <v>-4.88</v>
      </c>
      <c r="K128" s="43" t="s">
        <v>739</v>
      </c>
      <c r="L128" s="9" t="str">
        <f t="shared" si="14"/>
        <v>Yes</v>
      </c>
    </row>
    <row r="129" spans="1:12" ht="25" x14ac:dyDescent="0.25">
      <c r="A129" s="44" t="s">
        <v>1455</v>
      </c>
      <c r="B129" s="35" t="s">
        <v>213</v>
      </c>
      <c r="C129" s="45">
        <v>10471.686320000001</v>
      </c>
      <c r="D129" s="11" t="str">
        <f t="shared" si="11"/>
        <v>N/A</v>
      </c>
      <c r="E129" s="45">
        <v>11082.317397999999</v>
      </c>
      <c r="F129" s="11" t="str">
        <f t="shared" si="12"/>
        <v>N/A</v>
      </c>
      <c r="G129" s="45">
        <v>13734.692370000001</v>
      </c>
      <c r="H129" s="11" t="str">
        <f t="shared" si="13"/>
        <v>N/A</v>
      </c>
      <c r="I129" s="12">
        <v>5.8310000000000004</v>
      </c>
      <c r="J129" s="12">
        <v>23.93</v>
      </c>
      <c r="K129" s="43" t="s">
        <v>739</v>
      </c>
      <c r="L129" s="9" t="str">
        <f t="shared" si="14"/>
        <v>Yes</v>
      </c>
    </row>
    <row r="130" spans="1:12" ht="25" x14ac:dyDescent="0.25">
      <c r="A130" s="44" t="s">
        <v>633</v>
      </c>
      <c r="B130" s="35" t="s">
        <v>213</v>
      </c>
      <c r="C130" s="45">
        <v>3235286</v>
      </c>
      <c r="D130" s="11" t="str">
        <f t="shared" si="11"/>
        <v>N/A</v>
      </c>
      <c r="E130" s="45">
        <v>3261249</v>
      </c>
      <c r="F130" s="11" t="str">
        <f t="shared" si="12"/>
        <v>N/A</v>
      </c>
      <c r="G130" s="45">
        <v>3656276</v>
      </c>
      <c r="H130" s="11" t="str">
        <f t="shared" si="13"/>
        <v>N/A</v>
      </c>
      <c r="I130" s="12">
        <v>0.80249999999999999</v>
      </c>
      <c r="J130" s="12">
        <v>12.11</v>
      </c>
      <c r="K130" s="43" t="s">
        <v>739</v>
      </c>
      <c r="L130" s="9" t="str">
        <f t="shared" si="14"/>
        <v>Yes</v>
      </c>
    </row>
    <row r="131" spans="1:12" x14ac:dyDescent="0.25">
      <c r="A131" s="44" t="s">
        <v>634</v>
      </c>
      <c r="B131" s="35" t="s">
        <v>213</v>
      </c>
      <c r="C131" s="36">
        <v>9466</v>
      </c>
      <c r="D131" s="11" t="str">
        <f t="shared" si="11"/>
        <v>N/A</v>
      </c>
      <c r="E131" s="36">
        <v>9511</v>
      </c>
      <c r="F131" s="11" t="str">
        <f t="shared" si="12"/>
        <v>N/A</v>
      </c>
      <c r="G131" s="36">
        <v>9273</v>
      </c>
      <c r="H131" s="11" t="str">
        <f t="shared" si="13"/>
        <v>N/A</v>
      </c>
      <c r="I131" s="12">
        <v>0.47539999999999999</v>
      </c>
      <c r="J131" s="12">
        <v>-2.5</v>
      </c>
      <c r="K131" s="43" t="s">
        <v>739</v>
      </c>
      <c r="L131" s="9" t="str">
        <f t="shared" si="14"/>
        <v>Yes</v>
      </c>
    </row>
    <row r="132" spans="1:12" ht="25" x14ac:dyDescent="0.25">
      <c r="A132" s="44" t="s">
        <v>1456</v>
      </c>
      <c r="B132" s="35" t="s">
        <v>213</v>
      </c>
      <c r="C132" s="45">
        <v>341.77963237</v>
      </c>
      <c r="D132" s="11" t="str">
        <f t="shared" si="11"/>
        <v>N/A</v>
      </c>
      <c r="E132" s="45">
        <v>342.89233518999998</v>
      </c>
      <c r="F132" s="11" t="str">
        <f t="shared" si="12"/>
        <v>N/A</v>
      </c>
      <c r="G132" s="45">
        <v>394.29267766999999</v>
      </c>
      <c r="H132" s="11" t="str">
        <f t="shared" si="13"/>
        <v>N/A</v>
      </c>
      <c r="I132" s="12">
        <v>0.3256</v>
      </c>
      <c r="J132" s="12">
        <v>14.99</v>
      </c>
      <c r="K132" s="43" t="s">
        <v>739</v>
      </c>
      <c r="L132" s="9" t="str">
        <f t="shared" si="14"/>
        <v>Yes</v>
      </c>
    </row>
    <row r="133" spans="1:12" x14ac:dyDescent="0.25">
      <c r="A133" s="44" t="s">
        <v>635</v>
      </c>
      <c r="B133" s="35" t="s">
        <v>213</v>
      </c>
      <c r="C133" s="45">
        <v>16720693</v>
      </c>
      <c r="D133" s="11" t="str">
        <f t="shared" si="11"/>
        <v>N/A</v>
      </c>
      <c r="E133" s="45">
        <v>21192970</v>
      </c>
      <c r="F133" s="11" t="str">
        <f t="shared" si="12"/>
        <v>N/A</v>
      </c>
      <c r="G133" s="45">
        <v>23753617</v>
      </c>
      <c r="H133" s="11" t="str">
        <f t="shared" si="13"/>
        <v>N/A</v>
      </c>
      <c r="I133" s="12">
        <v>26.75</v>
      </c>
      <c r="J133" s="12">
        <v>12.08</v>
      </c>
      <c r="K133" s="43" t="s">
        <v>739</v>
      </c>
      <c r="L133" s="9" t="str">
        <f t="shared" si="14"/>
        <v>Yes</v>
      </c>
    </row>
    <row r="134" spans="1:12" x14ac:dyDescent="0.25">
      <c r="A134" s="44" t="s">
        <v>636</v>
      </c>
      <c r="B134" s="35" t="s">
        <v>213</v>
      </c>
      <c r="C134" s="36">
        <v>1230</v>
      </c>
      <c r="D134" s="11" t="str">
        <f t="shared" si="11"/>
        <v>N/A</v>
      </c>
      <c r="E134" s="36">
        <v>1481</v>
      </c>
      <c r="F134" s="11" t="str">
        <f t="shared" si="12"/>
        <v>N/A</v>
      </c>
      <c r="G134" s="36">
        <v>1602</v>
      </c>
      <c r="H134" s="11" t="str">
        <f t="shared" si="13"/>
        <v>N/A</v>
      </c>
      <c r="I134" s="12">
        <v>20.41</v>
      </c>
      <c r="J134" s="12">
        <v>8.17</v>
      </c>
      <c r="K134" s="43" t="s">
        <v>739</v>
      </c>
      <c r="L134" s="9" t="str">
        <f t="shared" si="14"/>
        <v>Yes</v>
      </c>
    </row>
    <row r="135" spans="1:12" x14ac:dyDescent="0.25">
      <c r="A135" s="44" t="s">
        <v>1457</v>
      </c>
      <c r="B135" s="35" t="s">
        <v>213</v>
      </c>
      <c r="C135" s="45">
        <v>13594.05935</v>
      </c>
      <c r="D135" s="11" t="str">
        <f t="shared" si="11"/>
        <v>N/A</v>
      </c>
      <c r="E135" s="45">
        <v>14309.905468999999</v>
      </c>
      <c r="F135" s="11" t="str">
        <f t="shared" si="12"/>
        <v>N/A</v>
      </c>
      <c r="G135" s="45">
        <v>14827.476280000001</v>
      </c>
      <c r="H135" s="11" t="str">
        <f t="shared" si="13"/>
        <v>N/A</v>
      </c>
      <c r="I135" s="12">
        <v>5.266</v>
      </c>
      <c r="J135" s="12">
        <v>3.617</v>
      </c>
      <c r="K135" s="43" t="s">
        <v>739</v>
      </c>
      <c r="L135" s="9" t="str">
        <f t="shared" si="14"/>
        <v>Yes</v>
      </c>
    </row>
    <row r="136" spans="1:12" ht="25" x14ac:dyDescent="0.25">
      <c r="A136" s="44" t="s">
        <v>637</v>
      </c>
      <c r="B136" s="35" t="s">
        <v>213</v>
      </c>
      <c r="C136" s="45">
        <v>3770906</v>
      </c>
      <c r="D136" s="11" t="str">
        <f t="shared" si="11"/>
        <v>N/A</v>
      </c>
      <c r="E136" s="45">
        <v>4186717</v>
      </c>
      <c r="F136" s="11" t="str">
        <f t="shared" si="12"/>
        <v>N/A</v>
      </c>
      <c r="G136" s="45">
        <v>4435596</v>
      </c>
      <c r="H136" s="11" t="str">
        <f t="shared" si="13"/>
        <v>N/A</v>
      </c>
      <c r="I136" s="12">
        <v>11.03</v>
      </c>
      <c r="J136" s="12">
        <v>5.944</v>
      </c>
      <c r="K136" s="43" t="s">
        <v>739</v>
      </c>
      <c r="L136" s="9" t="str">
        <f>IF(J136="Div by 0", "N/A", IF(OR(J136="N/A",K136="N/A"),"N/A", IF(J136&gt;VALUE(MID(K136,1,2)), "No", IF(J136&lt;-1*VALUE(MID(K136,1,2)), "No", "Yes"))))</f>
        <v>Yes</v>
      </c>
    </row>
    <row r="137" spans="1:12" x14ac:dyDescent="0.25">
      <c r="A137" s="44" t="s">
        <v>638</v>
      </c>
      <c r="B137" s="35" t="s">
        <v>213</v>
      </c>
      <c r="C137" s="36">
        <v>25676</v>
      </c>
      <c r="D137" s="11" t="str">
        <f t="shared" si="11"/>
        <v>N/A</v>
      </c>
      <c r="E137" s="36">
        <v>29513</v>
      </c>
      <c r="F137" s="11" t="str">
        <f t="shared" si="12"/>
        <v>N/A</v>
      </c>
      <c r="G137" s="36">
        <v>31625</v>
      </c>
      <c r="H137" s="11" t="str">
        <f t="shared" si="13"/>
        <v>N/A</v>
      </c>
      <c r="I137" s="12">
        <v>14.94</v>
      </c>
      <c r="J137" s="12">
        <v>7.1559999999999997</v>
      </c>
      <c r="K137" s="43" t="s">
        <v>739</v>
      </c>
      <c r="L137" s="9" t="str">
        <f t="shared" ref="L137:L141" si="15">IF(J137="Div by 0", "N/A", IF(OR(J137="N/A",K137="N/A"),"N/A", IF(J137&gt;VALUE(MID(K137,1,2)), "No", IF(J137&lt;-1*VALUE(MID(K137,1,2)), "No", "Yes"))))</f>
        <v>Yes</v>
      </c>
    </row>
    <row r="138" spans="1:12" ht="25" x14ac:dyDescent="0.25">
      <c r="A138" s="44" t="s">
        <v>1458</v>
      </c>
      <c r="B138" s="35" t="s">
        <v>213</v>
      </c>
      <c r="C138" s="45">
        <v>146.86501013</v>
      </c>
      <c r="D138" s="11" t="str">
        <f t="shared" si="11"/>
        <v>N/A</v>
      </c>
      <c r="E138" s="45">
        <v>141.86009555000001</v>
      </c>
      <c r="F138" s="11" t="str">
        <f t="shared" si="12"/>
        <v>N/A</v>
      </c>
      <c r="G138" s="45">
        <v>140.256</v>
      </c>
      <c r="H138" s="11" t="str">
        <f t="shared" si="13"/>
        <v>N/A</v>
      </c>
      <c r="I138" s="12">
        <v>-3.41</v>
      </c>
      <c r="J138" s="12">
        <v>-1.1299999999999999</v>
      </c>
      <c r="K138" s="43" t="s">
        <v>739</v>
      </c>
      <c r="L138" s="9" t="str">
        <f t="shared" si="15"/>
        <v>Yes</v>
      </c>
    </row>
    <row r="139" spans="1:12" ht="25" x14ac:dyDescent="0.25">
      <c r="A139" s="44" t="s">
        <v>639</v>
      </c>
      <c r="B139" s="35" t="s">
        <v>213</v>
      </c>
      <c r="C139" s="45">
        <v>2892307</v>
      </c>
      <c r="D139" s="11" t="str">
        <f t="shared" si="11"/>
        <v>N/A</v>
      </c>
      <c r="E139" s="45">
        <v>4096778</v>
      </c>
      <c r="F139" s="11" t="str">
        <f t="shared" si="12"/>
        <v>N/A</v>
      </c>
      <c r="G139" s="45">
        <v>4444808</v>
      </c>
      <c r="H139" s="11" t="str">
        <f t="shared" si="13"/>
        <v>N/A</v>
      </c>
      <c r="I139" s="12">
        <v>41.64</v>
      </c>
      <c r="J139" s="12">
        <v>8.4949999999999992</v>
      </c>
      <c r="K139" s="43" t="s">
        <v>739</v>
      </c>
      <c r="L139" s="9" t="str">
        <f t="shared" si="15"/>
        <v>Yes</v>
      </c>
    </row>
    <row r="140" spans="1:12" x14ac:dyDescent="0.25">
      <c r="A140" s="44" t="s">
        <v>640</v>
      </c>
      <c r="B140" s="35" t="s">
        <v>213</v>
      </c>
      <c r="C140" s="36">
        <v>363</v>
      </c>
      <c r="D140" s="11" t="str">
        <f t="shared" si="11"/>
        <v>N/A</v>
      </c>
      <c r="E140" s="36">
        <v>382</v>
      </c>
      <c r="F140" s="11" t="str">
        <f t="shared" si="12"/>
        <v>N/A</v>
      </c>
      <c r="G140" s="36">
        <v>359</v>
      </c>
      <c r="H140" s="11" t="str">
        <f t="shared" si="13"/>
        <v>N/A</v>
      </c>
      <c r="I140" s="12">
        <v>5.234</v>
      </c>
      <c r="J140" s="12">
        <v>-6.02</v>
      </c>
      <c r="K140" s="43" t="s">
        <v>739</v>
      </c>
      <c r="L140" s="9" t="str">
        <f t="shared" si="15"/>
        <v>Yes</v>
      </c>
    </row>
    <row r="141" spans="1:12" ht="25" x14ac:dyDescent="0.25">
      <c r="A141" s="44" t="s">
        <v>1459</v>
      </c>
      <c r="B141" s="35" t="s">
        <v>213</v>
      </c>
      <c r="C141" s="45">
        <v>7967.7878787999998</v>
      </c>
      <c r="D141" s="11" t="str">
        <f t="shared" si="11"/>
        <v>N/A</v>
      </c>
      <c r="E141" s="45">
        <v>10724.549738</v>
      </c>
      <c r="F141" s="11" t="str">
        <f t="shared" si="12"/>
        <v>N/A</v>
      </c>
      <c r="G141" s="45">
        <v>12381.08078</v>
      </c>
      <c r="H141" s="11" t="str">
        <f t="shared" si="13"/>
        <v>N/A</v>
      </c>
      <c r="I141" s="12">
        <v>34.6</v>
      </c>
      <c r="J141" s="12">
        <v>15.45</v>
      </c>
      <c r="K141" s="43" t="s">
        <v>739</v>
      </c>
      <c r="L141" s="9" t="str">
        <f t="shared" si="15"/>
        <v>Yes</v>
      </c>
    </row>
    <row r="142" spans="1:12" ht="25" x14ac:dyDescent="0.25">
      <c r="A142" s="44" t="s">
        <v>641</v>
      </c>
      <c r="B142" s="35" t="s">
        <v>213</v>
      </c>
      <c r="C142" s="45">
        <v>24385060</v>
      </c>
      <c r="D142" s="11" t="str">
        <f t="shared" si="11"/>
        <v>N/A</v>
      </c>
      <c r="E142" s="45">
        <v>27513552</v>
      </c>
      <c r="F142" s="11" t="str">
        <f t="shared" si="12"/>
        <v>N/A</v>
      </c>
      <c r="G142" s="45">
        <v>30220461</v>
      </c>
      <c r="H142" s="11" t="str">
        <f t="shared" si="13"/>
        <v>N/A</v>
      </c>
      <c r="I142" s="12">
        <v>12.83</v>
      </c>
      <c r="J142" s="12">
        <v>9.8379999999999992</v>
      </c>
      <c r="K142" s="43" t="s">
        <v>739</v>
      </c>
      <c r="L142" s="9" t="str">
        <f t="shared" ref="L142:L153" si="16">IF(J142="Div by 0", "N/A", IF(K142="N/A","N/A", IF(J142&gt;VALUE(MID(K142,1,2)), "No", IF(J142&lt;-1*VALUE(MID(K142,1,2)), "No", "Yes"))))</f>
        <v>Yes</v>
      </c>
    </row>
    <row r="143" spans="1:12" x14ac:dyDescent="0.25">
      <c r="A143" s="44" t="s">
        <v>642</v>
      </c>
      <c r="B143" s="35" t="s">
        <v>213</v>
      </c>
      <c r="C143" s="36">
        <v>46929</v>
      </c>
      <c r="D143" s="11" t="str">
        <f t="shared" si="11"/>
        <v>N/A</v>
      </c>
      <c r="E143" s="36">
        <v>48501</v>
      </c>
      <c r="F143" s="11" t="str">
        <f t="shared" si="12"/>
        <v>N/A</v>
      </c>
      <c r="G143" s="36">
        <v>48902</v>
      </c>
      <c r="H143" s="11" t="str">
        <f t="shared" si="13"/>
        <v>N/A</v>
      </c>
      <c r="I143" s="12">
        <v>3.35</v>
      </c>
      <c r="J143" s="12">
        <v>0.82679999999999998</v>
      </c>
      <c r="K143" s="43" t="s">
        <v>739</v>
      </c>
      <c r="L143" s="9" t="str">
        <f t="shared" si="16"/>
        <v>Yes</v>
      </c>
    </row>
    <row r="144" spans="1:12" ht="25" x14ac:dyDescent="0.25">
      <c r="A144" s="44" t="s">
        <v>1460</v>
      </c>
      <c r="B144" s="35" t="s">
        <v>213</v>
      </c>
      <c r="C144" s="45">
        <v>519.61601568000003</v>
      </c>
      <c r="D144" s="11" t="str">
        <f t="shared" si="11"/>
        <v>N/A</v>
      </c>
      <c r="E144" s="45">
        <v>567.27803549999999</v>
      </c>
      <c r="F144" s="11" t="str">
        <f t="shared" si="12"/>
        <v>N/A</v>
      </c>
      <c r="G144" s="45">
        <v>617.98006217</v>
      </c>
      <c r="H144" s="11" t="str">
        <f t="shared" si="13"/>
        <v>N/A</v>
      </c>
      <c r="I144" s="12">
        <v>9.173</v>
      </c>
      <c r="J144" s="12">
        <v>8.9380000000000006</v>
      </c>
      <c r="K144" s="43" t="s">
        <v>739</v>
      </c>
      <c r="L144" s="9" t="str">
        <f t="shared" si="16"/>
        <v>Yes</v>
      </c>
    </row>
    <row r="145" spans="1:12" ht="25" x14ac:dyDescent="0.25">
      <c r="A145" s="44" t="s">
        <v>643</v>
      </c>
      <c r="B145" s="35" t="s">
        <v>213</v>
      </c>
      <c r="C145" s="45">
        <v>124163706</v>
      </c>
      <c r="D145" s="11" t="str">
        <f t="shared" ref="D145:D153" si="17">IF($B145="N/A","N/A",IF(C145&gt;10,"No",IF(C145&lt;-10,"No","Yes")))</f>
        <v>N/A</v>
      </c>
      <c r="E145" s="45">
        <v>131408514</v>
      </c>
      <c r="F145" s="11" t="str">
        <f t="shared" ref="F145:F153" si="18">IF($B145="N/A","N/A",IF(E145&gt;10,"No",IF(E145&lt;-10,"No","Yes")))</f>
        <v>N/A</v>
      </c>
      <c r="G145" s="45">
        <v>135130974</v>
      </c>
      <c r="H145" s="11" t="str">
        <f t="shared" ref="H145:H153" si="19">IF($B145="N/A","N/A",IF(G145&gt;10,"No",IF(G145&lt;-10,"No","Yes")))</f>
        <v>N/A</v>
      </c>
      <c r="I145" s="12">
        <v>5.835</v>
      </c>
      <c r="J145" s="12">
        <v>2.8330000000000002</v>
      </c>
      <c r="K145" s="43" t="s">
        <v>739</v>
      </c>
      <c r="L145" s="9" t="str">
        <f t="shared" si="16"/>
        <v>Yes</v>
      </c>
    </row>
    <row r="146" spans="1:12" x14ac:dyDescent="0.25">
      <c r="A146" s="44" t="s">
        <v>644</v>
      </c>
      <c r="B146" s="35" t="s">
        <v>213</v>
      </c>
      <c r="C146" s="36">
        <v>4083</v>
      </c>
      <c r="D146" s="11" t="str">
        <f t="shared" si="17"/>
        <v>N/A</v>
      </c>
      <c r="E146" s="36">
        <v>4161</v>
      </c>
      <c r="F146" s="11" t="str">
        <f t="shared" si="18"/>
        <v>N/A</v>
      </c>
      <c r="G146" s="36">
        <v>4166</v>
      </c>
      <c r="H146" s="11" t="str">
        <f t="shared" si="19"/>
        <v>N/A</v>
      </c>
      <c r="I146" s="12">
        <v>1.91</v>
      </c>
      <c r="J146" s="12">
        <v>0.1202</v>
      </c>
      <c r="K146" s="43" t="s">
        <v>739</v>
      </c>
      <c r="L146" s="9" t="str">
        <f t="shared" si="16"/>
        <v>Yes</v>
      </c>
    </row>
    <row r="147" spans="1:12" ht="25" x14ac:dyDescent="0.25">
      <c r="A147" s="44" t="s">
        <v>1461</v>
      </c>
      <c r="B147" s="35" t="s">
        <v>213</v>
      </c>
      <c r="C147" s="45">
        <v>30409.920646999999</v>
      </c>
      <c r="D147" s="11" t="str">
        <f t="shared" si="17"/>
        <v>N/A</v>
      </c>
      <c r="E147" s="45">
        <v>31580.993511000001</v>
      </c>
      <c r="F147" s="11" t="str">
        <f t="shared" si="18"/>
        <v>N/A</v>
      </c>
      <c r="G147" s="45">
        <v>32436.623619999998</v>
      </c>
      <c r="H147" s="11" t="str">
        <f t="shared" si="19"/>
        <v>N/A</v>
      </c>
      <c r="I147" s="12">
        <v>3.851</v>
      </c>
      <c r="J147" s="12">
        <v>2.7090000000000001</v>
      </c>
      <c r="K147" s="43" t="s">
        <v>739</v>
      </c>
      <c r="L147" s="9" t="str">
        <f t="shared" si="16"/>
        <v>Yes</v>
      </c>
    </row>
    <row r="148" spans="1:12" ht="25" x14ac:dyDescent="0.25">
      <c r="A148" s="44" t="s">
        <v>645</v>
      </c>
      <c r="B148" s="35" t="s">
        <v>213</v>
      </c>
      <c r="C148" s="45">
        <v>58231778</v>
      </c>
      <c r="D148" s="11" t="str">
        <f t="shared" si="17"/>
        <v>N/A</v>
      </c>
      <c r="E148" s="45">
        <v>55102848</v>
      </c>
      <c r="F148" s="11" t="str">
        <f t="shared" si="18"/>
        <v>N/A</v>
      </c>
      <c r="G148" s="45">
        <v>55962608</v>
      </c>
      <c r="H148" s="11" t="str">
        <f t="shared" si="19"/>
        <v>N/A</v>
      </c>
      <c r="I148" s="12">
        <v>-5.37</v>
      </c>
      <c r="J148" s="12">
        <v>1.56</v>
      </c>
      <c r="K148" s="43" t="s">
        <v>739</v>
      </c>
      <c r="L148" s="9" t="str">
        <f t="shared" si="16"/>
        <v>Yes</v>
      </c>
    </row>
    <row r="149" spans="1:12" x14ac:dyDescent="0.25">
      <c r="A149" s="44" t="s">
        <v>646</v>
      </c>
      <c r="B149" s="35" t="s">
        <v>213</v>
      </c>
      <c r="C149" s="36">
        <v>48588</v>
      </c>
      <c r="D149" s="11" t="str">
        <f t="shared" si="17"/>
        <v>N/A</v>
      </c>
      <c r="E149" s="36">
        <v>41155</v>
      </c>
      <c r="F149" s="11" t="str">
        <f t="shared" si="18"/>
        <v>N/A</v>
      </c>
      <c r="G149" s="36">
        <v>38618</v>
      </c>
      <c r="H149" s="11" t="str">
        <f t="shared" si="19"/>
        <v>N/A</v>
      </c>
      <c r="I149" s="12">
        <v>-15.3</v>
      </c>
      <c r="J149" s="12">
        <v>-6.16</v>
      </c>
      <c r="K149" s="43" t="s">
        <v>739</v>
      </c>
      <c r="L149" s="9" t="str">
        <f t="shared" si="16"/>
        <v>Yes</v>
      </c>
    </row>
    <row r="150" spans="1:12" ht="25" x14ac:dyDescent="0.25">
      <c r="A150" s="44" t="s">
        <v>1462</v>
      </c>
      <c r="B150" s="35" t="s">
        <v>213</v>
      </c>
      <c r="C150" s="45">
        <v>1198.4806536999999</v>
      </c>
      <c r="D150" s="11" t="str">
        <f t="shared" si="17"/>
        <v>N/A</v>
      </c>
      <c r="E150" s="45">
        <v>1338.9101688999999</v>
      </c>
      <c r="F150" s="11" t="str">
        <f t="shared" si="18"/>
        <v>N/A</v>
      </c>
      <c r="G150" s="45">
        <v>1449.132736</v>
      </c>
      <c r="H150" s="11" t="str">
        <f t="shared" si="19"/>
        <v>N/A</v>
      </c>
      <c r="I150" s="12">
        <v>11.72</v>
      </c>
      <c r="J150" s="12">
        <v>8.2319999999999993</v>
      </c>
      <c r="K150" s="43" t="s">
        <v>739</v>
      </c>
      <c r="L150" s="9" t="str">
        <f t="shared" si="16"/>
        <v>Yes</v>
      </c>
    </row>
    <row r="151" spans="1:12" ht="25" x14ac:dyDescent="0.25">
      <c r="A151" s="44" t="s">
        <v>647</v>
      </c>
      <c r="B151" s="35" t="s">
        <v>213</v>
      </c>
      <c r="C151" s="45">
        <v>0</v>
      </c>
      <c r="D151" s="11" t="str">
        <f t="shared" si="17"/>
        <v>N/A</v>
      </c>
      <c r="E151" s="45">
        <v>0</v>
      </c>
      <c r="F151" s="11" t="str">
        <f t="shared" si="18"/>
        <v>N/A</v>
      </c>
      <c r="G151" s="45">
        <v>0</v>
      </c>
      <c r="H151" s="11" t="str">
        <f t="shared" si="19"/>
        <v>N/A</v>
      </c>
      <c r="I151" s="12" t="s">
        <v>1746</v>
      </c>
      <c r="J151" s="12" t="s">
        <v>1746</v>
      </c>
      <c r="K151" s="43" t="s">
        <v>739</v>
      </c>
      <c r="L151" s="9" t="str">
        <f t="shared" si="16"/>
        <v>N/A</v>
      </c>
    </row>
    <row r="152" spans="1:12" x14ac:dyDescent="0.25">
      <c r="A152" s="44" t="s">
        <v>648</v>
      </c>
      <c r="B152" s="35" t="s">
        <v>213</v>
      </c>
      <c r="C152" s="36">
        <v>0</v>
      </c>
      <c r="D152" s="11" t="str">
        <f t="shared" si="17"/>
        <v>N/A</v>
      </c>
      <c r="E152" s="36">
        <v>0</v>
      </c>
      <c r="F152" s="11" t="str">
        <f t="shared" si="18"/>
        <v>N/A</v>
      </c>
      <c r="G152" s="36">
        <v>0</v>
      </c>
      <c r="H152" s="11" t="str">
        <f t="shared" si="19"/>
        <v>N/A</v>
      </c>
      <c r="I152" s="12" t="s">
        <v>1746</v>
      </c>
      <c r="J152" s="12" t="s">
        <v>1746</v>
      </c>
      <c r="K152" s="43" t="s">
        <v>739</v>
      </c>
      <c r="L152" s="9" t="str">
        <f t="shared" si="16"/>
        <v>N/A</v>
      </c>
    </row>
    <row r="153" spans="1:12" ht="25" x14ac:dyDescent="0.25">
      <c r="A153" s="44" t="s">
        <v>1463</v>
      </c>
      <c r="B153" s="35" t="s">
        <v>213</v>
      </c>
      <c r="C153" s="45" t="s">
        <v>1746</v>
      </c>
      <c r="D153" s="11" t="str">
        <f t="shared" si="17"/>
        <v>N/A</v>
      </c>
      <c r="E153" s="45" t="s">
        <v>1746</v>
      </c>
      <c r="F153" s="11" t="str">
        <f t="shared" si="18"/>
        <v>N/A</v>
      </c>
      <c r="G153" s="45" t="s">
        <v>1746</v>
      </c>
      <c r="H153" s="11" t="str">
        <f t="shared" si="19"/>
        <v>N/A</v>
      </c>
      <c r="I153" s="12" t="s">
        <v>1746</v>
      </c>
      <c r="J153" s="12" t="s">
        <v>1746</v>
      </c>
      <c r="K153" s="43" t="s">
        <v>739</v>
      </c>
      <c r="L153" s="9" t="str">
        <f t="shared" si="16"/>
        <v>N/A</v>
      </c>
    </row>
    <row r="154" spans="1:12" x14ac:dyDescent="0.25">
      <c r="A154" s="44" t="s">
        <v>1529</v>
      </c>
      <c r="B154" s="35" t="s">
        <v>213</v>
      </c>
      <c r="C154" s="45">
        <v>961.08864719999997</v>
      </c>
      <c r="D154" s="11" t="str">
        <f t="shared" ref="D154:D173" si="20">IF($B154="N/A","N/A",IF(C154&gt;10,"No",IF(C154&lt;-10,"No","Yes")))</f>
        <v>N/A</v>
      </c>
      <c r="E154" s="45">
        <v>996.08779155000002</v>
      </c>
      <c r="F154" s="11" t="str">
        <f t="shared" ref="F154:F173" si="21">IF($B154="N/A","N/A",IF(E154&gt;10,"No",IF(E154&lt;-10,"No","Yes")))</f>
        <v>N/A</v>
      </c>
      <c r="G154" s="45">
        <v>1046.9747525</v>
      </c>
      <c r="H154" s="11" t="str">
        <f t="shared" ref="H154:H173" si="22">IF($B154="N/A","N/A",IF(G154&gt;10,"No",IF(G154&lt;-10,"No","Yes")))</f>
        <v>N/A</v>
      </c>
      <c r="I154" s="12">
        <v>3.6419999999999999</v>
      </c>
      <c r="J154" s="12">
        <v>5.109</v>
      </c>
      <c r="K154" s="43" t="s">
        <v>739</v>
      </c>
      <c r="L154" s="9" t="str">
        <f t="shared" ref="L154:L173" si="23">IF(J154="Div by 0", "N/A", IF(K154="N/A","N/A", IF(J154&gt;VALUE(MID(K154,1,2)), "No", IF(J154&lt;-1*VALUE(MID(K154,1,2)), "No", "Yes"))))</f>
        <v>Yes</v>
      </c>
    </row>
    <row r="155" spans="1:12" x14ac:dyDescent="0.25">
      <c r="A155" s="47" t="s">
        <v>1530</v>
      </c>
      <c r="B155" s="35" t="s">
        <v>213</v>
      </c>
      <c r="C155" s="45">
        <v>145.69097635</v>
      </c>
      <c r="D155" s="11" t="str">
        <f t="shared" si="20"/>
        <v>N/A</v>
      </c>
      <c r="E155" s="45">
        <v>159.47581137</v>
      </c>
      <c r="F155" s="11" t="str">
        <f t="shared" si="21"/>
        <v>N/A</v>
      </c>
      <c r="G155" s="45">
        <v>154.04831490000001</v>
      </c>
      <c r="H155" s="11" t="str">
        <f t="shared" si="22"/>
        <v>N/A</v>
      </c>
      <c r="I155" s="12">
        <v>9.4619999999999997</v>
      </c>
      <c r="J155" s="12">
        <v>-3.4</v>
      </c>
      <c r="K155" s="43" t="s">
        <v>739</v>
      </c>
      <c r="L155" s="9" t="str">
        <f t="shared" si="23"/>
        <v>Yes</v>
      </c>
    </row>
    <row r="156" spans="1:12" x14ac:dyDescent="0.25">
      <c r="A156" s="47" t="s">
        <v>1531</v>
      </c>
      <c r="B156" s="35" t="s">
        <v>213</v>
      </c>
      <c r="C156" s="45">
        <v>1416.8553645</v>
      </c>
      <c r="D156" s="11" t="str">
        <f t="shared" si="20"/>
        <v>N/A</v>
      </c>
      <c r="E156" s="45">
        <v>1491.7921004</v>
      </c>
      <c r="F156" s="11" t="str">
        <f t="shared" si="21"/>
        <v>N/A</v>
      </c>
      <c r="G156" s="45">
        <v>1513.3649441</v>
      </c>
      <c r="H156" s="11" t="str">
        <f t="shared" si="22"/>
        <v>N/A</v>
      </c>
      <c r="I156" s="12">
        <v>5.2889999999999997</v>
      </c>
      <c r="J156" s="12">
        <v>1.446</v>
      </c>
      <c r="K156" s="43" t="s">
        <v>739</v>
      </c>
      <c r="L156" s="9" t="str">
        <f t="shared" si="23"/>
        <v>Yes</v>
      </c>
    </row>
    <row r="157" spans="1:12" x14ac:dyDescent="0.25">
      <c r="A157" s="47" t="s">
        <v>1532</v>
      </c>
      <c r="B157" s="35" t="s">
        <v>213</v>
      </c>
      <c r="C157" s="45">
        <v>205.17390391999999</v>
      </c>
      <c r="D157" s="11" t="str">
        <f t="shared" si="20"/>
        <v>N/A</v>
      </c>
      <c r="E157" s="45">
        <v>243.92062240999999</v>
      </c>
      <c r="F157" s="11" t="str">
        <f t="shared" si="21"/>
        <v>N/A</v>
      </c>
      <c r="G157" s="45">
        <v>172.63884551999999</v>
      </c>
      <c r="H157" s="11" t="str">
        <f t="shared" si="22"/>
        <v>N/A</v>
      </c>
      <c r="I157" s="12">
        <v>18.88</v>
      </c>
      <c r="J157" s="12">
        <v>-29.2</v>
      </c>
      <c r="K157" s="43" t="s">
        <v>739</v>
      </c>
      <c r="L157" s="9" t="str">
        <f t="shared" si="23"/>
        <v>Yes</v>
      </c>
    </row>
    <row r="158" spans="1:12" x14ac:dyDescent="0.25">
      <c r="A158" s="47" t="s">
        <v>1533</v>
      </c>
      <c r="B158" s="35" t="s">
        <v>213</v>
      </c>
      <c r="C158" s="45">
        <v>486.19784221999998</v>
      </c>
      <c r="D158" s="11" t="str">
        <f t="shared" si="20"/>
        <v>N/A</v>
      </c>
      <c r="E158" s="45">
        <v>480.97402927000002</v>
      </c>
      <c r="F158" s="11" t="str">
        <f t="shared" si="21"/>
        <v>N/A</v>
      </c>
      <c r="G158" s="45">
        <v>542.15242998999997</v>
      </c>
      <c r="H158" s="11" t="str">
        <f t="shared" si="22"/>
        <v>N/A</v>
      </c>
      <c r="I158" s="12">
        <v>-1.07</v>
      </c>
      <c r="J158" s="12">
        <v>12.72</v>
      </c>
      <c r="K158" s="43" t="s">
        <v>739</v>
      </c>
      <c r="L158" s="9" t="str">
        <f t="shared" si="23"/>
        <v>Yes</v>
      </c>
    </row>
    <row r="159" spans="1:12" x14ac:dyDescent="0.25">
      <c r="A159" s="44" t="s">
        <v>1534</v>
      </c>
      <c r="B159" s="35" t="s">
        <v>213</v>
      </c>
      <c r="C159" s="45">
        <v>3317.6636800000001</v>
      </c>
      <c r="D159" s="11" t="str">
        <f t="shared" si="20"/>
        <v>N/A</v>
      </c>
      <c r="E159" s="45">
        <v>3379.7689995000001</v>
      </c>
      <c r="F159" s="11" t="str">
        <f t="shared" si="21"/>
        <v>N/A</v>
      </c>
      <c r="G159" s="45">
        <v>3681.9931723</v>
      </c>
      <c r="H159" s="11" t="str">
        <f t="shared" si="22"/>
        <v>N/A</v>
      </c>
      <c r="I159" s="12">
        <v>1.8720000000000001</v>
      </c>
      <c r="J159" s="12">
        <v>8.9420000000000002</v>
      </c>
      <c r="K159" s="43" t="s">
        <v>739</v>
      </c>
      <c r="L159" s="9" t="str">
        <f t="shared" si="23"/>
        <v>Yes</v>
      </c>
    </row>
    <row r="160" spans="1:12" x14ac:dyDescent="0.25">
      <c r="A160" s="47" t="s">
        <v>1535</v>
      </c>
      <c r="B160" s="35" t="s">
        <v>213</v>
      </c>
      <c r="C160" s="45">
        <v>17242.819175000001</v>
      </c>
      <c r="D160" s="11" t="str">
        <f t="shared" si="20"/>
        <v>N/A</v>
      </c>
      <c r="E160" s="45">
        <v>15758.971315999999</v>
      </c>
      <c r="F160" s="11" t="str">
        <f t="shared" si="21"/>
        <v>N/A</v>
      </c>
      <c r="G160" s="45">
        <v>15865.117088000001</v>
      </c>
      <c r="H160" s="11" t="str">
        <f t="shared" si="22"/>
        <v>N/A</v>
      </c>
      <c r="I160" s="12">
        <v>-8.61</v>
      </c>
      <c r="J160" s="12">
        <v>0.67359999999999998</v>
      </c>
      <c r="K160" s="43" t="s">
        <v>739</v>
      </c>
      <c r="L160" s="9" t="str">
        <f t="shared" si="23"/>
        <v>Yes</v>
      </c>
    </row>
    <row r="161" spans="1:12" x14ac:dyDescent="0.25">
      <c r="A161" s="47" t="s">
        <v>1536</v>
      </c>
      <c r="B161" s="35" t="s">
        <v>213</v>
      </c>
      <c r="C161" s="45">
        <v>1347.7160862000001</v>
      </c>
      <c r="D161" s="11" t="str">
        <f t="shared" si="20"/>
        <v>N/A</v>
      </c>
      <c r="E161" s="45">
        <v>1398.7934270000001</v>
      </c>
      <c r="F161" s="11" t="str">
        <f t="shared" si="21"/>
        <v>N/A</v>
      </c>
      <c r="G161" s="45">
        <v>1433.866374</v>
      </c>
      <c r="H161" s="11" t="str">
        <f t="shared" si="22"/>
        <v>N/A</v>
      </c>
      <c r="I161" s="12">
        <v>3.79</v>
      </c>
      <c r="J161" s="12">
        <v>2.5070000000000001</v>
      </c>
      <c r="K161" s="43" t="s">
        <v>739</v>
      </c>
      <c r="L161" s="9" t="str">
        <f t="shared" si="23"/>
        <v>Yes</v>
      </c>
    </row>
    <row r="162" spans="1:12" x14ac:dyDescent="0.25">
      <c r="A162" s="47" t="s">
        <v>1537</v>
      </c>
      <c r="B162" s="35" t="s">
        <v>213</v>
      </c>
      <c r="C162" s="45">
        <v>1052.8563386999999</v>
      </c>
      <c r="D162" s="11" t="str">
        <f t="shared" si="20"/>
        <v>N/A</v>
      </c>
      <c r="E162" s="45">
        <v>1248.8082331999999</v>
      </c>
      <c r="F162" s="11" t="str">
        <f t="shared" si="21"/>
        <v>N/A</v>
      </c>
      <c r="G162" s="45">
        <v>1519.4757984</v>
      </c>
      <c r="H162" s="11" t="str">
        <f t="shared" si="22"/>
        <v>N/A</v>
      </c>
      <c r="I162" s="12">
        <v>18.61</v>
      </c>
      <c r="J162" s="12">
        <v>21.67</v>
      </c>
      <c r="K162" s="43" t="s">
        <v>739</v>
      </c>
      <c r="L162" s="9" t="str">
        <f t="shared" si="23"/>
        <v>Yes</v>
      </c>
    </row>
    <row r="163" spans="1:12" x14ac:dyDescent="0.25">
      <c r="A163" s="47" t="s">
        <v>1538</v>
      </c>
      <c r="B163" s="35" t="s">
        <v>213</v>
      </c>
      <c r="C163" s="45">
        <v>14.155854865</v>
      </c>
      <c r="D163" s="11" t="str">
        <f t="shared" si="20"/>
        <v>N/A</v>
      </c>
      <c r="E163" s="45">
        <v>9.8232872535000002</v>
      </c>
      <c r="F163" s="11" t="str">
        <f t="shared" si="21"/>
        <v>N/A</v>
      </c>
      <c r="G163" s="45">
        <v>15.239098214</v>
      </c>
      <c r="H163" s="11" t="str">
        <f t="shared" si="22"/>
        <v>N/A</v>
      </c>
      <c r="I163" s="12">
        <v>-30.6</v>
      </c>
      <c r="J163" s="12">
        <v>55.13</v>
      </c>
      <c r="K163" s="43" t="s">
        <v>739</v>
      </c>
      <c r="L163" s="9" t="str">
        <f t="shared" si="23"/>
        <v>No</v>
      </c>
    </row>
    <row r="164" spans="1:12" x14ac:dyDescent="0.25">
      <c r="A164" s="44" t="s">
        <v>1539</v>
      </c>
      <c r="B164" s="35" t="s">
        <v>213</v>
      </c>
      <c r="C164" s="45">
        <v>1478.6095241</v>
      </c>
      <c r="D164" s="11" t="str">
        <f t="shared" si="20"/>
        <v>N/A</v>
      </c>
      <c r="E164" s="45">
        <v>1469.2014789</v>
      </c>
      <c r="F164" s="11" t="str">
        <f t="shared" si="21"/>
        <v>N/A</v>
      </c>
      <c r="G164" s="45">
        <v>1682.1258106</v>
      </c>
      <c r="H164" s="11" t="str">
        <f t="shared" si="22"/>
        <v>N/A</v>
      </c>
      <c r="I164" s="12">
        <v>-0.63600000000000001</v>
      </c>
      <c r="J164" s="12">
        <v>14.49</v>
      </c>
      <c r="K164" s="43" t="s">
        <v>739</v>
      </c>
      <c r="L164" s="9" t="str">
        <f t="shared" si="23"/>
        <v>Yes</v>
      </c>
    </row>
    <row r="165" spans="1:12" x14ac:dyDescent="0.25">
      <c r="A165" s="47" t="s">
        <v>1540</v>
      </c>
      <c r="B165" s="35" t="s">
        <v>213</v>
      </c>
      <c r="C165" s="45">
        <v>135.05315540999999</v>
      </c>
      <c r="D165" s="11" t="str">
        <f t="shared" si="20"/>
        <v>N/A</v>
      </c>
      <c r="E165" s="45">
        <v>158.99992381999999</v>
      </c>
      <c r="F165" s="11" t="str">
        <f t="shared" si="21"/>
        <v>N/A</v>
      </c>
      <c r="G165" s="45">
        <v>173.59583441000001</v>
      </c>
      <c r="H165" s="11" t="str">
        <f t="shared" si="22"/>
        <v>N/A</v>
      </c>
      <c r="I165" s="12">
        <v>17.73</v>
      </c>
      <c r="J165" s="12">
        <v>9.18</v>
      </c>
      <c r="K165" s="43" t="s">
        <v>739</v>
      </c>
      <c r="L165" s="9" t="str">
        <f t="shared" si="23"/>
        <v>Yes</v>
      </c>
    </row>
    <row r="166" spans="1:12" x14ac:dyDescent="0.25">
      <c r="A166" s="47" t="s">
        <v>1541</v>
      </c>
      <c r="B166" s="35" t="s">
        <v>213</v>
      </c>
      <c r="C166" s="45">
        <v>2221.5708500999999</v>
      </c>
      <c r="D166" s="11" t="str">
        <f t="shared" si="20"/>
        <v>N/A</v>
      </c>
      <c r="E166" s="45">
        <v>2264.9696236</v>
      </c>
      <c r="F166" s="11" t="str">
        <f t="shared" si="21"/>
        <v>N/A</v>
      </c>
      <c r="G166" s="45">
        <v>2462.3017891</v>
      </c>
      <c r="H166" s="11" t="str">
        <f t="shared" si="22"/>
        <v>N/A</v>
      </c>
      <c r="I166" s="12">
        <v>1.954</v>
      </c>
      <c r="J166" s="12">
        <v>8.7119999999999997</v>
      </c>
      <c r="K166" s="43" t="s">
        <v>739</v>
      </c>
      <c r="L166" s="9" t="str">
        <f t="shared" si="23"/>
        <v>Yes</v>
      </c>
    </row>
    <row r="167" spans="1:12" x14ac:dyDescent="0.25">
      <c r="A167" s="47" t="s">
        <v>1542</v>
      </c>
      <c r="B167" s="35" t="s">
        <v>213</v>
      </c>
      <c r="C167" s="45">
        <v>431.82885812000001</v>
      </c>
      <c r="D167" s="11" t="str">
        <f t="shared" si="20"/>
        <v>N/A</v>
      </c>
      <c r="E167" s="45">
        <v>437.61871184</v>
      </c>
      <c r="F167" s="11" t="str">
        <f t="shared" si="21"/>
        <v>N/A</v>
      </c>
      <c r="G167" s="45">
        <v>523.50182161999999</v>
      </c>
      <c r="H167" s="11" t="str">
        <f t="shared" si="22"/>
        <v>N/A</v>
      </c>
      <c r="I167" s="12">
        <v>1.341</v>
      </c>
      <c r="J167" s="12">
        <v>19.63</v>
      </c>
      <c r="K167" s="43" t="s">
        <v>739</v>
      </c>
      <c r="L167" s="9" t="str">
        <f t="shared" si="23"/>
        <v>Yes</v>
      </c>
    </row>
    <row r="168" spans="1:12" x14ac:dyDescent="0.25">
      <c r="A168" s="47" t="s">
        <v>1543</v>
      </c>
      <c r="B168" s="35" t="s">
        <v>213</v>
      </c>
      <c r="C168" s="45">
        <v>362.33493678000002</v>
      </c>
      <c r="D168" s="11" t="str">
        <f t="shared" si="20"/>
        <v>N/A</v>
      </c>
      <c r="E168" s="45">
        <v>371.53771091999999</v>
      </c>
      <c r="F168" s="11" t="str">
        <f t="shared" si="21"/>
        <v>N/A</v>
      </c>
      <c r="G168" s="45">
        <v>367.81504016999997</v>
      </c>
      <c r="H168" s="11" t="str">
        <f t="shared" si="22"/>
        <v>N/A</v>
      </c>
      <c r="I168" s="12">
        <v>2.54</v>
      </c>
      <c r="J168" s="12">
        <v>-1</v>
      </c>
      <c r="K168" s="43" t="s">
        <v>739</v>
      </c>
      <c r="L168" s="9" t="str">
        <f t="shared" si="23"/>
        <v>Yes</v>
      </c>
    </row>
    <row r="169" spans="1:12" x14ac:dyDescent="0.25">
      <c r="A169" s="44" t="s">
        <v>1544</v>
      </c>
      <c r="B169" s="35" t="s">
        <v>213</v>
      </c>
      <c r="C169" s="45">
        <v>4697.6085482999997</v>
      </c>
      <c r="D169" s="11" t="str">
        <f t="shared" si="20"/>
        <v>N/A</v>
      </c>
      <c r="E169" s="45">
        <v>4781.9030782</v>
      </c>
      <c r="F169" s="11" t="str">
        <f t="shared" si="21"/>
        <v>N/A</v>
      </c>
      <c r="G169" s="45">
        <v>5404.5399317000001</v>
      </c>
      <c r="H169" s="11" t="str">
        <f t="shared" si="22"/>
        <v>N/A</v>
      </c>
      <c r="I169" s="12">
        <v>1.794</v>
      </c>
      <c r="J169" s="12">
        <v>13.02</v>
      </c>
      <c r="K169" s="43" t="s">
        <v>739</v>
      </c>
      <c r="L169" s="9" t="str">
        <f t="shared" si="23"/>
        <v>Yes</v>
      </c>
    </row>
    <row r="170" spans="1:12" x14ac:dyDescent="0.25">
      <c r="A170" s="47" t="s">
        <v>1545</v>
      </c>
      <c r="B170" s="35" t="s">
        <v>213</v>
      </c>
      <c r="C170" s="45">
        <v>2664.7934998000001</v>
      </c>
      <c r="D170" s="11" t="str">
        <f t="shared" si="20"/>
        <v>N/A</v>
      </c>
      <c r="E170" s="45">
        <v>4346.4745161999999</v>
      </c>
      <c r="F170" s="11" t="str">
        <f t="shared" si="21"/>
        <v>N/A</v>
      </c>
      <c r="G170" s="45">
        <v>4885.8862417</v>
      </c>
      <c r="H170" s="11" t="str">
        <f t="shared" si="22"/>
        <v>N/A</v>
      </c>
      <c r="I170" s="12">
        <v>63.11</v>
      </c>
      <c r="J170" s="12">
        <v>12.41</v>
      </c>
      <c r="K170" s="43" t="s">
        <v>739</v>
      </c>
      <c r="L170" s="9" t="str">
        <f t="shared" si="23"/>
        <v>Yes</v>
      </c>
    </row>
    <row r="171" spans="1:12" x14ac:dyDescent="0.25">
      <c r="A171" s="47" t="s">
        <v>1546</v>
      </c>
      <c r="B171" s="35" t="s">
        <v>213</v>
      </c>
      <c r="C171" s="45">
        <v>6410.6692273999997</v>
      </c>
      <c r="D171" s="11" t="str">
        <f t="shared" si="20"/>
        <v>N/A</v>
      </c>
      <c r="E171" s="45">
        <v>6242.3178046000003</v>
      </c>
      <c r="F171" s="11" t="str">
        <f t="shared" si="21"/>
        <v>N/A</v>
      </c>
      <c r="G171" s="45">
        <v>6687.3094281000003</v>
      </c>
      <c r="H171" s="11" t="str">
        <f t="shared" si="22"/>
        <v>N/A</v>
      </c>
      <c r="I171" s="12">
        <v>-2.63</v>
      </c>
      <c r="J171" s="12">
        <v>7.1289999999999996</v>
      </c>
      <c r="K171" s="43" t="s">
        <v>739</v>
      </c>
      <c r="L171" s="9" t="str">
        <f t="shared" si="23"/>
        <v>Yes</v>
      </c>
    </row>
    <row r="172" spans="1:12" x14ac:dyDescent="0.25">
      <c r="A172" s="47" t="s">
        <v>1547</v>
      </c>
      <c r="B172" s="35" t="s">
        <v>213</v>
      </c>
      <c r="C172" s="45">
        <v>1902.1347109000001</v>
      </c>
      <c r="D172" s="11" t="str">
        <f t="shared" si="20"/>
        <v>N/A</v>
      </c>
      <c r="E172" s="45">
        <v>1984.5990546</v>
      </c>
      <c r="F172" s="11" t="str">
        <f t="shared" si="21"/>
        <v>N/A</v>
      </c>
      <c r="G172" s="45">
        <v>2228.3746864999998</v>
      </c>
      <c r="H172" s="11" t="str">
        <f t="shared" si="22"/>
        <v>N/A</v>
      </c>
      <c r="I172" s="12">
        <v>4.335</v>
      </c>
      <c r="J172" s="12">
        <v>12.28</v>
      </c>
      <c r="K172" s="43" t="s">
        <v>739</v>
      </c>
      <c r="L172" s="9" t="str">
        <f t="shared" si="23"/>
        <v>Yes</v>
      </c>
    </row>
    <row r="173" spans="1:12" x14ac:dyDescent="0.25">
      <c r="A173" s="47" t="s">
        <v>1548</v>
      </c>
      <c r="B173" s="35" t="s">
        <v>213</v>
      </c>
      <c r="C173" s="45">
        <v>1212.4920973000001</v>
      </c>
      <c r="D173" s="11" t="str">
        <f t="shared" si="20"/>
        <v>N/A</v>
      </c>
      <c r="E173" s="45">
        <v>1306.7020227999999</v>
      </c>
      <c r="F173" s="11" t="str">
        <f t="shared" si="21"/>
        <v>N/A</v>
      </c>
      <c r="G173" s="45">
        <v>1202.7904673</v>
      </c>
      <c r="H173" s="11" t="str">
        <f t="shared" si="22"/>
        <v>N/A</v>
      </c>
      <c r="I173" s="12">
        <v>7.77</v>
      </c>
      <c r="J173" s="12">
        <v>-7.95</v>
      </c>
      <c r="K173" s="43" t="s">
        <v>739</v>
      </c>
      <c r="L173" s="9" t="str">
        <f t="shared" si="23"/>
        <v>Yes</v>
      </c>
    </row>
    <row r="174" spans="1:12" x14ac:dyDescent="0.25">
      <c r="A174" s="44" t="s">
        <v>373</v>
      </c>
      <c r="B174" s="35" t="s">
        <v>213</v>
      </c>
      <c r="C174" s="8">
        <v>10.834723158999999</v>
      </c>
      <c r="D174" s="11" t="str">
        <f t="shared" ref="D174:D203" si="24">IF($B174="N/A","N/A",IF(C174&gt;10,"No",IF(C174&lt;-10,"No","Yes")))</f>
        <v>N/A</v>
      </c>
      <c r="E174" s="8">
        <v>11.360720341</v>
      </c>
      <c r="F174" s="11" t="str">
        <f t="shared" ref="F174:F203" si="25">IF($B174="N/A","N/A",IF(E174&gt;10,"No",IF(E174&lt;-10,"No","Yes")))</f>
        <v>N/A</v>
      </c>
      <c r="G174" s="8">
        <v>11.111445312000001</v>
      </c>
      <c r="H174" s="11" t="str">
        <f t="shared" ref="H174:H203" si="26">IF($B174="N/A","N/A",IF(G174&gt;10,"No",IF(G174&lt;-10,"No","Yes")))</f>
        <v>N/A</v>
      </c>
      <c r="I174" s="12">
        <v>4.8550000000000004</v>
      </c>
      <c r="J174" s="12">
        <v>-2.19</v>
      </c>
      <c r="K174" s="43" t="s">
        <v>739</v>
      </c>
      <c r="L174" s="9" t="str">
        <f t="shared" ref="L174:L203" si="27">IF(J174="Div by 0", "N/A", IF(K174="N/A","N/A", IF(J174&gt;VALUE(MID(K174,1,2)), "No", IF(J174&lt;-1*VALUE(MID(K174,1,2)), "No", "Yes"))))</f>
        <v>Yes</v>
      </c>
    </row>
    <row r="175" spans="1:12" x14ac:dyDescent="0.25">
      <c r="A175" s="47" t="s">
        <v>483</v>
      </c>
      <c r="B175" s="35" t="s">
        <v>213</v>
      </c>
      <c r="C175" s="8">
        <v>6.9626106487000001</v>
      </c>
      <c r="D175" s="11" t="str">
        <f t="shared" si="24"/>
        <v>N/A</v>
      </c>
      <c r="E175" s="8">
        <v>7.2489715069000003</v>
      </c>
      <c r="F175" s="11" t="str">
        <f t="shared" si="25"/>
        <v>N/A</v>
      </c>
      <c r="G175" s="8">
        <v>7.0400651103999996</v>
      </c>
      <c r="H175" s="11" t="str">
        <f t="shared" si="26"/>
        <v>N/A</v>
      </c>
      <c r="I175" s="12">
        <v>4.1130000000000004</v>
      </c>
      <c r="J175" s="12">
        <v>-2.88</v>
      </c>
      <c r="K175" s="43" t="s">
        <v>739</v>
      </c>
      <c r="L175" s="9" t="str">
        <f t="shared" si="27"/>
        <v>Yes</v>
      </c>
    </row>
    <row r="176" spans="1:12" x14ac:dyDescent="0.25">
      <c r="A176" s="47" t="s">
        <v>484</v>
      </c>
      <c r="B176" s="35" t="s">
        <v>213</v>
      </c>
      <c r="C176" s="8">
        <v>13.466698959</v>
      </c>
      <c r="D176" s="11" t="str">
        <f t="shared" si="24"/>
        <v>N/A</v>
      </c>
      <c r="E176" s="8">
        <v>13.909035449999999</v>
      </c>
      <c r="F176" s="11" t="str">
        <f t="shared" si="25"/>
        <v>N/A</v>
      </c>
      <c r="G176" s="8">
        <v>13.792055031</v>
      </c>
      <c r="H176" s="11" t="str">
        <f t="shared" si="26"/>
        <v>N/A</v>
      </c>
      <c r="I176" s="12">
        <v>3.2850000000000001</v>
      </c>
      <c r="J176" s="12">
        <v>-0.84099999999999997</v>
      </c>
      <c r="K176" s="43" t="s">
        <v>739</v>
      </c>
      <c r="L176" s="9" t="str">
        <f t="shared" si="27"/>
        <v>Yes</v>
      </c>
    </row>
    <row r="177" spans="1:12" x14ac:dyDescent="0.25">
      <c r="A177" s="47" t="s">
        <v>485</v>
      </c>
      <c r="B177" s="35" t="s">
        <v>213</v>
      </c>
      <c r="C177" s="8">
        <v>4.7164533949000003</v>
      </c>
      <c r="D177" s="11" t="str">
        <f t="shared" si="24"/>
        <v>N/A</v>
      </c>
      <c r="E177" s="8">
        <v>7.6107937759000004</v>
      </c>
      <c r="F177" s="11" t="str">
        <f t="shared" si="25"/>
        <v>N/A</v>
      </c>
      <c r="G177" s="8">
        <v>4.5564229950000001</v>
      </c>
      <c r="H177" s="11" t="str">
        <f t="shared" si="26"/>
        <v>N/A</v>
      </c>
      <c r="I177" s="12">
        <v>61.37</v>
      </c>
      <c r="J177" s="12">
        <v>-40.1</v>
      </c>
      <c r="K177" s="43" t="s">
        <v>739</v>
      </c>
      <c r="L177" s="9" t="str">
        <f t="shared" si="27"/>
        <v>No</v>
      </c>
    </row>
    <row r="178" spans="1:12" x14ac:dyDescent="0.25">
      <c r="A178" s="47" t="s">
        <v>486</v>
      </c>
      <c r="B178" s="35" t="s">
        <v>213</v>
      </c>
      <c r="C178" s="8">
        <v>10.232270478</v>
      </c>
      <c r="D178" s="11" t="str">
        <f t="shared" si="24"/>
        <v>N/A</v>
      </c>
      <c r="E178" s="8">
        <v>8.3096157755999993</v>
      </c>
      <c r="F178" s="11" t="str">
        <f t="shared" si="25"/>
        <v>N/A</v>
      </c>
      <c r="G178" s="8">
        <v>8.4952024338999994</v>
      </c>
      <c r="H178" s="11" t="str">
        <f t="shared" si="26"/>
        <v>N/A</v>
      </c>
      <c r="I178" s="12">
        <v>-18.8</v>
      </c>
      <c r="J178" s="12">
        <v>2.2330000000000001</v>
      </c>
      <c r="K178" s="43" t="s">
        <v>739</v>
      </c>
      <c r="L178" s="9" t="str">
        <f t="shared" si="27"/>
        <v>Yes</v>
      </c>
    </row>
    <row r="179" spans="1:12" x14ac:dyDescent="0.25">
      <c r="A179" s="44" t="s">
        <v>1549</v>
      </c>
      <c r="B179" s="35" t="s">
        <v>213</v>
      </c>
      <c r="C179" s="8">
        <v>7.6203825272000003</v>
      </c>
      <c r="D179" s="11" t="str">
        <f t="shared" si="24"/>
        <v>N/A</v>
      </c>
      <c r="E179" s="8">
        <v>7.4852220134999996</v>
      </c>
      <c r="F179" s="11" t="str">
        <f t="shared" si="25"/>
        <v>N/A</v>
      </c>
      <c r="G179" s="8">
        <v>7.8154890095000003</v>
      </c>
      <c r="H179" s="11" t="str">
        <f t="shared" si="26"/>
        <v>N/A</v>
      </c>
      <c r="I179" s="12">
        <v>-1.77</v>
      </c>
      <c r="J179" s="12">
        <v>4.4119999999999999</v>
      </c>
      <c r="K179" s="43" t="s">
        <v>739</v>
      </c>
      <c r="L179" s="9" t="str">
        <f t="shared" si="27"/>
        <v>Yes</v>
      </c>
    </row>
    <row r="180" spans="1:12" x14ac:dyDescent="0.25">
      <c r="A180" s="47" t="s">
        <v>1550</v>
      </c>
      <c r="B180" s="35" t="s">
        <v>213</v>
      </c>
      <c r="C180" s="8">
        <v>39.150922623</v>
      </c>
      <c r="D180" s="11" t="str">
        <f t="shared" si="24"/>
        <v>N/A</v>
      </c>
      <c r="E180" s="8">
        <v>34.637360962999999</v>
      </c>
      <c r="F180" s="11" t="str">
        <f t="shared" si="25"/>
        <v>N/A</v>
      </c>
      <c r="G180" s="8">
        <v>33.147127372</v>
      </c>
      <c r="H180" s="11" t="str">
        <f t="shared" si="26"/>
        <v>N/A</v>
      </c>
      <c r="I180" s="12">
        <v>-11.5</v>
      </c>
      <c r="J180" s="12">
        <v>-4.3</v>
      </c>
      <c r="K180" s="43" t="s">
        <v>739</v>
      </c>
      <c r="L180" s="9" t="str">
        <f t="shared" si="27"/>
        <v>Yes</v>
      </c>
    </row>
    <row r="181" spans="1:12" x14ac:dyDescent="0.25">
      <c r="A181" s="47" t="s">
        <v>1551</v>
      </c>
      <c r="B181" s="35" t="s">
        <v>213</v>
      </c>
      <c r="C181" s="8">
        <v>3.2482441269</v>
      </c>
      <c r="D181" s="11" t="str">
        <f t="shared" si="24"/>
        <v>N/A</v>
      </c>
      <c r="E181" s="8">
        <v>3.25454387</v>
      </c>
      <c r="F181" s="11" t="str">
        <f t="shared" si="25"/>
        <v>N/A</v>
      </c>
      <c r="G181" s="8">
        <v>3.2009805319</v>
      </c>
      <c r="H181" s="11" t="str">
        <f t="shared" si="26"/>
        <v>N/A</v>
      </c>
      <c r="I181" s="12">
        <v>0.19389999999999999</v>
      </c>
      <c r="J181" s="12">
        <v>-1.65</v>
      </c>
      <c r="K181" s="43" t="s">
        <v>739</v>
      </c>
      <c r="L181" s="9" t="str">
        <f t="shared" si="27"/>
        <v>Yes</v>
      </c>
    </row>
    <row r="182" spans="1:12" x14ac:dyDescent="0.25">
      <c r="A182" s="47" t="s">
        <v>1552</v>
      </c>
      <c r="B182" s="35" t="s">
        <v>213</v>
      </c>
      <c r="C182" s="8">
        <v>2.1536955458000002</v>
      </c>
      <c r="D182" s="11" t="str">
        <f t="shared" si="24"/>
        <v>N/A</v>
      </c>
      <c r="E182" s="8">
        <v>2.2769351979999999</v>
      </c>
      <c r="F182" s="11" t="str">
        <f t="shared" si="25"/>
        <v>N/A</v>
      </c>
      <c r="G182" s="8">
        <v>3.0092264016999999</v>
      </c>
      <c r="H182" s="11" t="str">
        <f t="shared" si="26"/>
        <v>N/A</v>
      </c>
      <c r="I182" s="12">
        <v>5.7220000000000004</v>
      </c>
      <c r="J182" s="12">
        <v>32.159999999999997</v>
      </c>
      <c r="K182" s="43" t="s">
        <v>739</v>
      </c>
      <c r="L182" s="9" t="str">
        <f t="shared" si="27"/>
        <v>No</v>
      </c>
    </row>
    <row r="183" spans="1:12" x14ac:dyDescent="0.25">
      <c r="A183" s="47" t="s">
        <v>1553</v>
      </c>
      <c r="B183" s="35" t="s">
        <v>213</v>
      </c>
      <c r="C183" s="8">
        <v>0.17866959869999999</v>
      </c>
      <c r="D183" s="11" t="str">
        <f t="shared" si="24"/>
        <v>N/A</v>
      </c>
      <c r="E183" s="8">
        <v>0.18296401709999999</v>
      </c>
      <c r="F183" s="11" t="str">
        <f t="shared" si="25"/>
        <v>N/A</v>
      </c>
      <c r="G183" s="8">
        <v>0.2106248537</v>
      </c>
      <c r="H183" s="11" t="str">
        <f t="shared" si="26"/>
        <v>N/A</v>
      </c>
      <c r="I183" s="12">
        <v>2.4039999999999999</v>
      </c>
      <c r="J183" s="12">
        <v>15.12</v>
      </c>
      <c r="K183" s="43" t="s">
        <v>739</v>
      </c>
      <c r="L183" s="9" t="str">
        <f t="shared" si="27"/>
        <v>Yes</v>
      </c>
    </row>
    <row r="184" spans="1:12" x14ac:dyDescent="0.25">
      <c r="A184" s="44" t="s">
        <v>97</v>
      </c>
      <c r="B184" s="35" t="s">
        <v>213</v>
      </c>
      <c r="C184" s="8">
        <v>69.188460309999996</v>
      </c>
      <c r="D184" s="11" t="str">
        <f t="shared" si="24"/>
        <v>N/A</v>
      </c>
      <c r="E184" s="8">
        <v>68.868281171000007</v>
      </c>
      <c r="F184" s="11" t="str">
        <f t="shared" si="25"/>
        <v>N/A</v>
      </c>
      <c r="G184" s="8">
        <v>68.960621774000003</v>
      </c>
      <c r="H184" s="11" t="str">
        <f t="shared" si="26"/>
        <v>N/A</v>
      </c>
      <c r="I184" s="12">
        <v>-0.46300000000000002</v>
      </c>
      <c r="J184" s="12">
        <v>0.1341</v>
      </c>
      <c r="K184" s="43" t="s">
        <v>739</v>
      </c>
      <c r="L184" s="9" t="str">
        <f t="shared" si="27"/>
        <v>Yes</v>
      </c>
    </row>
    <row r="185" spans="1:12" x14ac:dyDescent="0.25">
      <c r="A185" s="47" t="s">
        <v>487</v>
      </c>
      <c r="B185" s="35" t="s">
        <v>213</v>
      </c>
      <c r="C185" s="8">
        <v>43.453560576000001</v>
      </c>
      <c r="D185" s="11" t="str">
        <f t="shared" si="24"/>
        <v>N/A</v>
      </c>
      <c r="E185" s="8">
        <v>43.390979735000002</v>
      </c>
      <c r="F185" s="11" t="str">
        <f t="shared" si="25"/>
        <v>N/A</v>
      </c>
      <c r="G185" s="8">
        <v>43.279937849</v>
      </c>
      <c r="H185" s="11" t="str">
        <f t="shared" si="26"/>
        <v>N/A</v>
      </c>
      <c r="I185" s="12">
        <v>-0.14399999999999999</v>
      </c>
      <c r="J185" s="12">
        <v>-0.25600000000000001</v>
      </c>
      <c r="K185" s="43" t="s">
        <v>739</v>
      </c>
      <c r="L185" s="9" t="str">
        <f t="shared" si="27"/>
        <v>Yes</v>
      </c>
    </row>
    <row r="186" spans="1:12" x14ac:dyDescent="0.25">
      <c r="A186" s="47" t="s">
        <v>488</v>
      </c>
      <c r="B186" s="35" t="s">
        <v>213</v>
      </c>
      <c r="C186" s="8">
        <v>77.627512714999995</v>
      </c>
      <c r="D186" s="11" t="str">
        <f t="shared" si="24"/>
        <v>N/A</v>
      </c>
      <c r="E186" s="8">
        <v>78.188455617000002</v>
      </c>
      <c r="F186" s="11" t="str">
        <f t="shared" si="25"/>
        <v>N/A</v>
      </c>
      <c r="G186" s="8">
        <v>78.510959724000003</v>
      </c>
      <c r="H186" s="11" t="str">
        <f t="shared" si="26"/>
        <v>N/A</v>
      </c>
      <c r="I186" s="12">
        <v>0.72260000000000002</v>
      </c>
      <c r="J186" s="12">
        <v>0.41249999999999998</v>
      </c>
      <c r="K186" s="43" t="s">
        <v>739</v>
      </c>
      <c r="L186" s="9" t="str">
        <f t="shared" si="27"/>
        <v>Yes</v>
      </c>
    </row>
    <row r="187" spans="1:12" x14ac:dyDescent="0.25">
      <c r="A187" s="47" t="s">
        <v>489</v>
      </c>
      <c r="B187" s="35" t="s">
        <v>213</v>
      </c>
      <c r="C187" s="8">
        <v>63.390671980999997</v>
      </c>
      <c r="D187" s="11" t="str">
        <f t="shared" si="24"/>
        <v>N/A</v>
      </c>
      <c r="E187" s="8">
        <v>60.409690761999997</v>
      </c>
      <c r="F187" s="11" t="str">
        <f t="shared" si="25"/>
        <v>N/A</v>
      </c>
      <c r="G187" s="8">
        <v>61.036195884000001</v>
      </c>
      <c r="H187" s="11" t="str">
        <f t="shared" si="26"/>
        <v>N/A</v>
      </c>
      <c r="I187" s="12">
        <v>-4.7</v>
      </c>
      <c r="J187" s="12">
        <v>1.0369999999999999</v>
      </c>
      <c r="K187" s="43" t="s">
        <v>739</v>
      </c>
      <c r="L187" s="9" t="str">
        <f t="shared" si="27"/>
        <v>Yes</v>
      </c>
    </row>
    <row r="188" spans="1:12" x14ac:dyDescent="0.25">
      <c r="A188" s="47" t="s">
        <v>490</v>
      </c>
      <c r="B188" s="35" t="s">
        <v>213</v>
      </c>
      <c r="C188" s="8">
        <v>60.878229797000003</v>
      </c>
      <c r="D188" s="11" t="str">
        <f t="shared" si="24"/>
        <v>N/A</v>
      </c>
      <c r="E188" s="8">
        <v>64.855661720000001</v>
      </c>
      <c r="F188" s="11" t="str">
        <f t="shared" si="25"/>
        <v>N/A</v>
      </c>
      <c r="G188" s="8">
        <v>57.765816366000003</v>
      </c>
      <c r="H188" s="11" t="str">
        <f t="shared" si="26"/>
        <v>N/A</v>
      </c>
      <c r="I188" s="12">
        <v>6.5330000000000004</v>
      </c>
      <c r="J188" s="12">
        <v>-10.9</v>
      </c>
      <c r="K188" s="43" t="s">
        <v>739</v>
      </c>
      <c r="L188" s="9" t="str">
        <f t="shared" si="27"/>
        <v>Yes</v>
      </c>
    </row>
    <row r="189" spans="1:12" x14ac:dyDescent="0.25">
      <c r="A189" s="44" t="s">
        <v>118</v>
      </c>
      <c r="B189" s="35" t="s">
        <v>213</v>
      </c>
      <c r="C189" s="8">
        <v>87.369149426999996</v>
      </c>
      <c r="D189" s="11" t="str">
        <f t="shared" si="24"/>
        <v>N/A</v>
      </c>
      <c r="E189" s="8">
        <v>87.320716675</v>
      </c>
      <c r="F189" s="11" t="str">
        <f t="shared" si="25"/>
        <v>N/A</v>
      </c>
      <c r="G189" s="8">
        <v>87.454431705000005</v>
      </c>
      <c r="H189" s="11" t="str">
        <f t="shared" si="26"/>
        <v>N/A</v>
      </c>
      <c r="I189" s="12">
        <v>-5.5E-2</v>
      </c>
      <c r="J189" s="12">
        <v>0.15310000000000001</v>
      </c>
      <c r="K189" s="43" t="s">
        <v>739</v>
      </c>
      <c r="L189" s="9" t="str">
        <f t="shared" si="27"/>
        <v>Yes</v>
      </c>
    </row>
    <row r="190" spans="1:12" x14ac:dyDescent="0.25">
      <c r="A190" s="47" t="s">
        <v>491</v>
      </c>
      <c r="B190" s="35" t="s">
        <v>213</v>
      </c>
      <c r="C190" s="8">
        <v>87.506055400999998</v>
      </c>
      <c r="D190" s="11" t="str">
        <f t="shared" si="24"/>
        <v>N/A</v>
      </c>
      <c r="E190" s="8">
        <v>89.185585860000003</v>
      </c>
      <c r="F190" s="11" t="str">
        <f t="shared" si="25"/>
        <v>N/A</v>
      </c>
      <c r="G190" s="8">
        <v>88.786948319000004</v>
      </c>
      <c r="H190" s="11" t="str">
        <f t="shared" si="26"/>
        <v>N/A</v>
      </c>
      <c r="I190" s="12">
        <v>1.919</v>
      </c>
      <c r="J190" s="12">
        <v>-0.44700000000000001</v>
      </c>
      <c r="K190" s="43" t="s">
        <v>739</v>
      </c>
      <c r="L190" s="9" t="str">
        <f t="shared" si="27"/>
        <v>Yes</v>
      </c>
    </row>
    <row r="191" spans="1:12" x14ac:dyDescent="0.25">
      <c r="A191" s="47" t="s">
        <v>492</v>
      </c>
      <c r="B191" s="35" t="s">
        <v>213</v>
      </c>
      <c r="C191" s="8">
        <v>91.661903609000007</v>
      </c>
      <c r="D191" s="11" t="str">
        <f t="shared" si="24"/>
        <v>N/A</v>
      </c>
      <c r="E191" s="8">
        <v>91.414821199000002</v>
      </c>
      <c r="F191" s="11" t="str">
        <f t="shared" si="25"/>
        <v>N/A</v>
      </c>
      <c r="G191" s="8">
        <v>91.475453447999996</v>
      </c>
      <c r="H191" s="11" t="str">
        <f t="shared" si="26"/>
        <v>N/A</v>
      </c>
      <c r="I191" s="12">
        <v>-0.27</v>
      </c>
      <c r="J191" s="12">
        <v>6.6299999999999998E-2</v>
      </c>
      <c r="K191" s="43" t="s">
        <v>739</v>
      </c>
      <c r="L191" s="9" t="str">
        <f t="shared" si="27"/>
        <v>Yes</v>
      </c>
    </row>
    <row r="192" spans="1:12" x14ac:dyDescent="0.25">
      <c r="A192" s="47" t="s">
        <v>493</v>
      </c>
      <c r="B192" s="35" t="s">
        <v>213</v>
      </c>
      <c r="C192" s="8">
        <v>78.938535767000005</v>
      </c>
      <c r="D192" s="11" t="str">
        <f t="shared" si="24"/>
        <v>N/A</v>
      </c>
      <c r="E192" s="8">
        <v>78.097301556000005</v>
      </c>
      <c r="F192" s="11" t="str">
        <f t="shared" si="25"/>
        <v>N/A</v>
      </c>
      <c r="G192" s="8">
        <v>75.713271824000003</v>
      </c>
      <c r="H192" s="11" t="str">
        <f t="shared" si="26"/>
        <v>N/A</v>
      </c>
      <c r="I192" s="12">
        <v>-1.07</v>
      </c>
      <c r="J192" s="12">
        <v>-3.05</v>
      </c>
      <c r="K192" s="43" t="s">
        <v>739</v>
      </c>
      <c r="L192" s="9" t="str">
        <f t="shared" si="27"/>
        <v>Yes</v>
      </c>
    </row>
    <row r="193" spans="1:12" x14ac:dyDescent="0.25">
      <c r="A193" s="47" t="s">
        <v>494</v>
      </c>
      <c r="B193" s="35" t="s">
        <v>213</v>
      </c>
      <c r="C193" s="8">
        <v>73.275151182000002</v>
      </c>
      <c r="D193" s="11" t="str">
        <f t="shared" si="24"/>
        <v>N/A</v>
      </c>
      <c r="E193" s="8">
        <v>75.243952023000006</v>
      </c>
      <c r="F193" s="11" t="str">
        <f t="shared" si="25"/>
        <v>N/A</v>
      </c>
      <c r="G193" s="8">
        <v>70.988376627999997</v>
      </c>
      <c r="H193" s="11" t="str">
        <f t="shared" si="26"/>
        <v>N/A</v>
      </c>
      <c r="I193" s="12">
        <v>2.6869999999999998</v>
      </c>
      <c r="J193" s="12">
        <v>-5.66</v>
      </c>
      <c r="K193" s="43" t="s">
        <v>739</v>
      </c>
      <c r="L193" s="9" t="str">
        <f t="shared" si="27"/>
        <v>Yes</v>
      </c>
    </row>
    <row r="194" spans="1:12" x14ac:dyDescent="0.25">
      <c r="A194" s="44" t="s">
        <v>1554</v>
      </c>
      <c r="B194" s="35" t="s">
        <v>213</v>
      </c>
      <c r="C194" s="36">
        <v>8.2579694322999995</v>
      </c>
      <c r="D194" s="11" t="str">
        <f t="shared" si="24"/>
        <v>N/A</v>
      </c>
      <c r="E194" s="36">
        <v>8.7193707775</v>
      </c>
      <c r="F194" s="11" t="str">
        <f t="shared" si="25"/>
        <v>N/A</v>
      </c>
      <c r="G194" s="36">
        <v>8.2981430350000007</v>
      </c>
      <c r="H194" s="11" t="str">
        <f t="shared" si="26"/>
        <v>N/A</v>
      </c>
      <c r="I194" s="12">
        <v>5.5869999999999997</v>
      </c>
      <c r="J194" s="12">
        <v>-4.83</v>
      </c>
      <c r="K194" s="43" t="s">
        <v>739</v>
      </c>
      <c r="L194" s="9" t="str">
        <f t="shared" si="27"/>
        <v>Yes</v>
      </c>
    </row>
    <row r="195" spans="1:12" x14ac:dyDescent="0.25">
      <c r="A195" s="47" t="s">
        <v>1555</v>
      </c>
      <c r="B195" s="35" t="s">
        <v>213</v>
      </c>
      <c r="C195" s="36">
        <v>1.1537001898000001</v>
      </c>
      <c r="D195" s="11" t="str">
        <f t="shared" si="24"/>
        <v>N/A</v>
      </c>
      <c r="E195" s="36">
        <v>1.3005780347</v>
      </c>
      <c r="F195" s="11" t="str">
        <f t="shared" si="25"/>
        <v>N/A</v>
      </c>
      <c r="G195" s="36">
        <v>1.3841303205</v>
      </c>
      <c r="H195" s="11" t="str">
        <f t="shared" si="26"/>
        <v>N/A</v>
      </c>
      <c r="I195" s="12">
        <v>12.73</v>
      </c>
      <c r="J195" s="12">
        <v>6.4240000000000004</v>
      </c>
      <c r="K195" s="43" t="s">
        <v>739</v>
      </c>
      <c r="L195" s="9" t="str">
        <f t="shared" si="27"/>
        <v>Yes</v>
      </c>
    </row>
    <row r="196" spans="1:12" x14ac:dyDescent="0.25">
      <c r="A196" s="47" t="s">
        <v>1556</v>
      </c>
      <c r="B196" s="35" t="s">
        <v>213</v>
      </c>
      <c r="C196" s="36">
        <v>9.8238975613000008</v>
      </c>
      <c r="D196" s="11" t="str">
        <f t="shared" si="24"/>
        <v>N/A</v>
      </c>
      <c r="E196" s="36">
        <v>10.516569200999999</v>
      </c>
      <c r="F196" s="11" t="str">
        <f t="shared" si="25"/>
        <v>N/A</v>
      </c>
      <c r="G196" s="36">
        <v>9.6830394048000006</v>
      </c>
      <c r="H196" s="11" t="str">
        <f t="shared" si="26"/>
        <v>N/A</v>
      </c>
      <c r="I196" s="12">
        <v>7.0510000000000002</v>
      </c>
      <c r="J196" s="12">
        <v>-7.93</v>
      </c>
      <c r="K196" s="43" t="s">
        <v>739</v>
      </c>
      <c r="L196" s="9" t="str">
        <f t="shared" si="27"/>
        <v>Yes</v>
      </c>
    </row>
    <row r="197" spans="1:12" x14ac:dyDescent="0.25">
      <c r="A197" s="47" t="s">
        <v>1557</v>
      </c>
      <c r="B197" s="35" t="s">
        <v>213</v>
      </c>
      <c r="C197" s="36">
        <v>4.8295033358000001</v>
      </c>
      <c r="D197" s="11" t="str">
        <f t="shared" si="24"/>
        <v>N/A</v>
      </c>
      <c r="E197" s="36">
        <v>5.2028985506999996</v>
      </c>
      <c r="F197" s="11" t="str">
        <f t="shared" si="25"/>
        <v>N/A</v>
      </c>
      <c r="G197" s="36">
        <v>4.5067497404000001</v>
      </c>
      <c r="H197" s="11" t="str">
        <f t="shared" si="26"/>
        <v>N/A</v>
      </c>
      <c r="I197" s="12">
        <v>7.7320000000000002</v>
      </c>
      <c r="J197" s="12">
        <v>-13.4</v>
      </c>
      <c r="K197" s="43" t="s">
        <v>739</v>
      </c>
      <c r="L197" s="9" t="str">
        <f t="shared" si="27"/>
        <v>Yes</v>
      </c>
    </row>
    <row r="198" spans="1:12" x14ac:dyDescent="0.25">
      <c r="A198" s="47" t="s">
        <v>1558</v>
      </c>
      <c r="B198" s="35" t="s">
        <v>213</v>
      </c>
      <c r="C198" s="36">
        <v>4.2881128274</v>
      </c>
      <c r="D198" s="11" t="str">
        <f t="shared" si="24"/>
        <v>N/A</v>
      </c>
      <c r="E198" s="36">
        <v>5.7204892966000003</v>
      </c>
      <c r="F198" s="11" t="str">
        <f t="shared" si="25"/>
        <v>N/A</v>
      </c>
      <c r="G198" s="36">
        <v>5.2727272727000001</v>
      </c>
      <c r="H198" s="11" t="str">
        <f t="shared" si="26"/>
        <v>N/A</v>
      </c>
      <c r="I198" s="12">
        <v>33.4</v>
      </c>
      <c r="J198" s="12">
        <v>-7.83</v>
      </c>
      <c r="K198" s="43" t="s">
        <v>739</v>
      </c>
      <c r="L198" s="9" t="str">
        <f t="shared" si="27"/>
        <v>Yes</v>
      </c>
    </row>
    <row r="199" spans="1:12" x14ac:dyDescent="0.25">
      <c r="A199" s="44" t="s">
        <v>1559</v>
      </c>
      <c r="B199" s="35" t="s">
        <v>213</v>
      </c>
      <c r="C199" s="36">
        <v>217.82887077999999</v>
      </c>
      <c r="D199" s="11" t="str">
        <f t="shared" si="24"/>
        <v>N/A</v>
      </c>
      <c r="E199" s="36">
        <v>217.43870523000001</v>
      </c>
      <c r="F199" s="11" t="str">
        <f t="shared" si="25"/>
        <v>N/A</v>
      </c>
      <c r="G199" s="36">
        <v>217.22652400999999</v>
      </c>
      <c r="H199" s="11" t="str">
        <f t="shared" si="26"/>
        <v>N/A</v>
      </c>
      <c r="I199" s="12">
        <v>-0.17899999999999999</v>
      </c>
      <c r="J199" s="12">
        <v>-9.8000000000000004E-2</v>
      </c>
      <c r="K199" s="43" t="s">
        <v>739</v>
      </c>
      <c r="L199" s="9" t="str">
        <f t="shared" si="27"/>
        <v>Yes</v>
      </c>
    </row>
    <row r="200" spans="1:12" x14ac:dyDescent="0.25">
      <c r="A200" s="47" t="s">
        <v>1560</v>
      </c>
      <c r="B200" s="35" t="s">
        <v>213</v>
      </c>
      <c r="C200" s="36">
        <v>246.04623172000001</v>
      </c>
      <c r="D200" s="11" t="str">
        <f t="shared" si="24"/>
        <v>N/A</v>
      </c>
      <c r="E200" s="36">
        <v>244.01979545</v>
      </c>
      <c r="F200" s="11" t="str">
        <f t="shared" si="25"/>
        <v>N/A</v>
      </c>
      <c r="G200" s="36">
        <v>244.23169643</v>
      </c>
      <c r="H200" s="11" t="str">
        <f t="shared" si="26"/>
        <v>N/A</v>
      </c>
      <c r="I200" s="12">
        <v>-0.82399999999999995</v>
      </c>
      <c r="J200" s="12">
        <v>8.6800000000000002E-2</v>
      </c>
      <c r="K200" s="43" t="s">
        <v>739</v>
      </c>
      <c r="L200" s="9" t="str">
        <f t="shared" si="27"/>
        <v>Yes</v>
      </c>
    </row>
    <row r="201" spans="1:12" x14ac:dyDescent="0.25">
      <c r="A201" s="47" t="s">
        <v>1561</v>
      </c>
      <c r="B201" s="35" t="s">
        <v>213</v>
      </c>
      <c r="C201" s="36">
        <v>161.76289890000001</v>
      </c>
      <c r="D201" s="11" t="str">
        <f t="shared" si="24"/>
        <v>N/A</v>
      </c>
      <c r="E201" s="36">
        <v>162.02320738</v>
      </c>
      <c r="F201" s="11" t="str">
        <f t="shared" si="25"/>
        <v>N/A</v>
      </c>
      <c r="G201" s="36">
        <v>165.19293558999999</v>
      </c>
      <c r="H201" s="11" t="str">
        <f t="shared" si="26"/>
        <v>N/A</v>
      </c>
      <c r="I201" s="12">
        <v>0.16089999999999999</v>
      </c>
      <c r="J201" s="12">
        <v>1.956</v>
      </c>
      <c r="K201" s="43" t="s">
        <v>739</v>
      </c>
      <c r="L201" s="9" t="str">
        <f t="shared" si="27"/>
        <v>Yes</v>
      </c>
    </row>
    <row r="202" spans="1:12" x14ac:dyDescent="0.25">
      <c r="A202" s="47" t="s">
        <v>1562</v>
      </c>
      <c r="B202" s="35" t="s">
        <v>213</v>
      </c>
      <c r="C202" s="36">
        <v>124.17857143000001</v>
      </c>
      <c r="D202" s="11" t="str">
        <f t="shared" si="24"/>
        <v>N/A</v>
      </c>
      <c r="E202" s="36">
        <v>134.32006920000001</v>
      </c>
      <c r="F202" s="11" t="str">
        <f t="shared" si="25"/>
        <v>N/A</v>
      </c>
      <c r="G202" s="36">
        <v>121.10377358</v>
      </c>
      <c r="H202" s="11" t="str">
        <f t="shared" si="26"/>
        <v>N/A</v>
      </c>
      <c r="I202" s="12">
        <v>8.1669999999999998</v>
      </c>
      <c r="J202" s="12">
        <v>-9.84</v>
      </c>
      <c r="K202" s="43" t="s">
        <v>739</v>
      </c>
      <c r="L202" s="9" t="str">
        <f t="shared" si="27"/>
        <v>Yes</v>
      </c>
    </row>
    <row r="203" spans="1:12" x14ac:dyDescent="0.25">
      <c r="A203" s="47" t="s">
        <v>1563</v>
      </c>
      <c r="B203" s="35" t="s">
        <v>213</v>
      </c>
      <c r="C203" s="36">
        <v>18.807692308</v>
      </c>
      <c r="D203" s="11" t="str">
        <f t="shared" si="24"/>
        <v>N/A</v>
      </c>
      <c r="E203" s="36">
        <v>11.666666666999999</v>
      </c>
      <c r="F203" s="11" t="str">
        <f t="shared" si="25"/>
        <v>N/A</v>
      </c>
      <c r="G203" s="36">
        <v>12.37037037</v>
      </c>
      <c r="H203" s="11" t="str">
        <f t="shared" si="26"/>
        <v>N/A</v>
      </c>
      <c r="I203" s="12">
        <v>-38</v>
      </c>
      <c r="J203" s="12">
        <v>6.032</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50</v>
      </c>
      <c r="J204" s="12">
        <v>-33.299999999999997</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0</v>
      </c>
      <c r="J205" s="12">
        <v>33.33</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-25</v>
      </c>
      <c r="J206" s="12">
        <v>0</v>
      </c>
      <c r="K206" s="14" t="s">
        <v>213</v>
      </c>
      <c r="L206" s="9" t="str">
        <f t="shared" si="31"/>
        <v>N/A</v>
      </c>
    </row>
    <row r="207" spans="1:12" ht="25" x14ac:dyDescent="0.25">
      <c r="A207" s="44" t="s">
        <v>1564</v>
      </c>
      <c r="B207" s="35" t="s">
        <v>213</v>
      </c>
      <c r="C207" s="36">
        <v>0</v>
      </c>
      <c r="D207" s="11" t="str">
        <f t="shared" si="28"/>
        <v>N/A</v>
      </c>
      <c r="E207" s="36">
        <v>0</v>
      </c>
      <c r="F207" s="11" t="str">
        <f t="shared" si="29"/>
        <v>N/A</v>
      </c>
      <c r="G207" s="36">
        <v>0</v>
      </c>
      <c r="H207" s="11" t="str">
        <f t="shared" si="30"/>
        <v>N/A</v>
      </c>
      <c r="I207" s="12" t="s">
        <v>1746</v>
      </c>
      <c r="J207" s="12" t="s">
        <v>1746</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0</v>
      </c>
      <c r="J208" s="12">
        <v>200</v>
      </c>
      <c r="K208" s="14" t="s">
        <v>213</v>
      </c>
      <c r="L208" s="9" t="str">
        <f t="shared" si="31"/>
        <v>N/A</v>
      </c>
    </row>
    <row r="209" spans="1:12" x14ac:dyDescent="0.25">
      <c r="A209" s="44" t="s">
        <v>1613</v>
      </c>
      <c r="B209" s="35" t="s">
        <v>213</v>
      </c>
      <c r="C209" s="36">
        <v>16</v>
      </c>
      <c r="D209" s="11" t="str">
        <f t="shared" si="28"/>
        <v>N/A</v>
      </c>
      <c r="E209" s="36">
        <v>16</v>
      </c>
      <c r="F209" s="11" t="str">
        <f t="shared" si="29"/>
        <v>N/A</v>
      </c>
      <c r="G209" s="36">
        <v>23</v>
      </c>
      <c r="H209" s="11" t="str">
        <f t="shared" si="30"/>
        <v>N/A</v>
      </c>
      <c r="I209" s="12">
        <v>0</v>
      </c>
      <c r="J209" s="12">
        <v>43.75</v>
      </c>
      <c r="K209" s="14" t="s">
        <v>213</v>
      </c>
      <c r="L209" s="9" t="str">
        <f t="shared" si="31"/>
        <v>N/A</v>
      </c>
    </row>
    <row r="210" spans="1:12" x14ac:dyDescent="0.25">
      <c r="A210" s="44" t="s">
        <v>125</v>
      </c>
      <c r="B210" s="35" t="s">
        <v>213</v>
      </c>
      <c r="C210" s="45">
        <v>2323199</v>
      </c>
      <c r="D210" s="11" t="str">
        <f t="shared" si="28"/>
        <v>N/A</v>
      </c>
      <c r="E210" s="45">
        <v>3797091</v>
      </c>
      <c r="F210" s="11" t="str">
        <f t="shared" si="29"/>
        <v>N/A</v>
      </c>
      <c r="G210" s="45">
        <v>8261486</v>
      </c>
      <c r="H210" s="11" t="str">
        <f t="shared" si="30"/>
        <v>N/A</v>
      </c>
      <c r="I210" s="12">
        <v>63.44</v>
      </c>
      <c r="J210" s="12">
        <v>117.6</v>
      </c>
      <c r="K210" s="14" t="s">
        <v>213</v>
      </c>
      <c r="L210" s="9" t="str">
        <f t="shared" si="31"/>
        <v>N/A</v>
      </c>
    </row>
    <row r="211" spans="1:12" x14ac:dyDescent="0.25">
      <c r="A211" s="44" t="s">
        <v>1614</v>
      </c>
      <c r="B211" s="35" t="s">
        <v>213</v>
      </c>
      <c r="C211" s="45">
        <v>1366440</v>
      </c>
      <c r="D211" s="11" t="str">
        <f t="shared" si="28"/>
        <v>N/A</v>
      </c>
      <c r="E211" s="45">
        <v>1425337</v>
      </c>
      <c r="F211" s="11" t="str">
        <f t="shared" si="29"/>
        <v>N/A</v>
      </c>
      <c r="G211" s="45">
        <v>1092904</v>
      </c>
      <c r="H211" s="11" t="str">
        <f t="shared" si="30"/>
        <v>N/A</v>
      </c>
      <c r="I211" s="12">
        <v>4.3099999999999996</v>
      </c>
      <c r="J211" s="12">
        <v>-23.3</v>
      </c>
      <c r="K211" s="14" t="s">
        <v>213</v>
      </c>
      <c r="L211" s="9" t="str">
        <f t="shared" si="31"/>
        <v>N/A</v>
      </c>
    </row>
    <row r="212" spans="1:12" x14ac:dyDescent="0.25">
      <c r="A212" s="44" t="s">
        <v>1565</v>
      </c>
      <c r="B212" s="35" t="s">
        <v>213</v>
      </c>
      <c r="C212" s="45">
        <v>173912</v>
      </c>
      <c r="D212" s="11" t="str">
        <f t="shared" si="28"/>
        <v>N/A</v>
      </c>
      <c r="E212" s="45">
        <v>190473</v>
      </c>
      <c r="F212" s="11" t="str">
        <f t="shared" si="29"/>
        <v>N/A</v>
      </c>
      <c r="G212" s="45">
        <v>189435</v>
      </c>
      <c r="H212" s="11" t="str">
        <f t="shared" si="30"/>
        <v>N/A</v>
      </c>
      <c r="I212" s="12">
        <v>9.5229999999999997</v>
      </c>
      <c r="J212" s="12">
        <v>-0.54500000000000004</v>
      </c>
      <c r="K212" s="14" t="s">
        <v>213</v>
      </c>
      <c r="L212" s="9" t="str">
        <f t="shared" si="31"/>
        <v>N/A</v>
      </c>
    </row>
    <row r="213" spans="1:12" x14ac:dyDescent="0.25">
      <c r="A213" s="44" t="s">
        <v>1615</v>
      </c>
      <c r="B213" s="35" t="s">
        <v>213</v>
      </c>
      <c r="C213" s="45">
        <v>203769</v>
      </c>
      <c r="D213" s="11" t="str">
        <f t="shared" si="28"/>
        <v>N/A</v>
      </c>
      <c r="E213" s="45">
        <v>333756</v>
      </c>
      <c r="F213" s="11" t="str">
        <f t="shared" si="29"/>
        <v>N/A</v>
      </c>
      <c r="G213" s="45">
        <v>225941</v>
      </c>
      <c r="H213" s="11" t="str">
        <f t="shared" si="30"/>
        <v>N/A</v>
      </c>
      <c r="I213" s="12">
        <v>63.79</v>
      </c>
      <c r="J213" s="12">
        <v>-32.299999999999997</v>
      </c>
      <c r="K213" s="14" t="s">
        <v>213</v>
      </c>
      <c r="L213" s="9" t="str">
        <f t="shared" si="31"/>
        <v>N/A</v>
      </c>
    </row>
    <row r="214" spans="1:12" x14ac:dyDescent="0.25">
      <c r="A214" s="47" t="s">
        <v>1616</v>
      </c>
      <c r="B214" s="35" t="s">
        <v>213</v>
      </c>
      <c r="C214" s="45">
        <v>1378360</v>
      </c>
      <c r="D214" s="11" t="str">
        <f t="shared" si="28"/>
        <v>N/A</v>
      </c>
      <c r="E214" s="45">
        <v>2371502</v>
      </c>
      <c r="F214" s="11" t="str">
        <f t="shared" si="29"/>
        <v>N/A</v>
      </c>
      <c r="G214" s="45">
        <v>7785371</v>
      </c>
      <c r="H214" s="11" t="str">
        <f t="shared" si="30"/>
        <v>N/A</v>
      </c>
      <c r="I214" s="12">
        <v>72.05</v>
      </c>
      <c r="J214" s="12">
        <v>228.3</v>
      </c>
      <c r="K214" s="14" t="s">
        <v>213</v>
      </c>
      <c r="L214" s="9" t="str">
        <f t="shared" si="31"/>
        <v>N/A</v>
      </c>
    </row>
    <row r="215" spans="1:12" ht="25" x14ac:dyDescent="0.25">
      <c r="A215" s="44" t="s">
        <v>1379</v>
      </c>
      <c r="B215" s="35" t="s">
        <v>213</v>
      </c>
      <c r="C215" s="45">
        <v>47298</v>
      </c>
      <c r="D215" s="11" t="str">
        <f t="shared" ref="D215:D229" si="32">IF($B215="N/A","N/A",IF(C215&gt;10,"No",IF(C215&lt;-10,"No","Yes")))</f>
        <v>N/A</v>
      </c>
      <c r="E215" s="45">
        <v>62270</v>
      </c>
      <c r="F215" s="11" t="str">
        <f t="shared" ref="F215:F229" si="33">IF($B215="N/A","N/A",IF(E215&gt;10,"No",IF(E215&lt;-10,"No","Yes")))</f>
        <v>N/A</v>
      </c>
      <c r="G215" s="45">
        <v>43282</v>
      </c>
      <c r="H215" s="11" t="str">
        <f t="shared" ref="H215:H229" si="34">IF($B215="N/A","N/A",IF(G215&gt;10,"No",IF(G215&lt;-10,"No","Yes")))</f>
        <v>N/A</v>
      </c>
      <c r="I215" s="12">
        <v>31.65</v>
      </c>
      <c r="J215" s="12">
        <v>-30.5</v>
      </c>
      <c r="K215" s="43" t="s">
        <v>739</v>
      </c>
      <c r="L215" s="9" t="str">
        <f t="shared" ref="L215:L229" si="35">IF(J215="Div by 0", "N/A", IF(K215="N/A","N/A", IF(J215&gt;VALUE(MID(K215,1,2)), "No", IF(J215&lt;-1*VALUE(MID(K215,1,2)), "No", "Yes"))))</f>
        <v>No</v>
      </c>
    </row>
    <row r="216" spans="1:12" x14ac:dyDescent="0.25">
      <c r="A216" s="44" t="s">
        <v>649</v>
      </c>
      <c r="B216" s="35" t="s">
        <v>213</v>
      </c>
      <c r="C216" s="36">
        <v>810</v>
      </c>
      <c r="D216" s="11" t="str">
        <f t="shared" si="32"/>
        <v>N/A</v>
      </c>
      <c r="E216" s="36">
        <v>1233</v>
      </c>
      <c r="F216" s="11" t="str">
        <f t="shared" si="33"/>
        <v>N/A</v>
      </c>
      <c r="G216" s="36">
        <v>703</v>
      </c>
      <c r="H216" s="11" t="str">
        <f t="shared" si="34"/>
        <v>N/A</v>
      </c>
      <c r="I216" s="12">
        <v>52.22</v>
      </c>
      <c r="J216" s="12">
        <v>-43</v>
      </c>
      <c r="K216" s="43" t="s">
        <v>739</v>
      </c>
      <c r="L216" s="9" t="str">
        <f t="shared" si="35"/>
        <v>No</v>
      </c>
    </row>
    <row r="217" spans="1:12" x14ac:dyDescent="0.25">
      <c r="A217" s="44" t="s">
        <v>1380</v>
      </c>
      <c r="B217" s="35" t="s">
        <v>213</v>
      </c>
      <c r="C217" s="45">
        <v>58.392592593000003</v>
      </c>
      <c r="D217" s="11" t="str">
        <f t="shared" si="32"/>
        <v>N/A</v>
      </c>
      <c r="E217" s="45">
        <v>50.502838605000001</v>
      </c>
      <c r="F217" s="11" t="str">
        <f t="shared" si="33"/>
        <v>N/A</v>
      </c>
      <c r="G217" s="45">
        <v>61.567567568000001</v>
      </c>
      <c r="H217" s="11" t="str">
        <f t="shared" si="34"/>
        <v>N/A</v>
      </c>
      <c r="I217" s="12">
        <v>-13.5</v>
      </c>
      <c r="J217" s="12">
        <v>21.91</v>
      </c>
      <c r="K217" s="43" t="s">
        <v>739</v>
      </c>
      <c r="L217" s="9" t="str">
        <f t="shared" si="35"/>
        <v>Yes</v>
      </c>
    </row>
    <row r="218" spans="1:12" ht="25" x14ac:dyDescent="0.25">
      <c r="A218" s="44" t="s">
        <v>1381</v>
      </c>
      <c r="B218" s="35" t="s">
        <v>213</v>
      </c>
      <c r="C218" s="45">
        <v>6120731</v>
      </c>
      <c r="D218" s="11" t="str">
        <f t="shared" si="32"/>
        <v>N/A</v>
      </c>
      <c r="E218" s="45">
        <v>6508495</v>
      </c>
      <c r="F218" s="11" t="str">
        <f t="shared" si="33"/>
        <v>N/A</v>
      </c>
      <c r="G218" s="45">
        <v>6719999</v>
      </c>
      <c r="H218" s="11" t="str">
        <f t="shared" si="34"/>
        <v>N/A</v>
      </c>
      <c r="I218" s="12">
        <v>6.335</v>
      </c>
      <c r="J218" s="12">
        <v>3.25</v>
      </c>
      <c r="K218" s="43" t="s">
        <v>739</v>
      </c>
      <c r="L218" s="9" t="str">
        <f t="shared" si="35"/>
        <v>Yes</v>
      </c>
    </row>
    <row r="219" spans="1:12" x14ac:dyDescent="0.25">
      <c r="A219" s="44" t="s">
        <v>516</v>
      </c>
      <c r="B219" s="35" t="s">
        <v>213</v>
      </c>
      <c r="C219" s="36">
        <v>17434</v>
      </c>
      <c r="D219" s="11" t="str">
        <f t="shared" si="32"/>
        <v>N/A</v>
      </c>
      <c r="E219" s="36">
        <v>17970</v>
      </c>
      <c r="F219" s="11" t="str">
        <f t="shared" si="33"/>
        <v>N/A</v>
      </c>
      <c r="G219" s="36">
        <v>17740</v>
      </c>
      <c r="H219" s="11" t="str">
        <f t="shared" si="34"/>
        <v>N/A</v>
      </c>
      <c r="I219" s="12">
        <v>3.0739999999999998</v>
      </c>
      <c r="J219" s="12">
        <v>-1.28</v>
      </c>
      <c r="K219" s="43" t="s">
        <v>739</v>
      </c>
      <c r="L219" s="9" t="str">
        <f t="shared" si="35"/>
        <v>Yes</v>
      </c>
    </row>
    <row r="220" spans="1:12" x14ac:dyDescent="0.25">
      <c r="A220" s="44" t="s">
        <v>1382</v>
      </c>
      <c r="B220" s="35" t="s">
        <v>213</v>
      </c>
      <c r="C220" s="45">
        <v>351.08013077999999</v>
      </c>
      <c r="D220" s="11" t="str">
        <f t="shared" si="32"/>
        <v>N/A</v>
      </c>
      <c r="E220" s="45">
        <v>362.18670006000002</v>
      </c>
      <c r="F220" s="11" t="str">
        <f t="shared" si="33"/>
        <v>N/A</v>
      </c>
      <c r="G220" s="45">
        <v>378.80490416999999</v>
      </c>
      <c r="H220" s="11" t="str">
        <f t="shared" si="34"/>
        <v>N/A</v>
      </c>
      <c r="I220" s="12">
        <v>3.1640000000000001</v>
      </c>
      <c r="J220" s="12">
        <v>4.5880000000000001</v>
      </c>
      <c r="K220" s="43" t="s">
        <v>739</v>
      </c>
      <c r="L220" s="9" t="str">
        <f t="shared" si="35"/>
        <v>Yes</v>
      </c>
    </row>
    <row r="221" spans="1:12" ht="25" x14ac:dyDescent="0.25">
      <c r="A221" s="44" t="s">
        <v>1383</v>
      </c>
      <c r="B221" s="35" t="s">
        <v>213</v>
      </c>
      <c r="C221" s="45">
        <v>12451362</v>
      </c>
      <c r="D221" s="11" t="str">
        <f t="shared" si="32"/>
        <v>N/A</v>
      </c>
      <c r="E221" s="45">
        <v>12630574</v>
      </c>
      <c r="F221" s="11" t="str">
        <f t="shared" si="33"/>
        <v>N/A</v>
      </c>
      <c r="G221" s="45">
        <v>12660607</v>
      </c>
      <c r="H221" s="11" t="str">
        <f t="shared" si="34"/>
        <v>N/A</v>
      </c>
      <c r="I221" s="12">
        <v>1.4390000000000001</v>
      </c>
      <c r="J221" s="12">
        <v>0.23780000000000001</v>
      </c>
      <c r="K221" s="43" t="s">
        <v>739</v>
      </c>
      <c r="L221" s="9" t="str">
        <f t="shared" si="35"/>
        <v>Yes</v>
      </c>
    </row>
    <row r="222" spans="1:12" x14ac:dyDescent="0.25">
      <c r="A222" s="44" t="s">
        <v>517</v>
      </c>
      <c r="B222" s="35" t="s">
        <v>213</v>
      </c>
      <c r="C222" s="36">
        <v>36469</v>
      </c>
      <c r="D222" s="11" t="str">
        <f t="shared" si="32"/>
        <v>N/A</v>
      </c>
      <c r="E222" s="36">
        <v>36826</v>
      </c>
      <c r="F222" s="11" t="str">
        <f t="shared" si="33"/>
        <v>N/A</v>
      </c>
      <c r="G222" s="36">
        <v>35639</v>
      </c>
      <c r="H222" s="11" t="str">
        <f t="shared" si="34"/>
        <v>N/A</v>
      </c>
      <c r="I222" s="12">
        <v>0.97889999999999999</v>
      </c>
      <c r="J222" s="12">
        <v>-3.22</v>
      </c>
      <c r="K222" s="43" t="s">
        <v>739</v>
      </c>
      <c r="L222" s="9" t="str">
        <f t="shared" si="35"/>
        <v>Yes</v>
      </c>
    </row>
    <row r="223" spans="1:12" ht="25" x14ac:dyDescent="0.25">
      <c r="A223" s="44" t="s">
        <v>1384</v>
      </c>
      <c r="B223" s="35" t="s">
        <v>213</v>
      </c>
      <c r="C223" s="45">
        <v>341.42318132999998</v>
      </c>
      <c r="D223" s="11" t="str">
        <f t="shared" si="32"/>
        <v>N/A</v>
      </c>
      <c r="E223" s="45">
        <v>342.97979687999998</v>
      </c>
      <c r="F223" s="11" t="str">
        <f t="shared" si="33"/>
        <v>N/A</v>
      </c>
      <c r="G223" s="45">
        <v>355.24585425999999</v>
      </c>
      <c r="H223" s="11" t="str">
        <f t="shared" si="34"/>
        <v>N/A</v>
      </c>
      <c r="I223" s="12">
        <v>0.45590000000000003</v>
      </c>
      <c r="J223" s="12">
        <v>3.5760000000000001</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329364719</v>
      </c>
      <c r="D227" s="11" t="str">
        <f t="shared" si="32"/>
        <v>N/A</v>
      </c>
      <c r="E227" s="45">
        <v>341234592</v>
      </c>
      <c r="F227" s="11" t="str">
        <f t="shared" si="33"/>
        <v>N/A</v>
      </c>
      <c r="G227" s="45">
        <v>389717407</v>
      </c>
      <c r="H227" s="11" t="str">
        <f t="shared" si="34"/>
        <v>N/A</v>
      </c>
      <c r="I227" s="12">
        <v>3.6040000000000001</v>
      </c>
      <c r="J227" s="12">
        <v>14.21</v>
      </c>
      <c r="K227" s="43" t="s">
        <v>739</v>
      </c>
      <c r="L227" s="9" t="str">
        <f t="shared" si="35"/>
        <v>Yes</v>
      </c>
    </row>
    <row r="228" spans="1:12" ht="25" x14ac:dyDescent="0.25">
      <c r="A228" s="44" t="s">
        <v>519</v>
      </c>
      <c r="B228" s="35" t="s">
        <v>213</v>
      </c>
      <c r="C228" s="36">
        <v>10780</v>
      </c>
      <c r="D228" s="11" t="str">
        <f t="shared" si="32"/>
        <v>N/A</v>
      </c>
      <c r="E228" s="36">
        <v>11502</v>
      </c>
      <c r="F228" s="11" t="str">
        <f t="shared" si="33"/>
        <v>N/A</v>
      </c>
      <c r="G228" s="36">
        <v>12881</v>
      </c>
      <c r="H228" s="11" t="str">
        <f t="shared" si="34"/>
        <v>N/A</v>
      </c>
      <c r="I228" s="12">
        <v>6.6980000000000004</v>
      </c>
      <c r="J228" s="12">
        <v>11.99</v>
      </c>
      <c r="K228" s="43" t="s">
        <v>739</v>
      </c>
      <c r="L228" s="9" t="str">
        <f t="shared" si="35"/>
        <v>Yes</v>
      </c>
    </row>
    <row r="229" spans="1:12" ht="25" x14ac:dyDescent="0.25">
      <c r="A229" s="44" t="s">
        <v>1388</v>
      </c>
      <c r="B229" s="35" t="s">
        <v>213</v>
      </c>
      <c r="C229" s="45">
        <v>30553.313451000002</v>
      </c>
      <c r="D229" s="11" t="str">
        <f t="shared" si="32"/>
        <v>N/A</v>
      </c>
      <c r="E229" s="45">
        <v>29667.413667000001</v>
      </c>
      <c r="F229" s="11" t="str">
        <f t="shared" si="33"/>
        <v>N/A</v>
      </c>
      <c r="G229" s="45">
        <v>30255.213648000001</v>
      </c>
      <c r="H229" s="11" t="str">
        <f t="shared" si="34"/>
        <v>N/A</v>
      </c>
      <c r="I229" s="12">
        <v>-2.9</v>
      </c>
      <c r="J229" s="12">
        <v>1.9810000000000001</v>
      </c>
      <c r="K229" s="43" t="s">
        <v>739</v>
      </c>
      <c r="L229" s="9" t="str">
        <f t="shared" si="35"/>
        <v>Yes</v>
      </c>
    </row>
    <row r="230" spans="1:12" x14ac:dyDescent="0.25">
      <c r="A230" s="4" t="s">
        <v>1389</v>
      </c>
      <c r="B230" s="35" t="s">
        <v>213</v>
      </c>
      <c r="C230" s="14">
        <v>373848588</v>
      </c>
      <c r="D230" s="11" t="str">
        <f t="shared" ref="D230:D253" si="36">IF($B230="N/A","N/A",IF(C230&gt;10,"No",IF(C230&lt;-10,"No","Yes")))</f>
        <v>N/A</v>
      </c>
      <c r="E230" s="14">
        <v>389072225</v>
      </c>
      <c r="F230" s="11" t="str">
        <f t="shared" ref="F230:F253" si="37">IF($B230="N/A","N/A",IF(E230&gt;10,"No",IF(E230&lt;-10,"No","Yes")))</f>
        <v>N/A</v>
      </c>
      <c r="G230" s="14">
        <v>441781137</v>
      </c>
      <c r="H230" s="11" t="str">
        <f t="shared" ref="H230:H253" si="38">IF($B230="N/A","N/A",IF(G230&gt;10,"No",IF(G230&lt;-10,"No","Yes")))</f>
        <v>N/A</v>
      </c>
      <c r="I230" s="12">
        <v>4.0720000000000001</v>
      </c>
      <c r="J230" s="12">
        <v>13.55</v>
      </c>
      <c r="K230" s="43" t="s">
        <v>739</v>
      </c>
      <c r="L230" s="9" t="str">
        <f t="shared" ref="L230:L253" si="39">IF(J230="Div by 0", "N/A", IF(K230="N/A","N/A", IF(J230&gt;VALUE(MID(K230,1,2)), "No", IF(J230&lt;-1*VALUE(MID(K230,1,2)), "No", "Yes"))))</f>
        <v>Yes</v>
      </c>
    </row>
    <row r="231" spans="1:12" x14ac:dyDescent="0.25">
      <c r="A231" s="4" t="s">
        <v>1566</v>
      </c>
      <c r="B231" s="35" t="s">
        <v>213</v>
      </c>
      <c r="C231" s="1">
        <v>17766</v>
      </c>
      <c r="D231" s="1" t="str">
        <f t="shared" si="36"/>
        <v>N/A</v>
      </c>
      <c r="E231" s="1">
        <v>18544</v>
      </c>
      <c r="F231" s="1" t="str">
        <f t="shared" si="37"/>
        <v>N/A</v>
      </c>
      <c r="G231" s="1">
        <v>19706</v>
      </c>
      <c r="H231" s="11" t="str">
        <f t="shared" si="38"/>
        <v>N/A</v>
      </c>
      <c r="I231" s="12">
        <v>4.3789999999999996</v>
      </c>
      <c r="J231" s="12">
        <v>6.266</v>
      </c>
      <c r="K231" s="43" t="s">
        <v>739</v>
      </c>
      <c r="L231" s="9" t="str">
        <f t="shared" si="39"/>
        <v>Yes</v>
      </c>
    </row>
    <row r="232" spans="1:12" x14ac:dyDescent="0.25">
      <c r="A232" s="4" t="s">
        <v>1567</v>
      </c>
      <c r="B232" s="35" t="s">
        <v>213</v>
      </c>
      <c r="C232" s="14">
        <v>21042.924011999999</v>
      </c>
      <c r="D232" s="11" t="str">
        <f t="shared" si="36"/>
        <v>N/A</v>
      </c>
      <c r="E232" s="14">
        <v>20981.030252</v>
      </c>
      <c r="F232" s="11" t="str">
        <f t="shared" si="37"/>
        <v>N/A</v>
      </c>
      <c r="G232" s="14">
        <v>22418.610422999998</v>
      </c>
      <c r="H232" s="11" t="str">
        <f t="shared" si="38"/>
        <v>N/A</v>
      </c>
      <c r="I232" s="12">
        <v>-0.29399999999999998</v>
      </c>
      <c r="J232" s="12">
        <v>6.8520000000000003</v>
      </c>
      <c r="K232" s="43" t="s">
        <v>739</v>
      </c>
      <c r="L232" s="9" t="str">
        <f t="shared" si="39"/>
        <v>Yes</v>
      </c>
    </row>
    <row r="233" spans="1:12" x14ac:dyDescent="0.25">
      <c r="A233" s="48" t="s">
        <v>1568</v>
      </c>
      <c r="B233" s="35" t="s">
        <v>213</v>
      </c>
      <c r="C233" s="14">
        <v>10735.570652</v>
      </c>
      <c r="D233" s="11" t="str">
        <f t="shared" si="36"/>
        <v>N/A</v>
      </c>
      <c r="E233" s="14">
        <v>13453.103365999999</v>
      </c>
      <c r="F233" s="11" t="str">
        <f t="shared" si="37"/>
        <v>N/A</v>
      </c>
      <c r="G233" s="14">
        <v>14140.000599000001</v>
      </c>
      <c r="H233" s="11" t="str">
        <f t="shared" si="38"/>
        <v>N/A</v>
      </c>
      <c r="I233" s="12">
        <v>25.31</v>
      </c>
      <c r="J233" s="12">
        <v>5.1059999999999999</v>
      </c>
      <c r="K233" s="43" t="s">
        <v>739</v>
      </c>
      <c r="L233" s="9" t="str">
        <f t="shared" si="39"/>
        <v>Yes</v>
      </c>
    </row>
    <row r="234" spans="1:12" x14ac:dyDescent="0.25">
      <c r="A234" s="48" t="s">
        <v>1569</v>
      </c>
      <c r="B234" s="35" t="s">
        <v>213</v>
      </c>
      <c r="C234" s="14">
        <v>23455.802667</v>
      </c>
      <c r="D234" s="11" t="str">
        <f t="shared" si="36"/>
        <v>N/A</v>
      </c>
      <c r="E234" s="14">
        <v>24773.311860999998</v>
      </c>
      <c r="F234" s="11" t="str">
        <f t="shared" si="37"/>
        <v>N/A</v>
      </c>
      <c r="G234" s="14">
        <v>26840.492022999999</v>
      </c>
      <c r="H234" s="11" t="str">
        <f t="shared" si="38"/>
        <v>N/A</v>
      </c>
      <c r="I234" s="12">
        <v>5.617</v>
      </c>
      <c r="J234" s="12">
        <v>8.3439999999999994</v>
      </c>
      <c r="K234" s="43" t="s">
        <v>739</v>
      </c>
      <c r="L234" s="9" t="str">
        <f t="shared" si="39"/>
        <v>Yes</v>
      </c>
    </row>
    <row r="235" spans="1:12" x14ac:dyDescent="0.25">
      <c r="A235" s="48" t="s">
        <v>1570</v>
      </c>
      <c r="B235" s="35" t="s">
        <v>213</v>
      </c>
      <c r="C235" s="14">
        <v>13294.137565999999</v>
      </c>
      <c r="D235" s="11" t="str">
        <f t="shared" si="36"/>
        <v>N/A</v>
      </c>
      <c r="E235" s="14">
        <v>14010.354839</v>
      </c>
      <c r="F235" s="11" t="str">
        <f t="shared" si="37"/>
        <v>N/A</v>
      </c>
      <c r="G235" s="14">
        <v>18364.960630000001</v>
      </c>
      <c r="H235" s="11" t="str">
        <f t="shared" si="38"/>
        <v>N/A</v>
      </c>
      <c r="I235" s="12">
        <v>5.3869999999999996</v>
      </c>
      <c r="J235" s="12">
        <v>31.08</v>
      </c>
      <c r="K235" s="43" t="s">
        <v>739</v>
      </c>
      <c r="L235" s="9" t="str">
        <f t="shared" si="39"/>
        <v>No</v>
      </c>
    </row>
    <row r="236" spans="1:12" x14ac:dyDescent="0.25">
      <c r="A236" s="48" t="s">
        <v>1571</v>
      </c>
      <c r="B236" s="35" t="s">
        <v>213</v>
      </c>
      <c r="C236" s="14">
        <v>1191.1538462000001</v>
      </c>
      <c r="D236" s="11" t="str">
        <f t="shared" si="36"/>
        <v>N/A</v>
      </c>
      <c r="E236" s="14">
        <v>1246.6590908999999</v>
      </c>
      <c r="F236" s="11" t="str">
        <f t="shared" si="37"/>
        <v>N/A</v>
      </c>
      <c r="G236" s="14">
        <v>1652.7872339999999</v>
      </c>
      <c r="H236" s="11" t="str">
        <f t="shared" si="38"/>
        <v>N/A</v>
      </c>
      <c r="I236" s="12">
        <v>4.66</v>
      </c>
      <c r="J236" s="12">
        <v>32.58</v>
      </c>
      <c r="K236" s="43" t="s">
        <v>739</v>
      </c>
      <c r="L236" s="9" t="str">
        <f t="shared" si="39"/>
        <v>No</v>
      </c>
    </row>
    <row r="237" spans="1:12" x14ac:dyDescent="0.25">
      <c r="A237" s="44" t="s">
        <v>1572</v>
      </c>
      <c r="B237" s="35" t="s">
        <v>213</v>
      </c>
      <c r="C237" s="11">
        <v>10.507079237999999</v>
      </c>
      <c r="D237" s="11" t="str">
        <f t="shared" si="36"/>
        <v>N/A</v>
      </c>
      <c r="E237" s="11">
        <v>10.621821015</v>
      </c>
      <c r="F237" s="11" t="str">
        <f t="shared" si="37"/>
        <v>N/A</v>
      </c>
      <c r="G237" s="11">
        <v>11.854373955</v>
      </c>
      <c r="H237" s="11" t="str">
        <f t="shared" si="38"/>
        <v>N/A</v>
      </c>
      <c r="I237" s="12">
        <v>1.0920000000000001</v>
      </c>
      <c r="J237" s="12">
        <v>11.6</v>
      </c>
      <c r="K237" s="43" t="s">
        <v>739</v>
      </c>
      <c r="L237" s="9" t="str">
        <f t="shared" si="39"/>
        <v>Yes</v>
      </c>
    </row>
    <row r="238" spans="1:12" x14ac:dyDescent="0.25">
      <c r="A238" s="47" t="s">
        <v>1573</v>
      </c>
      <c r="B238" s="35" t="s">
        <v>213</v>
      </c>
      <c r="C238" s="11">
        <v>13.775487735</v>
      </c>
      <c r="D238" s="11" t="str">
        <f t="shared" si="36"/>
        <v>N/A</v>
      </c>
      <c r="E238" s="11">
        <v>22.405911930999999</v>
      </c>
      <c r="F238" s="11" t="str">
        <f t="shared" si="37"/>
        <v>N/A</v>
      </c>
      <c r="G238" s="11">
        <v>24.723465651000001</v>
      </c>
      <c r="H238" s="11" t="str">
        <f t="shared" si="38"/>
        <v>N/A</v>
      </c>
      <c r="I238" s="12">
        <v>62.65</v>
      </c>
      <c r="J238" s="12">
        <v>10.34</v>
      </c>
      <c r="K238" s="43" t="s">
        <v>739</v>
      </c>
      <c r="L238" s="9" t="str">
        <f t="shared" si="39"/>
        <v>Yes</v>
      </c>
    </row>
    <row r="239" spans="1:12" x14ac:dyDescent="0.25">
      <c r="A239" s="47" t="s">
        <v>1574</v>
      </c>
      <c r="B239" s="35" t="s">
        <v>213</v>
      </c>
      <c r="C239" s="11">
        <v>13.947202712999999</v>
      </c>
      <c r="D239" s="11" t="str">
        <f t="shared" si="36"/>
        <v>N/A</v>
      </c>
      <c r="E239" s="11">
        <v>12.025641274</v>
      </c>
      <c r="F239" s="11" t="str">
        <f t="shared" si="37"/>
        <v>N/A</v>
      </c>
      <c r="G239" s="11">
        <v>12.208192002000001</v>
      </c>
      <c r="H239" s="11" t="str">
        <f t="shared" si="38"/>
        <v>N/A</v>
      </c>
      <c r="I239" s="12">
        <v>-13.8</v>
      </c>
      <c r="J239" s="12">
        <v>1.518</v>
      </c>
      <c r="K239" s="43" t="s">
        <v>739</v>
      </c>
      <c r="L239" s="9" t="str">
        <f t="shared" si="39"/>
        <v>Yes</v>
      </c>
    </row>
    <row r="240" spans="1:12" x14ac:dyDescent="0.25">
      <c r="A240" s="47" t="s">
        <v>1575</v>
      </c>
      <c r="B240" s="35" t="s">
        <v>213</v>
      </c>
      <c r="C240" s="11">
        <v>0.66079295149999995</v>
      </c>
      <c r="D240" s="11" t="str">
        <f t="shared" si="36"/>
        <v>N/A</v>
      </c>
      <c r="E240" s="11">
        <v>0.61059680910000003</v>
      </c>
      <c r="F240" s="11" t="str">
        <f t="shared" si="37"/>
        <v>N/A</v>
      </c>
      <c r="G240" s="11">
        <v>0.60089898269999997</v>
      </c>
      <c r="H240" s="11" t="str">
        <f t="shared" si="38"/>
        <v>N/A</v>
      </c>
      <c r="I240" s="12">
        <v>-7.6</v>
      </c>
      <c r="J240" s="12">
        <v>-1.59</v>
      </c>
      <c r="K240" s="43" t="s">
        <v>739</v>
      </c>
      <c r="L240" s="9" t="str">
        <f t="shared" si="39"/>
        <v>Yes</v>
      </c>
    </row>
    <row r="241" spans="1:12" x14ac:dyDescent="0.25">
      <c r="A241" s="47" t="s">
        <v>1576</v>
      </c>
      <c r="B241" s="35" t="s">
        <v>213</v>
      </c>
      <c r="C241" s="11">
        <v>0.35733919739999997</v>
      </c>
      <c r="D241" s="11" t="str">
        <f t="shared" si="36"/>
        <v>N/A</v>
      </c>
      <c r="E241" s="11">
        <v>0.44724537510000001</v>
      </c>
      <c r="F241" s="11" t="str">
        <f t="shared" si="37"/>
        <v>N/A</v>
      </c>
      <c r="G241" s="11">
        <v>0.36664326390000002</v>
      </c>
      <c r="H241" s="11" t="str">
        <f t="shared" si="38"/>
        <v>N/A</v>
      </c>
      <c r="I241" s="12">
        <v>25.16</v>
      </c>
      <c r="J241" s="12">
        <v>-18</v>
      </c>
      <c r="K241" s="43" t="s">
        <v>739</v>
      </c>
      <c r="L241" s="9" t="str">
        <f t="shared" si="39"/>
        <v>Yes</v>
      </c>
    </row>
    <row r="242" spans="1:12" x14ac:dyDescent="0.25">
      <c r="A242" s="4" t="s">
        <v>1401</v>
      </c>
      <c r="B242" s="35" t="s">
        <v>213</v>
      </c>
      <c r="C242" s="14">
        <v>329364719</v>
      </c>
      <c r="D242" s="11" t="str">
        <f t="shared" si="36"/>
        <v>N/A</v>
      </c>
      <c r="E242" s="14">
        <v>341234592</v>
      </c>
      <c r="F242" s="11" t="str">
        <f t="shared" si="37"/>
        <v>N/A</v>
      </c>
      <c r="G242" s="14">
        <v>389717407</v>
      </c>
      <c r="H242" s="11" t="str">
        <f t="shared" si="38"/>
        <v>N/A</v>
      </c>
      <c r="I242" s="12">
        <v>3.6040000000000001</v>
      </c>
      <c r="J242" s="12">
        <v>14.21</v>
      </c>
      <c r="K242" s="43" t="s">
        <v>739</v>
      </c>
      <c r="L242" s="9" t="str">
        <f t="shared" si="39"/>
        <v>Yes</v>
      </c>
    </row>
    <row r="243" spans="1:12" x14ac:dyDescent="0.25">
      <c r="A243" s="4" t="s">
        <v>1577</v>
      </c>
      <c r="B243" s="35" t="s">
        <v>213</v>
      </c>
      <c r="C243" s="1">
        <v>10780</v>
      </c>
      <c r="D243" s="1" t="str">
        <f t="shared" si="36"/>
        <v>N/A</v>
      </c>
      <c r="E243" s="1">
        <v>11502</v>
      </c>
      <c r="F243" s="1" t="str">
        <f t="shared" si="37"/>
        <v>N/A</v>
      </c>
      <c r="G243" s="1">
        <v>12881</v>
      </c>
      <c r="H243" s="11" t="str">
        <f t="shared" si="38"/>
        <v>N/A</v>
      </c>
      <c r="I243" s="12">
        <v>6.6980000000000004</v>
      </c>
      <c r="J243" s="12">
        <v>11.99</v>
      </c>
      <c r="K243" s="43" t="s">
        <v>739</v>
      </c>
      <c r="L243" s="9" t="str">
        <f t="shared" si="39"/>
        <v>Yes</v>
      </c>
    </row>
    <row r="244" spans="1:12" ht="25" x14ac:dyDescent="0.25">
      <c r="A244" s="4" t="s">
        <v>1578</v>
      </c>
      <c r="B244" s="35" t="s">
        <v>213</v>
      </c>
      <c r="C244" s="14">
        <v>30553.313451000002</v>
      </c>
      <c r="D244" s="11" t="str">
        <f t="shared" si="36"/>
        <v>N/A</v>
      </c>
      <c r="E244" s="14">
        <v>29667.413667000001</v>
      </c>
      <c r="F244" s="11" t="str">
        <f t="shared" si="37"/>
        <v>N/A</v>
      </c>
      <c r="G244" s="14">
        <v>30255.213648000001</v>
      </c>
      <c r="H244" s="11" t="str">
        <f t="shared" si="38"/>
        <v>N/A</v>
      </c>
      <c r="I244" s="12">
        <v>-2.9</v>
      </c>
      <c r="J244" s="12">
        <v>1.9810000000000001</v>
      </c>
      <c r="K244" s="43" t="s">
        <v>739</v>
      </c>
      <c r="L244" s="9" t="str">
        <f t="shared" si="39"/>
        <v>Yes</v>
      </c>
    </row>
    <row r="245" spans="1:12" ht="25" x14ac:dyDescent="0.25">
      <c r="A245" s="48" t="s">
        <v>1579</v>
      </c>
      <c r="B245" s="35" t="s">
        <v>213</v>
      </c>
      <c r="C245" s="14">
        <v>15846.399847999999</v>
      </c>
      <c r="D245" s="11" t="str">
        <f t="shared" si="36"/>
        <v>N/A</v>
      </c>
      <c r="E245" s="14">
        <v>15850.408257999999</v>
      </c>
      <c r="F245" s="11" t="str">
        <f t="shared" si="37"/>
        <v>N/A</v>
      </c>
      <c r="G245" s="14">
        <v>15750.348033</v>
      </c>
      <c r="H245" s="11" t="str">
        <f t="shared" si="38"/>
        <v>N/A</v>
      </c>
      <c r="I245" s="12">
        <v>2.53E-2</v>
      </c>
      <c r="J245" s="12">
        <v>-0.63100000000000001</v>
      </c>
      <c r="K245" s="43" t="s">
        <v>739</v>
      </c>
      <c r="L245" s="9" t="str">
        <f t="shared" si="39"/>
        <v>Yes</v>
      </c>
    </row>
    <row r="246" spans="1:12" ht="25" x14ac:dyDescent="0.25">
      <c r="A246" s="48" t="s">
        <v>1580</v>
      </c>
      <c r="B246" s="35" t="s">
        <v>213</v>
      </c>
      <c r="C246" s="14">
        <v>32667.438471000001</v>
      </c>
      <c r="D246" s="11" t="str">
        <f t="shared" si="36"/>
        <v>N/A</v>
      </c>
      <c r="E246" s="14">
        <v>37401.559227999998</v>
      </c>
      <c r="F246" s="11" t="str">
        <f t="shared" si="37"/>
        <v>N/A</v>
      </c>
      <c r="G246" s="14">
        <v>39635.032319999998</v>
      </c>
      <c r="H246" s="11" t="str">
        <f t="shared" si="38"/>
        <v>N/A</v>
      </c>
      <c r="I246" s="12">
        <v>14.49</v>
      </c>
      <c r="J246" s="12">
        <v>5.9720000000000004</v>
      </c>
      <c r="K246" s="43" t="s">
        <v>739</v>
      </c>
      <c r="L246" s="9" t="str">
        <f t="shared" si="39"/>
        <v>Yes</v>
      </c>
    </row>
    <row r="247" spans="1:12" ht="25" x14ac:dyDescent="0.25">
      <c r="A247" s="48" t="s">
        <v>1581</v>
      </c>
      <c r="B247" s="35" t="s">
        <v>213</v>
      </c>
      <c r="C247" s="14">
        <v>23020.260274</v>
      </c>
      <c r="D247" s="11" t="str">
        <f t="shared" si="36"/>
        <v>N/A</v>
      </c>
      <c r="E247" s="14">
        <v>24021.535714000001</v>
      </c>
      <c r="F247" s="11" t="str">
        <f t="shared" si="37"/>
        <v>N/A</v>
      </c>
      <c r="G247" s="14">
        <v>27916.16</v>
      </c>
      <c r="H247" s="11" t="str">
        <f t="shared" si="38"/>
        <v>N/A</v>
      </c>
      <c r="I247" s="12">
        <v>4.3499999999999996</v>
      </c>
      <c r="J247" s="12">
        <v>16.21</v>
      </c>
      <c r="K247" s="43" t="s">
        <v>739</v>
      </c>
      <c r="L247" s="9" t="str">
        <f t="shared" si="39"/>
        <v>Yes</v>
      </c>
    </row>
    <row r="248" spans="1:12" ht="25" x14ac:dyDescent="0.25">
      <c r="A248" s="48" t="s">
        <v>1582</v>
      </c>
      <c r="B248" s="35" t="s">
        <v>213</v>
      </c>
      <c r="C248" s="14" t="s">
        <v>1746</v>
      </c>
      <c r="D248" s="11" t="str">
        <f t="shared" si="36"/>
        <v>N/A</v>
      </c>
      <c r="E248" s="14" t="s">
        <v>1746</v>
      </c>
      <c r="F248" s="11" t="str">
        <f t="shared" si="37"/>
        <v>N/A</v>
      </c>
      <c r="G248" s="14" t="s">
        <v>1746</v>
      </c>
      <c r="H248" s="11" t="str">
        <f t="shared" si="38"/>
        <v>N/A</v>
      </c>
      <c r="I248" s="12" t="s">
        <v>1746</v>
      </c>
      <c r="J248" s="12" t="s">
        <v>1746</v>
      </c>
      <c r="K248" s="43" t="s">
        <v>739</v>
      </c>
      <c r="L248" s="9" t="str">
        <f t="shared" si="39"/>
        <v>N/A</v>
      </c>
    </row>
    <row r="249" spans="1:12" ht="25" x14ac:dyDescent="0.25">
      <c r="A249" s="44" t="s">
        <v>1583</v>
      </c>
      <c r="B249" s="35" t="s">
        <v>213</v>
      </c>
      <c r="C249" s="11">
        <v>6.3754539110000001</v>
      </c>
      <c r="D249" s="11" t="str">
        <f t="shared" si="36"/>
        <v>N/A</v>
      </c>
      <c r="E249" s="11">
        <v>6.5882325986000003</v>
      </c>
      <c r="F249" s="11" t="str">
        <f t="shared" si="37"/>
        <v>N/A</v>
      </c>
      <c r="G249" s="11">
        <v>7.7487156658999998</v>
      </c>
      <c r="H249" s="11" t="str">
        <f t="shared" si="38"/>
        <v>N/A</v>
      </c>
      <c r="I249" s="12">
        <v>3.3370000000000002</v>
      </c>
      <c r="J249" s="12">
        <v>17.61</v>
      </c>
      <c r="K249" s="43" t="s">
        <v>739</v>
      </c>
      <c r="L249" s="9" t="str">
        <f t="shared" si="39"/>
        <v>Yes</v>
      </c>
    </row>
    <row r="250" spans="1:12" ht="25" x14ac:dyDescent="0.25">
      <c r="A250" s="47" t="s">
        <v>1584</v>
      </c>
      <c r="B250" s="35" t="s">
        <v>213</v>
      </c>
      <c r="C250" s="11">
        <v>5.7823578631999997</v>
      </c>
      <c r="D250" s="11" t="str">
        <f t="shared" si="36"/>
        <v>N/A</v>
      </c>
      <c r="E250" s="11">
        <v>15.591193051999999</v>
      </c>
      <c r="F250" s="11" t="str">
        <f t="shared" si="37"/>
        <v>N/A</v>
      </c>
      <c r="G250" s="11">
        <v>18.623062409999999</v>
      </c>
      <c r="H250" s="11" t="str">
        <f t="shared" si="38"/>
        <v>N/A</v>
      </c>
      <c r="I250" s="12">
        <v>169.6</v>
      </c>
      <c r="J250" s="12">
        <v>19.45</v>
      </c>
      <c r="K250" s="43" t="s">
        <v>739</v>
      </c>
      <c r="L250" s="9" t="str">
        <f t="shared" si="39"/>
        <v>Yes</v>
      </c>
    </row>
    <row r="251" spans="1:12" ht="25" x14ac:dyDescent="0.25">
      <c r="A251" s="47" t="s">
        <v>1585</v>
      </c>
      <c r="B251" s="35" t="s">
        <v>213</v>
      </c>
      <c r="C251" s="11">
        <v>9.1005085976999993</v>
      </c>
      <c r="D251" s="11" t="str">
        <f t="shared" si="36"/>
        <v>N/A</v>
      </c>
      <c r="E251" s="11">
        <v>7.1201014805999998</v>
      </c>
      <c r="F251" s="11" t="str">
        <f t="shared" si="37"/>
        <v>N/A</v>
      </c>
      <c r="G251" s="11">
        <v>7.4081463957000002</v>
      </c>
      <c r="H251" s="11" t="str">
        <f t="shared" si="38"/>
        <v>N/A</v>
      </c>
      <c r="I251" s="12">
        <v>-21.8</v>
      </c>
      <c r="J251" s="12">
        <v>4.0460000000000003</v>
      </c>
      <c r="K251" s="43" t="s">
        <v>739</v>
      </c>
      <c r="L251" s="9" t="str">
        <f t="shared" si="39"/>
        <v>Yes</v>
      </c>
    </row>
    <row r="252" spans="1:12" ht="25" x14ac:dyDescent="0.25">
      <c r="A252" s="47" t="s">
        <v>1586</v>
      </c>
      <c r="B252" s="35" t="s">
        <v>213</v>
      </c>
      <c r="C252" s="11">
        <v>0.25522690720000002</v>
      </c>
      <c r="D252" s="11" t="str">
        <f t="shared" si="36"/>
        <v>N/A</v>
      </c>
      <c r="E252" s="11">
        <v>0.22060271810000001</v>
      </c>
      <c r="F252" s="11" t="str">
        <f t="shared" si="37"/>
        <v>N/A</v>
      </c>
      <c r="G252" s="11">
        <v>0.23657440260000001</v>
      </c>
      <c r="H252" s="11" t="str">
        <f t="shared" si="38"/>
        <v>N/A</v>
      </c>
      <c r="I252" s="12">
        <v>-13.6</v>
      </c>
      <c r="J252" s="12">
        <v>7.24</v>
      </c>
      <c r="K252" s="43" t="s">
        <v>739</v>
      </c>
      <c r="L252" s="9" t="str">
        <f t="shared" si="39"/>
        <v>Yes</v>
      </c>
    </row>
    <row r="253" spans="1:12" ht="25" x14ac:dyDescent="0.25">
      <c r="A253" s="47" t="s">
        <v>1587</v>
      </c>
      <c r="B253" s="35" t="s">
        <v>213</v>
      </c>
      <c r="C253" s="11">
        <v>0</v>
      </c>
      <c r="D253" s="11" t="str">
        <f t="shared" si="36"/>
        <v>N/A</v>
      </c>
      <c r="E253" s="11">
        <v>0</v>
      </c>
      <c r="F253" s="11" t="str">
        <f t="shared" si="37"/>
        <v>N/A</v>
      </c>
      <c r="G253" s="11">
        <v>0</v>
      </c>
      <c r="H253" s="11" t="str">
        <f t="shared" si="38"/>
        <v>N/A</v>
      </c>
      <c r="I253" s="12" t="s">
        <v>1746</v>
      </c>
      <c r="J253" s="12" t="s">
        <v>1746</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34617</v>
      </c>
      <c r="D7" s="32" t="str">
        <f>IF($B7="N/A","N/A",IF(C7&gt;15,"No",IF(C7&lt;-15,"No","Yes")))</f>
        <v>N/A</v>
      </c>
      <c r="E7" s="31">
        <v>35524</v>
      </c>
      <c r="F7" s="32" t="str">
        <f>IF($B7="N/A","N/A",IF(E7&gt;15,"No",IF(E7&lt;-15,"No","Yes")))</f>
        <v>N/A</v>
      </c>
      <c r="G7" s="31">
        <v>35188</v>
      </c>
      <c r="H7" s="32" t="str">
        <f>IF($B7="N/A","N/A",IF(G7&gt;15,"No",IF(G7&lt;-15,"No","Yes")))</f>
        <v>N/A</v>
      </c>
      <c r="I7" s="33">
        <v>2.62</v>
      </c>
      <c r="J7" s="33">
        <v>-0.94599999999999995</v>
      </c>
      <c r="K7" s="32" t="str">
        <f t="shared" ref="K7:K24" si="0">IF(J7="Div by 0", "N/A", IF(J7="N/A","N/A", IF(J7&gt;30, "No", IF(J7&lt;-30, "No", "Yes"))))</f>
        <v>Yes</v>
      </c>
    </row>
    <row r="8" spans="1:11" x14ac:dyDescent="0.25">
      <c r="A8" s="26" t="s">
        <v>361</v>
      </c>
      <c r="B8" s="30" t="s">
        <v>213</v>
      </c>
      <c r="C8" s="34" t="s">
        <v>213</v>
      </c>
      <c r="D8" s="32" t="str">
        <f>IF($B8="N/A","N/A",IF(C8&gt;15,"No",IF(C8&lt;-15,"No","Yes")))</f>
        <v>N/A</v>
      </c>
      <c r="E8" s="34">
        <v>99.997185001999995</v>
      </c>
      <c r="F8" s="32" t="str">
        <f>IF($B8="N/A","N/A",IF(E8&gt;15,"No",IF(E8&lt;-15,"No","Yes")))</f>
        <v>N/A</v>
      </c>
      <c r="G8" s="34">
        <v>100</v>
      </c>
      <c r="H8" s="32" t="str">
        <f>IF($B8="N/A","N/A",IF(G8&gt;15,"No",IF(G8&lt;-15,"No","Yes")))</f>
        <v>N/A</v>
      </c>
      <c r="I8" s="33" t="s">
        <v>213</v>
      </c>
      <c r="J8" s="33">
        <v>2.8E-3</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99.997185001999995</v>
      </c>
      <c r="F11" s="9" t="str">
        <f>IF(OR($B11="N/A",$E11="N/A"),"N/A",IF(E11&gt;100,"No",IF(E11&lt;95,"No","Yes")))</f>
        <v>Yes</v>
      </c>
      <c r="G11" s="9">
        <v>100</v>
      </c>
      <c r="H11" s="9" t="str">
        <f>IF($B11="N/A","N/A",IF(G11&gt;100,"No",IF(G11&lt;95,"No","Yes")))</f>
        <v>Yes</v>
      </c>
      <c r="I11" s="10">
        <v>-3.0000000000000001E-3</v>
      </c>
      <c r="J11" s="10">
        <v>2.8E-3</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99.997111246000003</v>
      </c>
      <c r="D13" s="9" t="str">
        <f t="shared" si="1"/>
        <v>Yes</v>
      </c>
      <c r="E13" s="9">
        <v>100</v>
      </c>
      <c r="F13" s="9" t="str">
        <f t="shared" si="2"/>
        <v>Yes</v>
      </c>
      <c r="G13" s="9">
        <v>100</v>
      </c>
      <c r="H13" s="9" t="str">
        <f t="shared" si="3"/>
        <v>Yes</v>
      </c>
      <c r="I13" s="10">
        <v>2.8999999999999998E-3</v>
      </c>
      <c r="J13" s="10">
        <v>0</v>
      </c>
      <c r="K13" s="9" t="str">
        <f t="shared" si="0"/>
        <v>Yes</v>
      </c>
    </row>
    <row r="14" spans="1:11" x14ac:dyDescent="0.25">
      <c r="A14" s="29" t="s">
        <v>305</v>
      </c>
      <c r="B14" s="35" t="s">
        <v>213</v>
      </c>
      <c r="C14" s="36">
        <v>34617</v>
      </c>
      <c r="D14" s="9" t="str">
        <f>IF($B14="N/A","N/A",IF(C14&gt;15,"No",IF(C14&lt;-15,"No","Yes")))</f>
        <v>N/A</v>
      </c>
      <c r="E14" s="36">
        <v>35523</v>
      </c>
      <c r="F14" s="9" t="str">
        <f>IF($B14="N/A","N/A",IF(E14&gt;15,"No",IF(E14&lt;-15,"No","Yes")))</f>
        <v>N/A</v>
      </c>
      <c r="G14" s="36">
        <v>35188</v>
      </c>
      <c r="H14" s="9" t="str">
        <f>IF($B14="N/A","N/A",IF(G14&gt;15,"No",IF(G14&lt;-15,"No","Yes")))</f>
        <v>N/A</v>
      </c>
      <c r="I14" s="10">
        <v>2.617</v>
      </c>
      <c r="J14" s="10">
        <v>-0.94299999999999995</v>
      </c>
      <c r="K14" s="9" t="str">
        <f t="shared" si="0"/>
        <v>Yes</v>
      </c>
    </row>
    <row r="15" spans="1:11" x14ac:dyDescent="0.25">
      <c r="A15" s="26" t="s">
        <v>435</v>
      </c>
      <c r="B15" s="35" t="s">
        <v>215</v>
      </c>
      <c r="C15" s="9">
        <v>11.297917207999999</v>
      </c>
      <c r="D15" s="9" t="str">
        <f>IF($B15="N/A","N/A",IF(C15&gt;20,"No",IF(C15&lt;5,"No","Yes")))</f>
        <v>Yes</v>
      </c>
      <c r="E15" s="9">
        <v>11.859921741000001</v>
      </c>
      <c r="F15" s="9" t="str">
        <f>IF($B15="N/A","N/A",IF(E15&gt;20,"No",IF(E15&lt;5,"No","Yes")))</f>
        <v>Yes</v>
      </c>
      <c r="G15" s="9">
        <v>11.901784699</v>
      </c>
      <c r="H15" s="9" t="str">
        <f>IF($B15="N/A","N/A",IF(G15&gt;20,"No",IF(G15&lt;5,"No","Yes")))</f>
        <v>Yes</v>
      </c>
      <c r="I15" s="10">
        <v>4.9740000000000002</v>
      </c>
      <c r="J15" s="10">
        <v>0.35299999999999998</v>
      </c>
      <c r="K15" s="9" t="str">
        <f t="shared" si="0"/>
        <v>Yes</v>
      </c>
    </row>
    <row r="16" spans="1:11" x14ac:dyDescent="0.25">
      <c r="A16" s="26" t="s">
        <v>436</v>
      </c>
      <c r="B16" s="35" t="s">
        <v>213</v>
      </c>
      <c r="C16" s="9" t="s">
        <v>213</v>
      </c>
      <c r="D16" s="9" t="str">
        <f>IF($B16="N/A","N/A",IF(C16&gt;15,"No",IF(C16&lt;-15,"No","Yes")))</f>
        <v>N/A</v>
      </c>
      <c r="E16" s="9">
        <v>88.140078259000006</v>
      </c>
      <c r="F16" s="9" t="str">
        <f>IF($B16="N/A","N/A",IF(E16&gt;15,"No",IF(E16&lt;-15,"No","Yes")))</f>
        <v>N/A</v>
      </c>
      <c r="G16" s="9">
        <v>88.098215300999996</v>
      </c>
      <c r="H16" s="9" t="str">
        <f>IF($B16="N/A","N/A",IF(G16&gt;15,"No",IF(G16&lt;-15,"No","Yes")))</f>
        <v>N/A</v>
      </c>
      <c r="I16" s="10" t="s">
        <v>213</v>
      </c>
      <c r="J16" s="10">
        <v>-4.7E-2</v>
      </c>
      <c r="K16" s="9" t="str">
        <f t="shared" si="0"/>
        <v>Yes</v>
      </c>
    </row>
    <row r="17" spans="1:11" x14ac:dyDescent="0.25">
      <c r="A17" s="26" t="s">
        <v>437</v>
      </c>
      <c r="B17" s="35" t="s">
        <v>213</v>
      </c>
      <c r="C17" s="9">
        <v>1.5339284167</v>
      </c>
      <c r="D17" s="9" t="str">
        <f>IF($B17="N/A","N/A",IF(C17&gt;15,"No",IF(C17&lt;-15,"No","Yes")))</f>
        <v>N/A</v>
      </c>
      <c r="E17" s="9">
        <v>1.6327449821</v>
      </c>
      <c r="F17" s="9" t="str">
        <f>IF($B17="N/A","N/A",IF(E17&gt;15,"No",IF(E17&lt;-15,"No","Yes")))</f>
        <v>N/A</v>
      </c>
      <c r="G17" s="9">
        <v>1.6085028987000001</v>
      </c>
      <c r="H17" s="9" t="str">
        <f>IF($B17="N/A","N/A",IF(G17&gt;15,"No",IF(G17&lt;-15,"No","Yes")))</f>
        <v>N/A</v>
      </c>
      <c r="I17" s="10">
        <v>6.4420000000000002</v>
      </c>
      <c r="J17" s="10">
        <v>-1.48</v>
      </c>
      <c r="K17" s="9" t="str">
        <f t="shared" si="0"/>
        <v>Yes</v>
      </c>
    </row>
    <row r="18" spans="1:11" x14ac:dyDescent="0.25">
      <c r="A18" s="26" t="s">
        <v>819</v>
      </c>
      <c r="B18" s="35" t="s">
        <v>213</v>
      </c>
      <c r="C18" s="82">
        <v>11504.841807999999</v>
      </c>
      <c r="D18" s="9" t="str">
        <f>IF($B18="N/A","N/A",IF(C18&gt;15,"No",IF(C18&lt;-15,"No","Yes")))</f>
        <v>N/A</v>
      </c>
      <c r="E18" s="82">
        <v>7837.5103448</v>
      </c>
      <c r="F18" s="9" t="str">
        <f>IF($B18="N/A","N/A",IF(E18&gt;15,"No",IF(E18&lt;-15,"No","Yes")))</f>
        <v>N/A</v>
      </c>
      <c r="G18" s="82">
        <v>12384.750883000001</v>
      </c>
      <c r="H18" s="9" t="str">
        <f>IF($B18="N/A","N/A",IF(G18&gt;15,"No",IF(G18&lt;-15,"No","Yes")))</f>
        <v>N/A</v>
      </c>
      <c r="I18" s="10">
        <v>-31.9</v>
      </c>
      <c r="J18" s="10">
        <v>58.02</v>
      </c>
      <c r="K18" s="9" t="str">
        <f t="shared" si="0"/>
        <v>No</v>
      </c>
    </row>
    <row r="19" spans="1:11" x14ac:dyDescent="0.25">
      <c r="A19" s="3" t="s">
        <v>306</v>
      </c>
      <c r="B19" s="35" t="s">
        <v>213</v>
      </c>
      <c r="C19" s="36">
        <v>227</v>
      </c>
      <c r="D19" s="35" t="s">
        <v>213</v>
      </c>
      <c r="E19" s="36">
        <v>59</v>
      </c>
      <c r="F19" s="35" t="s">
        <v>213</v>
      </c>
      <c r="G19" s="36">
        <v>51</v>
      </c>
      <c r="H19" s="9" t="str">
        <f>IF($B19="N/A","N/A",IF(G19&gt;15,"No",IF(G19&lt;-15,"No","Yes")))</f>
        <v>N/A</v>
      </c>
      <c r="I19" s="10">
        <v>-74</v>
      </c>
      <c r="J19" s="10">
        <v>-13.6</v>
      </c>
      <c r="K19" s="9" t="str">
        <f t="shared" si="0"/>
        <v>Yes</v>
      </c>
    </row>
    <row r="20" spans="1:11" x14ac:dyDescent="0.25">
      <c r="A20" s="3" t="s">
        <v>346</v>
      </c>
      <c r="B20" s="35" t="s">
        <v>213</v>
      </c>
      <c r="C20" s="8" t="s">
        <v>213</v>
      </c>
      <c r="D20" s="35" t="s">
        <v>213</v>
      </c>
      <c r="E20" s="8">
        <v>0.1660849003</v>
      </c>
      <c r="F20" s="35" t="s">
        <v>213</v>
      </c>
      <c r="G20" s="8">
        <v>0.14493577360000001</v>
      </c>
      <c r="H20" s="9" t="str">
        <f>IF($B20="N/A","N/A",IF(G20&gt;15,"No",IF(G20&lt;-15,"No","Yes")))</f>
        <v>N/A</v>
      </c>
      <c r="I20" s="10" t="s">
        <v>213</v>
      </c>
      <c r="J20" s="10">
        <v>-12.7</v>
      </c>
      <c r="K20" s="9" t="str">
        <f t="shared" si="0"/>
        <v>Yes</v>
      </c>
    </row>
    <row r="21" spans="1:11" ht="25" x14ac:dyDescent="0.25">
      <c r="A21" s="3" t="s">
        <v>820</v>
      </c>
      <c r="B21" s="35" t="s">
        <v>213</v>
      </c>
      <c r="C21" s="37">
        <v>2532.5814977999999</v>
      </c>
      <c r="D21" s="9" t="str">
        <f>IF($B21="N/A","N/A",IF(C21&gt;60,"No",IF(C21&lt;15,"No","Yes")))</f>
        <v>N/A</v>
      </c>
      <c r="E21" s="37">
        <v>1306.2881356</v>
      </c>
      <c r="F21" s="9" t="str">
        <f>IF($B21="N/A","N/A",IF(E21&gt;60,"No",IF(E21&lt;15,"No","Yes")))</f>
        <v>N/A</v>
      </c>
      <c r="G21" s="37">
        <v>2962.9411765</v>
      </c>
      <c r="H21" s="9" t="str">
        <f>IF($B21="N/A","N/A",IF(G21&gt;60,"No",IF(G21&lt;15,"No","Yes")))</f>
        <v>N/A</v>
      </c>
      <c r="I21" s="10">
        <v>-48.4</v>
      </c>
      <c r="J21" s="10">
        <v>126.8</v>
      </c>
      <c r="K21" s="9" t="str">
        <f t="shared" si="0"/>
        <v>No</v>
      </c>
    </row>
    <row r="22" spans="1:11" x14ac:dyDescent="0.25">
      <c r="A22" s="3" t="s">
        <v>821</v>
      </c>
      <c r="B22" s="35" t="s">
        <v>217</v>
      </c>
      <c r="C22" s="36">
        <v>11</v>
      </c>
      <c r="D22" s="9" t="str">
        <f>IF($B22="N/A","N/A",IF(C22="N/A","N/A",IF(C22=0,"Yes","No")))</f>
        <v>No</v>
      </c>
      <c r="E22" s="36">
        <v>11</v>
      </c>
      <c r="F22" s="9" t="str">
        <f>IF($B22="N/A","N/A",IF(E22="N/A","N/A",IF(E22=0,"Yes","No")))</f>
        <v>No</v>
      </c>
      <c r="G22" s="36">
        <v>0</v>
      </c>
      <c r="H22" s="9" t="str">
        <f>IF($B22="N/A","N/A",IF(G22=0,"Yes","No"))</f>
        <v>Yes</v>
      </c>
      <c r="I22" s="10">
        <v>0</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30706</v>
      </c>
      <c r="D6" s="9" t="str">
        <f>IF($B6="N/A","N/A",IF(C6&gt;15,"No",IF(C6&lt;-15,"No","Yes")))</f>
        <v>N/A</v>
      </c>
      <c r="E6" s="36">
        <v>31310</v>
      </c>
      <c r="F6" s="9" t="str">
        <f>IF($B6="N/A","N/A",IF(E6&gt;15,"No",IF(E6&lt;-15,"No","Yes")))</f>
        <v>N/A</v>
      </c>
      <c r="G6" s="36">
        <v>31000</v>
      </c>
      <c r="H6" s="9" t="str">
        <f>IF($B6="N/A","N/A",IF(G6&gt;15,"No",IF(G6&lt;-15,"No","Yes")))</f>
        <v>N/A</v>
      </c>
      <c r="I6" s="10">
        <v>1.9670000000000001</v>
      </c>
      <c r="J6" s="10">
        <v>-0.99</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5757.4547971000002</v>
      </c>
      <c r="D9" s="9" t="str">
        <f>IF($B9="N/A","N/A",IF(C9&gt;7000,"No",IF(C9&lt;2000,"No","Yes")))</f>
        <v>Yes</v>
      </c>
      <c r="E9" s="82">
        <v>5842.5037368000003</v>
      </c>
      <c r="F9" s="9" t="str">
        <f>IF($B9="N/A","N/A",IF(E9&gt;7000,"No",IF(E9&lt;2000,"No","Yes")))</f>
        <v>Yes</v>
      </c>
      <c r="G9" s="82">
        <v>6201.6226773999997</v>
      </c>
      <c r="H9" s="9" t="str">
        <f>IF($B9="N/A","N/A",IF(G9&gt;7000,"No",IF(G9&lt;2000,"No","Yes")))</f>
        <v>Yes</v>
      </c>
      <c r="I9" s="10">
        <v>1.4770000000000001</v>
      </c>
      <c r="J9" s="10">
        <v>6.1470000000000002</v>
      </c>
      <c r="K9" s="9" t="str">
        <f t="shared" si="0"/>
        <v>Yes</v>
      </c>
    </row>
    <row r="10" spans="1:11" x14ac:dyDescent="0.25">
      <c r="A10" s="96" t="s">
        <v>825</v>
      </c>
      <c r="B10" s="35" t="s">
        <v>213</v>
      </c>
      <c r="C10" s="82">
        <v>1023.9639909</v>
      </c>
      <c r="D10" s="9" t="str">
        <f>IF($B10="N/A","N/A",IF(C10&gt;15,"No",IF(C10&lt;-15,"No","Yes")))</f>
        <v>N/A</v>
      </c>
      <c r="E10" s="82">
        <v>973.52002617999995</v>
      </c>
      <c r="F10" s="9" t="str">
        <f>IF($B10="N/A","N/A",IF(E10&gt;15,"No",IF(E10&lt;-15,"No","Yes")))</f>
        <v>N/A</v>
      </c>
      <c r="G10" s="82">
        <v>1090.0953328999999</v>
      </c>
      <c r="H10" s="9" t="str">
        <f>IF($B10="N/A","N/A",IF(G10&gt;15,"No",IF(G10&lt;-15,"No","Yes")))</f>
        <v>N/A</v>
      </c>
      <c r="I10" s="10">
        <v>-4.93</v>
      </c>
      <c r="J10" s="10">
        <v>11.97</v>
      </c>
      <c r="K10" s="9" t="str">
        <f t="shared" si="0"/>
        <v>Yes</v>
      </c>
    </row>
    <row r="11" spans="1:11" x14ac:dyDescent="0.25">
      <c r="A11" s="96" t="s">
        <v>309</v>
      </c>
      <c r="B11" s="35" t="s">
        <v>219</v>
      </c>
      <c r="C11" s="9">
        <v>0.59597472809999996</v>
      </c>
      <c r="D11" s="9" t="str">
        <f>IF($B11="N/A","N/A",IF(C11&gt;10,"No",IF(C11&lt;=0,"No","Yes")))</f>
        <v>Yes</v>
      </c>
      <c r="E11" s="9">
        <v>0.59725327370000003</v>
      </c>
      <c r="F11" s="9" t="str">
        <f>IF($B11="N/A","N/A",IF(E11&gt;10,"No",IF(E11&lt;=0,"No","Yes")))</f>
        <v>Yes</v>
      </c>
      <c r="G11" s="9">
        <v>0.66774193550000005</v>
      </c>
      <c r="H11" s="9" t="str">
        <f>IF($B11="N/A","N/A",IF(G11&gt;10,"No",IF(G11&lt;=0,"No","Yes")))</f>
        <v>Yes</v>
      </c>
      <c r="I11" s="10">
        <v>0.2145</v>
      </c>
      <c r="J11" s="10">
        <v>11.8</v>
      </c>
      <c r="K11" s="9" t="str">
        <f t="shared" si="0"/>
        <v>Yes</v>
      </c>
    </row>
    <row r="12" spans="1:11" x14ac:dyDescent="0.25">
      <c r="A12" s="96" t="s">
        <v>826</v>
      </c>
      <c r="B12" s="35" t="s">
        <v>213</v>
      </c>
      <c r="C12" s="82">
        <v>5605.6721311000001</v>
      </c>
      <c r="D12" s="9" t="str">
        <f>IF($B12="N/A","N/A",IF(C12&gt;15,"No",IF(C12&lt;-15,"No","Yes")))</f>
        <v>N/A</v>
      </c>
      <c r="E12" s="82">
        <v>3333.1711230000001</v>
      </c>
      <c r="F12" s="9" t="str">
        <f>IF($B12="N/A","N/A",IF(E12&gt;15,"No",IF(E12&lt;-15,"No","Yes")))</f>
        <v>N/A</v>
      </c>
      <c r="G12" s="82">
        <v>4000.7729469000001</v>
      </c>
      <c r="H12" s="9" t="str">
        <f>IF($B12="N/A","N/A",IF(G12&gt;15,"No",IF(G12&lt;-15,"No","Yes")))</f>
        <v>N/A</v>
      </c>
      <c r="I12" s="10">
        <v>-40.5</v>
      </c>
      <c r="J12" s="10">
        <v>20.03</v>
      </c>
      <c r="K12" s="9" t="str">
        <f t="shared" si="0"/>
        <v>Yes</v>
      </c>
    </row>
    <row r="13" spans="1:11" x14ac:dyDescent="0.25">
      <c r="A13" s="96" t="s">
        <v>310</v>
      </c>
      <c r="B13" s="35" t="s">
        <v>214</v>
      </c>
      <c r="C13" s="8">
        <v>99.856705529999999</v>
      </c>
      <c r="D13" s="9" t="str">
        <f>IF($B13="N/A","N/A",IF(C13&gt;100,"No",IF(C13&lt;95,"No","Yes")))</f>
        <v>Yes</v>
      </c>
      <c r="E13" s="8">
        <v>99.865857552999998</v>
      </c>
      <c r="F13" s="9" t="str">
        <f>IF($B13="N/A","N/A",IF(E13&gt;100,"No",IF(E13&lt;95,"No","Yes")))</f>
        <v>Yes</v>
      </c>
      <c r="G13" s="8">
        <v>99.845161289999993</v>
      </c>
      <c r="H13" s="9" t="str">
        <f>IF($B13="N/A","N/A",IF(G13&gt;100,"No",IF(G13&lt;95,"No","Yes")))</f>
        <v>Yes</v>
      </c>
      <c r="I13" s="10">
        <v>9.1999999999999998E-3</v>
      </c>
      <c r="J13" s="10">
        <v>-2.1000000000000001E-2</v>
      </c>
      <c r="K13" s="9" t="str">
        <f t="shared" si="0"/>
        <v>Yes</v>
      </c>
    </row>
    <row r="14" spans="1:11" x14ac:dyDescent="0.25">
      <c r="A14" s="96" t="s">
        <v>827</v>
      </c>
      <c r="B14" s="35" t="s">
        <v>220</v>
      </c>
      <c r="C14" s="8">
        <v>1.2453851673</v>
      </c>
      <c r="D14" s="9" t="str">
        <f>IF($B14="N/A","N/A",IF(C14&gt;1,"Yes","No"))</f>
        <v>Yes</v>
      </c>
      <c r="E14" s="8">
        <v>1.2500319816000001</v>
      </c>
      <c r="F14" s="9" t="str">
        <f>IF($B14="N/A","N/A",IF(E14&gt;1,"Yes","No"))</f>
        <v>Yes</v>
      </c>
      <c r="G14" s="8">
        <v>1.2433445335</v>
      </c>
      <c r="H14" s="9" t="str">
        <f>IF($B14="N/A","N/A",IF(G14&gt;1,"Yes","No"))</f>
        <v>Yes</v>
      </c>
      <c r="I14" s="10">
        <v>0.37309999999999999</v>
      </c>
      <c r="J14" s="10">
        <v>-0.53500000000000003</v>
      </c>
      <c r="K14" s="9" t="str">
        <f t="shared" si="0"/>
        <v>Yes</v>
      </c>
    </row>
    <row r="15" spans="1:11" x14ac:dyDescent="0.25">
      <c r="A15" s="96" t="s">
        <v>311</v>
      </c>
      <c r="B15" s="35" t="s">
        <v>214</v>
      </c>
      <c r="C15" s="8">
        <v>99.824138605000002</v>
      </c>
      <c r="D15" s="9" t="str">
        <f>IF($B15="N/A","N/A",IF(C15&gt;100,"No",IF(C15&lt;95,"No","Yes")))</f>
        <v>Yes</v>
      </c>
      <c r="E15" s="8">
        <v>99.830725008000002</v>
      </c>
      <c r="F15" s="9" t="str">
        <f>IF($B15="N/A","N/A",IF(E15&gt;100,"No",IF(E15&lt;95,"No","Yes")))</f>
        <v>Yes</v>
      </c>
      <c r="G15" s="8">
        <v>99.783870968000002</v>
      </c>
      <c r="H15" s="9" t="str">
        <f>IF($B15="N/A","N/A",IF(G15&gt;100,"No",IF(G15&lt;95,"No","Yes")))</f>
        <v>Yes</v>
      </c>
      <c r="I15" s="10">
        <v>6.6E-3</v>
      </c>
      <c r="J15" s="10">
        <v>-4.7E-2</v>
      </c>
      <c r="K15" s="9" t="str">
        <f t="shared" si="0"/>
        <v>Yes</v>
      </c>
    </row>
    <row r="16" spans="1:11" x14ac:dyDescent="0.25">
      <c r="A16" s="96" t="s">
        <v>828</v>
      </c>
      <c r="B16" s="35" t="s">
        <v>221</v>
      </c>
      <c r="C16" s="8">
        <v>12.161686024</v>
      </c>
      <c r="D16" s="9" t="str">
        <f>IF($B16="N/A","N/A",IF(C16&gt;3,"Yes","No"))</f>
        <v>Yes</v>
      </c>
      <c r="E16" s="8">
        <v>12.273058835</v>
      </c>
      <c r="F16" s="9" t="str">
        <f>IF($B16="N/A","N/A",IF(E16&gt;3,"Yes","No"))</f>
        <v>Yes</v>
      </c>
      <c r="G16" s="8">
        <v>12.131736332999999</v>
      </c>
      <c r="H16" s="9" t="str">
        <f>IF($B16="N/A","N/A",IF(G16&gt;3,"Yes","No"))</f>
        <v>Yes</v>
      </c>
      <c r="I16" s="10">
        <v>0.91579999999999995</v>
      </c>
      <c r="J16" s="10">
        <v>-1.1499999999999999</v>
      </c>
      <c r="K16" s="9" t="str">
        <f t="shared" si="0"/>
        <v>Yes</v>
      </c>
    </row>
    <row r="17" spans="1:11" x14ac:dyDescent="0.25">
      <c r="A17" s="96" t="s">
        <v>829</v>
      </c>
      <c r="B17" s="35" t="s">
        <v>222</v>
      </c>
      <c r="C17" s="8">
        <v>5.5989252565000003</v>
      </c>
      <c r="D17" s="9" t="str">
        <f>IF($B17="N/A","N/A",IF(C17&gt;=8,"No",IF(C17&lt;2,"No","Yes")))</f>
        <v>Yes</v>
      </c>
      <c r="E17" s="8">
        <v>5.5886993739999999</v>
      </c>
      <c r="F17" s="9" t="str">
        <f>IF($B17="N/A","N/A",IF(E17&gt;=8,"No",IF(E17&lt;2,"No","Yes")))</f>
        <v>Yes</v>
      </c>
      <c r="G17" s="8">
        <v>5.6699032257999997</v>
      </c>
      <c r="H17" s="9" t="str">
        <f>IF($B17="N/A","N/A",IF(G17&gt;=8,"No",IF(G17&lt;2,"No","Yes")))</f>
        <v>Yes</v>
      </c>
      <c r="I17" s="10">
        <v>-0.183</v>
      </c>
      <c r="J17" s="10">
        <v>1.4530000000000001</v>
      </c>
      <c r="K17" s="9" t="str">
        <f t="shared" si="0"/>
        <v>Yes</v>
      </c>
    </row>
    <row r="18" spans="1:11" x14ac:dyDescent="0.25">
      <c r="A18" s="96" t="s">
        <v>830</v>
      </c>
      <c r="B18" s="35" t="s">
        <v>222</v>
      </c>
      <c r="C18" s="8">
        <v>5.6227121735000001</v>
      </c>
      <c r="D18" s="9" t="str">
        <f>IF($B18="N/A","N/A",IF(C18&gt;=8,"No",IF(C18&lt;2,"No","Yes")))</f>
        <v>Yes</v>
      </c>
      <c r="E18" s="8">
        <v>6.0015969848999999</v>
      </c>
      <c r="F18" s="9" t="str">
        <f>IF($B18="N/A","N/A",IF(E18&gt;=8,"No",IF(E18&lt;2,"No","Yes")))</f>
        <v>Yes</v>
      </c>
      <c r="G18" s="8">
        <v>5.6890645161000002</v>
      </c>
      <c r="H18" s="9" t="str">
        <f>IF($B18="N/A","N/A",IF(G18&gt;=8,"No",IF(G18&lt;2,"No","Yes")))</f>
        <v>Yes</v>
      </c>
      <c r="I18" s="10">
        <v>6.7380000000000004</v>
      </c>
      <c r="J18" s="10">
        <v>-5.21</v>
      </c>
      <c r="K18" s="9" t="str">
        <f t="shared" si="0"/>
        <v>Yes</v>
      </c>
    </row>
    <row r="19" spans="1:11" x14ac:dyDescent="0.25">
      <c r="A19" s="96" t="s">
        <v>312</v>
      </c>
      <c r="B19" s="35" t="s">
        <v>223</v>
      </c>
      <c r="C19" s="8">
        <v>99.895785840000002</v>
      </c>
      <c r="D19" s="9" t="str">
        <f>IF(OR($B19="N/A",$C19="N/A"),"N/A",IF(C19&gt;100,"No",IF(C19&lt;98,"No","Yes")))</f>
        <v>Yes</v>
      </c>
      <c r="E19" s="8">
        <v>99.872245289000006</v>
      </c>
      <c r="F19" s="9" t="str">
        <f>IF(OR($B19="N/A",$E19="N/A"),"N/A",IF(E19&gt;100,"No",IF(E19&lt;98,"No","Yes")))</f>
        <v>Yes</v>
      </c>
      <c r="G19" s="8">
        <v>99.845161289999993</v>
      </c>
      <c r="H19" s="9" t="str">
        <f>IF($B19="N/A","N/A",IF(G19&gt;100,"No",IF(G19&lt;98,"No","Yes")))</f>
        <v>Yes</v>
      </c>
      <c r="I19" s="10">
        <v>-2.4E-2</v>
      </c>
      <c r="J19" s="10">
        <v>-2.7E-2</v>
      </c>
      <c r="K19" s="9" t="str">
        <f t="shared" si="0"/>
        <v>Yes</v>
      </c>
    </row>
    <row r="20" spans="1:11" x14ac:dyDescent="0.25">
      <c r="A20" s="96" t="s">
        <v>31</v>
      </c>
      <c r="B20" s="51" t="s">
        <v>214</v>
      </c>
      <c r="C20" s="8">
        <v>99.355174883999993</v>
      </c>
      <c r="D20" s="9" t="str">
        <f>IF($B20="N/A","N/A",IF(C20&gt;100,"No",IF(C20&lt;95,"No","Yes")))</f>
        <v>Yes</v>
      </c>
      <c r="E20" s="8">
        <v>99.335675503000004</v>
      </c>
      <c r="F20" s="9" t="str">
        <f>IF($B20="N/A","N/A",IF(E20&gt;100,"No",IF(E20&lt;95,"No","Yes")))</f>
        <v>Yes</v>
      </c>
      <c r="G20" s="8">
        <v>99.290322580999998</v>
      </c>
      <c r="H20" s="9" t="str">
        <f>IF($B20="N/A","N/A",IF(G20&gt;100,"No",IF(G20&lt;95,"No","Yes")))</f>
        <v>Yes</v>
      </c>
      <c r="I20" s="10">
        <v>-0.02</v>
      </c>
      <c r="J20" s="10">
        <v>-4.5999999999999999E-2</v>
      </c>
      <c r="K20" s="9" t="str">
        <f t="shared" si="0"/>
        <v>Yes</v>
      </c>
    </row>
    <row r="21" spans="1:11" x14ac:dyDescent="0.25">
      <c r="A21" s="96" t="s">
        <v>313</v>
      </c>
      <c r="B21" s="35" t="s">
        <v>214</v>
      </c>
      <c r="C21" s="8">
        <v>99.993486614999995</v>
      </c>
      <c r="D21" s="9" t="str">
        <f>IF($B21="N/A","N/A",IF(C21&gt;100,"No",IF(C21&lt;95,"No","Yes")))</f>
        <v>Yes</v>
      </c>
      <c r="E21" s="8">
        <v>99.996806132000003</v>
      </c>
      <c r="F21" s="9" t="str">
        <f>IF($B21="N/A","N/A",IF(E21&gt;100,"No",IF(E21&lt;95,"No","Yes")))</f>
        <v>Yes</v>
      </c>
      <c r="G21" s="8">
        <v>99.996774193999997</v>
      </c>
      <c r="H21" s="9" t="str">
        <f>IF($B21="N/A","N/A",IF(G21&gt;100,"No",IF(G21&lt;95,"No","Yes")))</f>
        <v>Yes</v>
      </c>
      <c r="I21" s="10">
        <v>3.3E-3</v>
      </c>
      <c r="J21" s="10">
        <v>0</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99.957662997</v>
      </c>
      <c r="D23" s="9" t="str">
        <f>IF($B23="N/A","N/A",IF(C23&gt;100,"No",IF(C23&lt;98,"No","Yes")))</f>
        <v>Yes</v>
      </c>
      <c r="E23" s="8">
        <v>99.920153306000003</v>
      </c>
      <c r="F23" s="9" t="str">
        <f>IF($B23="N/A","N/A",IF(E23&gt;100,"No",IF(E23&lt;98,"No","Yes")))</f>
        <v>Yes</v>
      </c>
      <c r="G23" s="8">
        <v>99.883870967999997</v>
      </c>
      <c r="H23" s="9" t="str">
        <f>IF($B23="N/A","N/A",IF(G23&gt;100,"No",IF(G23&lt;98,"No","Yes")))</f>
        <v>Yes</v>
      </c>
      <c r="I23" s="10">
        <v>-3.7999999999999999E-2</v>
      </c>
      <c r="J23" s="10">
        <v>-3.5999999999999997E-2</v>
      </c>
      <c r="K23" s="9" t="str">
        <f t="shared" si="0"/>
        <v>Yes</v>
      </c>
    </row>
    <row r="24" spans="1:11" x14ac:dyDescent="0.25">
      <c r="A24" s="96" t="s">
        <v>831</v>
      </c>
      <c r="B24" s="35" t="s">
        <v>225</v>
      </c>
      <c r="C24" s="8">
        <v>6.8804613430000003</v>
      </c>
      <c r="D24" s="9" t="str">
        <f>IF($B24="N/A","N/A",IF(C24&gt;=2,"Yes","No"))</f>
        <v>Yes</v>
      </c>
      <c r="E24" s="8">
        <v>7.1427840818000004</v>
      </c>
      <c r="F24" s="9" t="str">
        <f>IF($B24="N/A","N/A",IF(E24&gt;=2,"Yes","No"))</f>
        <v>Yes</v>
      </c>
      <c r="G24" s="8">
        <v>7.2436054773</v>
      </c>
      <c r="H24" s="9" t="str">
        <f>IF($B24="N/A","N/A",IF(G24&gt;=2,"Yes","No"))</f>
        <v>Yes</v>
      </c>
      <c r="I24" s="10">
        <v>3.8130000000000002</v>
      </c>
      <c r="J24" s="10">
        <v>1.4119999999999999</v>
      </c>
      <c r="K24" s="9" t="str">
        <f t="shared" si="0"/>
        <v>Yes</v>
      </c>
    </row>
    <row r="25" spans="1:11" x14ac:dyDescent="0.25">
      <c r="A25" s="96" t="s">
        <v>832</v>
      </c>
      <c r="B25" s="35" t="s">
        <v>226</v>
      </c>
      <c r="C25" s="8">
        <v>5.4768188186</v>
      </c>
      <c r="D25" s="9" t="str">
        <f>IF($B25="N/A","N/A",IF(C25&gt;30,"No",IF(C25&lt;5,"No","Yes")))</f>
        <v>Yes</v>
      </c>
      <c r="E25" s="8">
        <v>4.9832187949</v>
      </c>
      <c r="F25" s="9" t="str">
        <f>IF($B25="N/A","N/A",IF(E25&gt;30,"No",IF(E25&lt;5,"No","Yes")))</f>
        <v>No</v>
      </c>
      <c r="G25" s="8">
        <v>5.1672910477</v>
      </c>
      <c r="H25" s="9" t="str">
        <f>IF($B25="N/A","N/A",IF(G25&gt;30,"No",IF(G25&lt;5,"No","Yes")))</f>
        <v>Yes</v>
      </c>
      <c r="I25" s="10">
        <v>-9.01</v>
      </c>
      <c r="J25" s="10">
        <v>3.694</v>
      </c>
      <c r="K25" s="9" t="str">
        <f t="shared" si="0"/>
        <v>Yes</v>
      </c>
    </row>
    <row r="26" spans="1:11" x14ac:dyDescent="0.25">
      <c r="A26" s="96" t="s">
        <v>833</v>
      </c>
      <c r="B26" s="35" t="s">
        <v>227</v>
      </c>
      <c r="C26" s="8">
        <v>28.99683967</v>
      </c>
      <c r="D26" s="9" t="str">
        <f>IF($B26="N/A","N/A",IF(C26&gt;75,"No",IF(C26&lt;15,"No","Yes")))</f>
        <v>Yes</v>
      </c>
      <c r="E26" s="8">
        <v>30.720792712000002</v>
      </c>
      <c r="F26" s="9" t="str">
        <f>IF($B26="N/A","N/A",IF(E26&gt;75,"No",IF(E26&lt;15,"No","Yes")))</f>
        <v>Yes</v>
      </c>
      <c r="G26" s="8">
        <v>30.296473324000001</v>
      </c>
      <c r="H26" s="9" t="str">
        <f>IF($B26="N/A","N/A",IF(G26&gt;75,"No",IF(G26&lt;15,"No","Yes")))</f>
        <v>Yes</v>
      </c>
      <c r="I26" s="10">
        <v>5.9450000000000003</v>
      </c>
      <c r="J26" s="10">
        <v>-1.38</v>
      </c>
      <c r="K26" s="9" t="str">
        <f t="shared" si="0"/>
        <v>Yes</v>
      </c>
    </row>
    <row r="27" spans="1:11" x14ac:dyDescent="0.25">
      <c r="A27" s="96" t="s">
        <v>834</v>
      </c>
      <c r="B27" s="35" t="s">
        <v>228</v>
      </c>
      <c r="C27" s="8">
        <v>65.526341510999998</v>
      </c>
      <c r="D27" s="9" t="str">
        <f>IF($B27="N/A","N/A",IF(C27&gt;70,"No",IF(C27&lt;25,"No","Yes")))</f>
        <v>Yes</v>
      </c>
      <c r="E27" s="8">
        <v>64.295988492999996</v>
      </c>
      <c r="F27" s="9" t="str">
        <f>IF($B27="N/A","N/A",IF(E27&gt;70,"No",IF(E27&lt;25,"No","Yes")))</f>
        <v>Yes</v>
      </c>
      <c r="G27" s="8">
        <v>64.536235628</v>
      </c>
      <c r="H27" s="9" t="str">
        <f>IF($B27="N/A","N/A",IF(G27&gt;70,"No",IF(G27&lt;25,"No","Yes")))</f>
        <v>Yes</v>
      </c>
      <c r="I27" s="10">
        <v>-1.88</v>
      </c>
      <c r="J27" s="10">
        <v>0.37369999999999998</v>
      </c>
      <c r="K27" s="9" t="str">
        <f t="shared" si="0"/>
        <v>Yes</v>
      </c>
    </row>
    <row r="28" spans="1:11" x14ac:dyDescent="0.25">
      <c r="A28" s="96" t="s">
        <v>318</v>
      </c>
      <c r="B28" s="35" t="s">
        <v>229</v>
      </c>
      <c r="C28" s="8">
        <v>55.884843353000001</v>
      </c>
      <c r="D28" s="9" t="str">
        <f>IF($B28="N/A","N/A",IF(C28&gt;70,"No",IF(C28&lt;35,"No","Yes")))</f>
        <v>Yes</v>
      </c>
      <c r="E28" s="8">
        <v>55.796870009999999</v>
      </c>
      <c r="F28" s="9" t="str">
        <f>IF($B28="N/A","N/A",IF(E28&gt;70,"No",IF(E28&lt;35,"No","Yes")))</f>
        <v>Yes</v>
      </c>
      <c r="G28" s="8">
        <v>55.612903226</v>
      </c>
      <c r="H28" s="9" t="str">
        <f>IF($B28="N/A","N/A",IF(G28&gt;70,"No",IF(G28&lt;35,"No","Yes")))</f>
        <v>Yes</v>
      </c>
      <c r="I28" s="10">
        <v>-0.157</v>
      </c>
      <c r="J28" s="10">
        <v>-0.33</v>
      </c>
      <c r="K28" s="9" t="str">
        <f t="shared" si="0"/>
        <v>Yes</v>
      </c>
    </row>
    <row r="29" spans="1:11" x14ac:dyDescent="0.25">
      <c r="A29" s="96" t="s">
        <v>835</v>
      </c>
      <c r="B29" s="35" t="s">
        <v>220</v>
      </c>
      <c r="C29" s="8">
        <v>2.3037296036999999</v>
      </c>
      <c r="D29" s="9" t="str">
        <f>IF($B29="N/A","N/A",IF(C29&gt;1,"Yes","No"))</f>
        <v>Yes</v>
      </c>
      <c r="E29" s="8">
        <v>2.3124785345999999</v>
      </c>
      <c r="F29" s="9" t="str">
        <f>IF($B29="N/A","N/A",IF(E29&gt;1,"Yes","No"))</f>
        <v>Yes</v>
      </c>
      <c r="G29" s="8">
        <v>2.3801624129999999</v>
      </c>
      <c r="H29" s="9" t="str">
        <f>IF($B29="N/A","N/A",IF(G29&gt;1,"Yes","No"))</f>
        <v>Yes</v>
      </c>
      <c r="I29" s="10">
        <v>0.37980000000000003</v>
      </c>
      <c r="J29" s="10">
        <v>2.927</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99.994275901999998</v>
      </c>
      <c r="F31" s="9" t="str">
        <f>IF($B31="N/A","N/A",IF(E31&gt;15,"No",IF(E31&lt;-15,"No","Yes")))</f>
        <v>N/A</v>
      </c>
      <c r="G31" s="8">
        <v>100</v>
      </c>
      <c r="H31" s="9" t="str">
        <f>IF($B31="N/A","N/A",IF(G31&gt;15,"No",IF(G31&lt;-15,"No","Yes")))</f>
        <v>N/A</v>
      </c>
      <c r="I31" s="10">
        <v>-6.0000000000000001E-3</v>
      </c>
      <c r="J31" s="10">
        <v>5.7000000000000002E-3</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6.0607047483000001</v>
      </c>
      <c r="D35" s="9" t="str">
        <f>IF($B35="N/A","N/A",IF(C35&gt;15,"No",IF(C35&lt;-15,"No","Yes")))</f>
        <v>N/A</v>
      </c>
      <c r="E35" s="8">
        <v>4.7237304376000004</v>
      </c>
      <c r="F35" s="9" t="str">
        <f>IF($B35="N/A","N/A",IF(E35&gt;15,"No",IF(E35&lt;-15,"No","Yes")))</f>
        <v>N/A</v>
      </c>
      <c r="G35" s="8">
        <v>4.4903225806</v>
      </c>
      <c r="H35" s="9" t="str">
        <f>IF($B35="N/A","N/A",IF(G35&gt;15,"No",IF(G35&lt;-15,"No","Yes")))</f>
        <v>N/A</v>
      </c>
      <c r="I35" s="10">
        <v>-22.1</v>
      </c>
      <c r="J35" s="10">
        <v>-4.9400000000000004</v>
      </c>
      <c r="K35" s="9" t="str">
        <f t="shared" si="0"/>
        <v>Yes</v>
      </c>
    </row>
    <row r="36" spans="1:11" ht="25" x14ac:dyDescent="0.25">
      <c r="A36" s="96" t="s">
        <v>369</v>
      </c>
      <c r="B36" s="35" t="s">
        <v>213</v>
      </c>
      <c r="C36" s="8">
        <v>7.9398163224999996</v>
      </c>
      <c r="D36" s="9" t="str">
        <f>IF($B36="N/A","N/A",IF(C36&gt;15,"No",IF(C36&lt;-15,"No","Yes")))</f>
        <v>N/A</v>
      </c>
      <c r="E36" s="8">
        <v>6.3015011179</v>
      </c>
      <c r="F36" s="9" t="str">
        <f>IF($B36="N/A","N/A",IF(E36&gt;15,"No",IF(E36&lt;-15,"No","Yes")))</f>
        <v>N/A</v>
      </c>
      <c r="G36" s="8">
        <v>6.4129032258000001</v>
      </c>
      <c r="H36" s="9" t="str">
        <f>IF($B36="N/A","N/A",IF(G36&gt;15,"No",IF(G36&lt;-15,"No","Yes")))</f>
        <v>N/A</v>
      </c>
      <c r="I36" s="10">
        <v>-20.6</v>
      </c>
      <c r="J36" s="10">
        <v>1.768</v>
      </c>
      <c r="K36" s="9" t="str">
        <f t="shared" si="0"/>
        <v>Yes</v>
      </c>
    </row>
    <row r="37" spans="1:11" x14ac:dyDescent="0.25">
      <c r="A37" s="96" t="s">
        <v>374</v>
      </c>
      <c r="B37" s="35" t="s">
        <v>231</v>
      </c>
      <c r="C37" s="8">
        <v>82.560411646000006</v>
      </c>
      <c r="D37" s="9" t="str">
        <f>IF($B37="N/A","N/A",IF(C37&gt;90,"No",IF(C37&lt;75,"No","Yes")))</f>
        <v>Yes</v>
      </c>
      <c r="E37" s="8">
        <v>81.641648036000007</v>
      </c>
      <c r="F37" s="9" t="str">
        <f>IF($B37="N/A","N/A",IF(E37&gt;90,"No",IF(E37&lt;75,"No","Yes")))</f>
        <v>Yes</v>
      </c>
      <c r="G37" s="8">
        <v>81.780645160999995</v>
      </c>
      <c r="H37" s="9" t="str">
        <f>IF($B37="N/A","N/A",IF(G37&gt;90,"No",IF(G37&lt;75,"No","Yes")))</f>
        <v>Yes</v>
      </c>
      <c r="I37" s="10">
        <v>-1.1100000000000001</v>
      </c>
      <c r="J37" s="10">
        <v>0.17030000000000001</v>
      </c>
      <c r="K37" s="9" t="str">
        <f>IF(J37="Div by 0", "N/A", IF(J37="N/A","N/A", IF(J37&gt;30, "No", IF(J37&lt;-30, "No", "Yes"))))</f>
        <v>Yes</v>
      </c>
    </row>
    <row r="38" spans="1:11" x14ac:dyDescent="0.25">
      <c r="A38" s="96" t="s">
        <v>375</v>
      </c>
      <c r="B38" s="35" t="s">
        <v>232</v>
      </c>
      <c r="C38" s="8">
        <v>12.932325929999999</v>
      </c>
      <c r="D38" s="9" t="str">
        <f>IF($B38="N/A","N/A",IF(C38&gt;10,"No",IF(C38&lt;1,"No","Yes")))</f>
        <v>No</v>
      </c>
      <c r="E38" s="8">
        <v>13.583519642000001</v>
      </c>
      <c r="F38" s="9" t="str">
        <f>IF($B38="N/A","N/A",IF(E38&gt;10,"No",IF(E38&lt;1,"No","Yes")))</f>
        <v>No</v>
      </c>
      <c r="G38" s="8">
        <v>13.416129032000001</v>
      </c>
      <c r="H38" s="9" t="str">
        <f>IF($B38="N/A","N/A",IF(G38&gt;10,"No",IF(G38&lt;1,"No","Yes")))</f>
        <v>No</v>
      </c>
      <c r="I38" s="10">
        <v>5.0350000000000001</v>
      </c>
      <c r="J38" s="10">
        <v>-1.23</v>
      </c>
      <c r="K38" s="9" t="str">
        <f>IF(J38="Div by 0", "N/A", IF(J38="N/A","N/A", IF(J38&gt;30, "No", IF(J38&lt;-30, "No", "Yes"))))</f>
        <v>Yes</v>
      </c>
    </row>
    <row r="39" spans="1:11" x14ac:dyDescent="0.25">
      <c r="A39" s="96" t="s">
        <v>376</v>
      </c>
      <c r="B39" s="35" t="s">
        <v>233</v>
      </c>
      <c r="C39" s="8">
        <v>0.70670227320000001</v>
      </c>
      <c r="D39" s="9" t="str">
        <f>IF($B39="N/A","N/A",IF(C39&gt;2,"No",IF(C39&lt;=0,"No","Yes")))</f>
        <v>Yes</v>
      </c>
      <c r="E39" s="8">
        <v>0.74736505909999995</v>
      </c>
      <c r="F39" s="9" t="str">
        <f>IF($B39="N/A","N/A",IF(E39&gt;2,"No",IF(E39&lt;=0,"No","Yes")))</f>
        <v>Yes</v>
      </c>
      <c r="G39" s="8">
        <v>0.51612903229999996</v>
      </c>
      <c r="H39" s="9" t="str">
        <f>IF($B39="N/A","N/A",IF(G39&gt;2,"No",IF(G39&lt;=0,"No","Yes")))</f>
        <v>Yes</v>
      </c>
      <c r="I39" s="10">
        <v>5.7539999999999996</v>
      </c>
      <c r="J39" s="10">
        <v>-30.9</v>
      </c>
      <c r="K39" s="9" t="str">
        <f>IF(J39="Div by 0", "N/A", IF(J39="N/A","N/A", IF(J39&gt;30, "No", IF(J39&lt;-30, "No", "Yes"))))</f>
        <v>No</v>
      </c>
    </row>
    <row r="40" spans="1:11" x14ac:dyDescent="0.25">
      <c r="A40" s="96" t="s">
        <v>377</v>
      </c>
      <c r="B40" s="35" t="s">
        <v>234</v>
      </c>
      <c r="C40" s="8">
        <v>1.6413730216</v>
      </c>
      <c r="D40" s="9" t="str">
        <f>IF($B40="N/A","N/A",IF(C40&gt;3,"No",IF(C40&lt;=0,"No","Yes")))</f>
        <v>Yes</v>
      </c>
      <c r="E40" s="8">
        <v>1.6160970936000001</v>
      </c>
      <c r="F40" s="9" t="str">
        <f>IF($B40="N/A","N/A",IF(E40&gt;3,"No",IF(E40&lt;=0,"No","Yes")))</f>
        <v>Yes</v>
      </c>
      <c r="G40" s="8">
        <v>1.5354838710000001</v>
      </c>
      <c r="H40" s="9" t="str">
        <f>IF($B40="N/A","N/A",IF(G40&gt;3,"No",IF(G40&lt;=0,"No","Yes")))</f>
        <v>Yes</v>
      </c>
      <c r="I40" s="10">
        <v>-1.54</v>
      </c>
      <c r="J40" s="10">
        <v>-4.99</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3911</v>
      </c>
      <c r="D6" s="9" t="str">
        <f>IF($B6="N/A","N/A",IF(C6&gt;15,"No",IF(C6&lt;-15,"No","Yes")))</f>
        <v>N/A</v>
      </c>
      <c r="E6" s="36">
        <v>4213</v>
      </c>
      <c r="F6" s="9" t="str">
        <f>IF($B6="N/A","N/A",IF(E6&gt;15,"No",IF(E6&lt;-15,"No","Yes")))</f>
        <v>N/A</v>
      </c>
      <c r="G6" s="36">
        <v>4188</v>
      </c>
      <c r="H6" s="9" t="str">
        <f>IF($B6="N/A","N/A",IF(G6&gt;15,"No",IF(G6&lt;-15,"No","Yes")))</f>
        <v>N/A</v>
      </c>
      <c r="I6" s="10">
        <v>7.7220000000000004</v>
      </c>
      <c r="J6" s="10">
        <v>-0.59299999999999997</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938.11301457000002</v>
      </c>
      <c r="D9" s="9" t="str">
        <f>IF($B9="N/A","N/A",IF(C9&gt;15,"No",IF(C9&lt;-15,"No","Yes")))</f>
        <v>N/A</v>
      </c>
      <c r="E9" s="82">
        <v>925.42273913999998</v>
      </c>
      <c r="F9" s="9" t="str">
        <f>IF($B9="N/A","N/A",IF(E9&gt;15,"No",IF(E9&lt;-15,"No","Yes")))</f>
        <v>N/A</v>
      </c>
      <c r="G9" s="82">
        <v>988.34742119999999</v>
      </c>
      <c r="H9" s="9" t="str">
        <f>IF($B9="N/A","N/A",IF(G9&gt;15,"No",IF(G9&lt;-15,"No","Yes")))</f>
        <v>N/A</v>
      </c>
      <c r="I9" s="10">
        <v>-1.35</v>
      </c>
      <c r="J9" s="10">
        <v>6.8</v>
      </c>
      <c r="K9" s="9" t="str">
        <f t="shared" si="0"/>
        <v>Yes</v>
      </c>
    </row>
    <row r="10" spans="1:11" x14ac:dyDescent="0.25">
      <c r="A10" s="96" t="s">
        <v>309</v>
      </c>
      <c r="B10" s="35" t="s">
        <v>213</v>
      </c>
      <c r="C10" s="8">
        <v>93.224239324999999</v>
      </c>
      <c r="D10" s="9" t="str">
        <f>IF($B10="N/A","N/A",IF(C10&gt;15,"No",IF(C10&lt;-15,"No","Yes")))</f>
        <v>N/A</v>
      </c>
      <c r="E10" s="8">
        <v>93.757417516999993</v>
      </c>
      <c r="F10" s="9" t="str">
        <f>IF($B10="N/A","N/A",IF(E10&gt;15,"No",IF(E10&lt;-15,"No","Yes")))</f>
        <v>N/A</v>
      </c>
      <c r="G10" s="8">
        <v>91.953199617999999</v>
      </c>
      <c r="H10" s="9" t="str">
        <f>IF($B10="N/A","N/A",IF(G10&gt;15,"No",IF(G10&lt;-15,"No","Yes")))</f>
        <v>N/A</v>
      </c>
      <c r="I10" s="10">
        <v>0.57189999999999996</v>
      </c>
      <c r="J10" s="10">
        <v>-1.92</v>
      </c>
      <c r="K10" s="9" t="str">
        <f t="shared" si="0"/>
        <v>Yes</v>
      </c>
    </row>
    <row r="11" spans="1:11" x14ac:dyDescent="0.25">
      <c r="A11" s="96" t="s">
        <v>826</v>
      </c>
      <c r="B11" s="35" t="s">
        <v>213</v>
      </c>
      <c r="C11" s="82">
        <v>4466.4303345999997</v>
      </c>
      <c r="D11" s="9" t="str">
        <f>IF($B11="N/A","N/A",IF(C11&gt;15,"No",IF(C11&lt;-15,"No","Yes")))</f>
        <v>N/A</v>
      </c>
      <c r="E11" s="82">
        <v>4288.5200000000004</v>
      </c>
      <c r="F11" s="9" t="str">
        <f>IF($B11="N/A","N/A",IF(E11&gt;15,"No",IF(E11&lt;-15,"No","Yes")))</f>
        <v>N/A</v>
      </c>
      <c r="G11" s="82">
        <v>4469.2625292000002</v>
      </c>
      <c r="H11" s="9" t="str">
        <f>IF($B11="N/A","N/A",IF(G11&gt;15,"No",IF(G11&lt;-15,"No","Yes")))</f>
        <v>N/A</v>
      </c>
      <c r="I11" s="10">
        <v>-3.98</v>
      </c>
      <c r="J11" s="10">
        <v>4.2149999999999999</v>
      </c>
      <c r="K11" s="9" t="str">
        <f t="shared" si="0"/>
        <v>Yes</v>
      </c>
    </row>
    <row r="12" spans="1:11" x14ac:dyDescent="0.25">
      <c r="A12" s="96" t="s">
        <v>310</v>
      </c>
      <c r="B12" s="35" t="s">
        <v>214</v>
      </c>
      <c r="C12" s="8">
        <v>99.590897468999998</v>
      </c>
      <c r="D12" s="9" t="str">
        <f>IF($B12="N/A","N/A",IF(C12&gt;100,"No",IF(C12&lt;95,"No","Yes")))</f>
        <v>Yes</v>
      </c>
      <c r="E12" s="8">
        <v>99.430334677999994</v>
      </c>
      <c r="F12" s="9" t="str">
        <f>IF($B12="N/A","N/A",IF(E12&gt;100,"No",IF(E12&lt;95,"No","Yes")))</f>
        <v>Yes</v>
      </c>
      <c r="G12" s="8">
        <v>97.851002864999998</v>
      </c>
      <c r="H12" s="9" t="str">
        <f>IF($B12="N/A","N/A",IF(G12&gt;100,"No",IF(G12&lt;95,"No","Yes")))</f>
        <v>Yes</v>
      </c>
      <c r="I12" s="10">
        <v>-0.161</v>
      </c>
      <c r="J12" s="10">
        <v>-1.59</v>
      </c>
      <c r="K12" s="9" t="str">
        <f t="shared" si="0"/>
        <v>Yes</v>
      </c>
    </row>
    <row r="13" spans="1:11" x14ac:dyDescent="0.25">
      <c r="A13" s="96" t="s">
        <v>827</v>
      </c>
      <c r="B13" s="35" t="s">
        <v>220</v>
      </c>
      <c r="C13" s="8">
        <v>1.0978177149999999</v>
      </c>
      <c r="D13" s="9" t="str">
        <f>IF($B13="N/A","N/A",IF(C13&gt;1,"Yes","No"))</f>
        <v>Yes</v>
      </c>
      <c r="E13" s="8">
        <v>1.0964430651999999</v>
      </c>
      <c r="F13" s="9" t="str">
        <f>IF($B13="N/A","N/A",IF(E13&gt;1,"Yes","No"))</f>
        <v>Yes</v>
      </c>
      <c r="G13" s="8">
        <v>1.1056612982</v>
      </c>
      <c r="H13" s="9" t="str">
        <f>IF($B13="N/A","N/A",IF(G13&gt;1,"Yes","No"))</f>
        <v>Yes</v>
      </c>
      <c r="I13" s="10">
        <v>-0.125</v>
      </c>
      <c r="J13" s="10">
        <v>0.8407</v>
      </c>
      <c r="K13" s="9" t="str">
        <f t="shared" si="0"/>
        <v>Yes</v>
      </c>
    </row>
    <row r="14" spans="1:11" x14ac:dyDescent="0.25">
      <c r="A14" s="96" t="s">
        <v>311</v>
      </c>
      <c r="B14" s="35" t="s">
        <v>214</v>
      </c>
      <c r="C14" s="8">
        <v>99.616466376999995</v>
      </c>
      <c r="D14" s="9" t="str">
        <f>IF($B14="N/A","N/A",IF(C14&gt;100,"No",IF(C14&lt;95,"No","Yes")))</f>
        <v>Yes</v>
      </c>
      <c r="E14" s="8">
        <v>99.430334677999994</v>
      </c>
      <c r="F14" s="9" t="str">
        <f>IF($B14="N/A","N/A",IF(E14&gt;100,"No",IF(E14&lt;95,"No","Yes")))</f>
        <v>Yes</v>
      </c>
      <c r="G14" s="8">
        <v>97.898758357000006</v>
      </c>
      <c r="H14" s="9" t="str">
        <f>IF($B14="N/A","N/A",IF(G14&gt;100,"No",IF(G14&lt;95,"No","Yes")))</f>
        <v>Yes</v>
      </c>
      <c r="I14" s="10">
        <v>-0.187</v>
      </c>
      <c r="J14" s="10">
        <v>-1.54</v>
      </c>
      <c r="K14" s="9" t="str">
        <f t="shared" si="0"/>
        <v>Yes</v>
      </c>
    </row>
    <row r="15" spans="1:11" x14ac:dyDescent="0.25">
      <c r="A15" s="96" t="s">
        <v>828</v>
      </c>
      <c r="B15" s="35" t="s">
        <v>221</v>
      </c>
      <c r="C15" s="8">
        <v>10.708932237999999</v>
      </c>
      <c r="D15" s="9" t="str">
        <f>IF($B15="N/A","N/A",IF(C15&gt;3,"Yes","No"))</f>
        <v>Yes</v>
      </c>
      <c r="E15" s="8">
        <v>10.573406541000001</v>
      </c>
      <c r="F15" s="9" t="str">
        <f>IF($B15="N/A","N/A",IF(E15&gt;3,"Yes","No"))</f>
        <v>Yes</v>
      </c>
      <c r="G15" s="8">
        <v>10.711707317</v>
      </c>
      <c r="H15" s="9" t="str">
        <f>IF($B15="N/A","N/A",IF(G15&gt;3,"Yes","No"))</f>
        <v>Yes</v>
      </c>
      <c r="I15" s="10">
        <v>-1.27</v>
      </c>
      <c r="J15" s="10">
        <v>1.3080000000000001</v>
      </c>
      <c r="K15" s="9" t="str">
        <f t="shared" si="0"/>
        <v>Yes</v>
      </c>
    </row>
    <row r="16" spans="1:11" x14ac:dyDescent="0.25">
      <c r="A16" s="96" t="s">
        <v>829</v>
      </c>
      <c r="B16" s="35" t="s">
        <v>222</v>
      </c>
      <c r="C16" s="8">
        <v>5.1025313218999999</v>
      </c>
      <c r="D16" s="9" t="str">
        <f>IF($B16="N/A","N/A",IF(C16&gt;=8,"No",IF(C16&lt;2,"No","Yes")))</f>
        <v>Yes</v>
      </c>
      <c r="E16" s="8">
        <v>5.2155745489000003</v>
      </c>
      <c r="F16" s="9" t="str">
        <f>IF($B16="N/A","N/A",IF(E16&gt;=8,"No",IF(E16&lt;2,"No","Yes")))</f>
        <v>Yes</v>
      </c>
      <c r="G16" s="8">
        <v>5.1850525310000002</v>
      </c>
      <c r="H16" s="9" t="str">
        <f>IF($B16="N/A","N/A",IF(G16&gt;=8,"No",IF(G16&lt;2,"No","Yes")))</f>
        <v>Yes</v>
      </c>
      <c r="I16" s="10">
        <v>2.2149999999999999</v>
      </c>
      <c r="J16" s="10">
        <v>-0.58499999999999996</v>
      </c>
      <c r="K16" s="9" t="str">
        <f t="shared" si="0"/>
        <v>Yes</v>
      </c>
    </row>
    <row r="17" spans="1:11" x14ac:dyDescent="0.25">
      <c r="A17" s="96" t="s">
        <v>312</v>
      </c>
      <c r="B17" s="35" t="s">
        <v>223</v>
      </c>
      <c r="C17" s="8">
        <v>99.693173102000003</v>
      </c>
      <c r="D17" s="9" t="str">
        <f>IF(OR($B17="N/A",$C17="N/A"),"N/A",IF(C17&gt;100,"No",IF(C17&lt;98,"No","Yes")))</f>
        <v>Yes</v>
      </c>
      <c r="E17" s="8">
        <v>99.501542843999999</v>
      </c>
      <c r="F17" s="9" t="str">
        <f>IF(OR($B17="N/A",$E17="N/A"),"N/A",IF(E17&gt;100,"No",IF(E17&lt;98,"No","Yes")))</f>
        <v>Yes</v>
      </c>
      <c r="G17" s="8">
        <v>98.018147087000003</v>
      </c>
      <c r="H17" s="9" t="str">
        <f>IF($B17="N/A","N/A",IF(G17&gt;100,"No",IF(G17&lt;98,"No","Yes")))</f>
        <v>Yes</v>
      </c>
      <c r="I17" s="10">
        <v>-0.192</v>
      </c>
      <c r="J17" s="10">
        <v>-1.49</v>
      </c>
      <c r="K17" s="9" t="str">
        <f t="shared" si="0"/>
        <v>Yes</v>
      </c>
    </row>
    <row r="18" spans="1:11" x14ac:dyDescent="0.25">
      <c r="A18" s="96" t="s">
        <v>31</v>
      </c>
      <c r="B18" s="35" t="s">
        <v>214</v>
      </c>
      <c r="C18" s="8">
        <v>99.335208386999994</v>
      </c>
      <c r="D18" s="9" t="str">
        <f>IF($B18="N/A","N/A",IF(C18&gt;100,"No",IF(C18&lt;95,"No","Yes")))</f>
        <v>Yes</v>
      </c>
      <c r="E18" s="8">
        <v>99.098029906999997</v>
      </c>
      <c r="F18" s="9" t="str">
        <f>IF($B18="N/A","N/A",IF(E18&gt;100,"No",IF(E18&lt;95,"No","Yes")))</f>
        <v>Yes</v>
      </c>
      <c r="G18" s="8">
        <v>97.803247373000005</v>
      </c>
      <c r="H18" s="9" t="str">
        <f>IF($B18="N/A","N/A",IF(G18&gt;100,"No",IF(G18&lt;95,"No","Yes")))</f>
        <v>Yes</v>
      </c>
      <c r="I18" s="10">
        <v>-0.23899999999999999</v>
      </c>
      <c r="J18" s="10">
        <v>-1.31</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99.821017643000005</v>
      </c>
      <c r="D20" s="9" t="str">
        <f>IF($B20="N/A","N/A",IF(C20&gt;100,"No",IF(C20&lt;98,"No","Yes")))</f>
        <v>Yes</v>
      </c>
      <c r="E20" s="8">
        <v>99.905055779999998</v>
      </c>
      <c r="F20" s="9" t="str">
        <f>IF($B20="N/A","N/A",IF(E20&gt;100,"No",IF(E20&lt;98,"No","Yes")))</f>
        <v>Yes</v>
      </c>
      <c r="G20" s="8">
        <v>99.307545368000007</v>
      </c>
      <c r="H20" s="9" t="str">
        <f>IF($B20="N/A","N/A",IF(G20&gt;100,"No",IF(G20&lt;98,"No","Yes")))</f>
        <v>Yes</v>
      </c>
      <c r="I20" s="10">
        <v>8.4199999999999997E-2</v>
      </c>
      <c r="J20" s="10">
        <v>-0.59799999999999998</v>
      </c>
      <c r="K20" s="9" t="str">
        <f t="shared" si="0"/>
        <v>Yes</v>
      </c>
    </row>
    <row r="21" spans="1:11" x14ac:dyDescent="0.25">
      <c r="A21" s="96" t="s">
        <v>831</v>
      </c>
      <c r="B21" s="35" t="s">
        <v>225</v>
      </c>
      <c r="C21" s="8">
        <v>7.7054303279000003</v>
      </c>
      <c r="D21" s="9" t="str">
        <f>IF($B21="N/A","N/A",IF(C21&gt;=2,"Yes","No"))</f>
        <v>Yes</v>
      </c>
      <c r="E21" s="8">
        <v>7.7412687098999999</v>
      </c>
      <c r="F21" s="9" t="str">
        <f>IF($B21="N/A","N/A",IF(E21&gt;=2,"Yes","No"))</f>
        <v>Yes</v>
      </c>
      <c r="G21" s="8">
        <v>7.7795143063000003</v>
      </c>
      <c r="H21" s="9" t="str">
        <f>IF($B21="N/A","N/A",IF(G21&gt;=2,"Yes","No"))</f>
        <v>Yes</v>
      </c>
      <c r="I21" s="10">
        <v>0.46510000000000001</v>
      </c>
      <c r="J21" s="10">
        <v>0.49399999999999999</v>
      </c>
      <c r="K21" s="9" t="str">
        <f t="shared" si="0"/>
        <v>Yes</v>
      </c>
    </row>
    <row r="22" spans="1:11" x14ac:dyDescent="0.25">
      <c r="A22" s="96" t="s">
        <v>832</v>
      </c>
      <c r="B22" s="35" t="s">
        <v>226</v>
      </c>
      <c r="C22" s="8">
        <v>6.7879098360999999</v>
      </c>
      <c r="D22" s="9" t="str">
        <f>IF($B22="N/A","N/A",IF(C22&gt;30,"No",IF(C22&lt;5,"No","Yes")))</f>
        <v>Yes</v>
      </c>
      <c r="E22" s="8">
        <v>6.2485150867000003</v>
      </c>
      <c r="F22" s="9" t="str">
        <f>IF($B22="N/A","N/A",IF(E22&gt;30,"No",IF(E22&lt;5,"No","Yes")))</f>
        <v>Yes</v>
      </c>
      <c r="G22" s="8">
        <v>6.1072373167</v>
      </c>
      <c r="H22" s="9" t="str">
        <f>IF($B22="N/A","N/A",IF(G22&gt;30,"No",IF(G22&lt;5,"No","Yes")))</f>
        <v>Yes</v>
      </c>
      <c r="I22" s="10">
        <v>-7.95</v>
      </c>
      <c r="J22" s="10">
        <v>-2.2599999999999998</v>
      </c>
      <c r="K22" s="9" t="str">
        <f t="shared" si="0"/>
        <v>Yes</v>
      </c>
    </row>
    <row r="23" spans="1:11" x14ac:dyDescent="0.25">
      <c r="A23" s="96" t="s">
        <v>833</v>
      </c>
      <c r="B23" s="35" t="s">
        <v>227</v>
      </c>
      <c r="C23" s="8">
        <v>32.300204917999999</v>
      </c>
      <c r="D23" s="9" t="str">
        <f>IF($B23="N/A","N/A",IF(C23&gt;75,"No",IF(C23&lt;15,"No","Yes")))</f>
        <v>Yes</v>
      </c>
      <c r="E23" s="8">
        <v>32.121644095999997</v>
      </c>
      <c r="F23" s="9" t="str">
        <f>IF($B23="N/A","N/A",IF(E23&gt;75,"No",IF(E23&lt;15,"No","Yes")))</f>
        <v>Yes</v>
      </c>
      <c r="G23" s="8">
        <v>32.892522241000002</v>
      </c>
      <c r="H23" s="9" t="str">
        <f>IF($B23="N/A","N/A",IF(G23&gt;75,"No",IF(G23&lt;15,"No","Yes")))</f>
        <v>Yes</v>
      </c>
      <c r="I23" s="10">
        <v>-0.55300000000000005</v>
      </c>
      <c r="J23" s="10">
        <v>2.4</v>
      </c>
      <c r="K23" s="9" t="str">
        <f t="shared" si="0"/>
        <v>Yes</v>
      </c>
    </row>
    <row r="24" spans="1:11" x14ac:dyDescent="0.25">
      <c r="A24" s="96" t="s">
        <v>834</v>
      </c>
      <c r="B24" s="35" t="s">
        <v>228</v>
      </c>
      <c r="C24" s="8">
        <v>60.911885245999997</v>
      </c>
      <c r="D24" s="9" t="str">
        <f>IF($B24="N/A","N/A",IF(C24&gt;70,"No",IF(C24&lt;25,"No","Yes")))</f>
        <v>Yes</v>
      </c>
      <c r="E24" s="8">
        <v>61.629840817000002</v>
      </c>
      <c r="F24" s="9" t="str">
        <f>IF($B24="N/A","N/A",IF(E24&gt;70,"No",IF(E24&lt;25,"No","Yes")))</f>
        <v>Yes</v>
      </c>
      <c r="G24" s="8">
        <v>61.000240441999999</v>
      </c>
      <c r="H24" s="9" t="str">
        <f>IF($B24="N/A","N/A",IF(G24&gt;70,"No",IF(G24&lt;25,"No","Yes")))</f>
        <v>Yes</v>
      </c>
      <c r="I24" s="10">
        <v>1.179</v>
      </c>
      <c r="J24" s="10">
        <v>-1.02</v>
      </c>
      <c r="K24" s="9" t="str">
        <f t="shared" si="0"/>
        <v>Yes</v>
      </c>
    </row>
    <row r="25" spans="1:11" x14ac:dyDescent="0.25">
      <c r="A25" s="96" t="s">
        <v>318</v>
      </c>
      <c r="B25" s="35" t="s">
        <v>229</v>
      </c>
      <c r="C25" s="8">
        <v>32.651495781000001</v>
      </c>
      <c r="D25" s="9" t="str">
        <f>IF($B25="N/A","N/A",IF(C25&gt;70,"No",IF(C25&lt;35,"No","Yes")))</f>
        <v>No</v>
      </c>
      <c r="E25" s="8">
        <v>30.714455258000001</v>
      </c>
      <c r="F25" s="9" t="str">
        <f>IF($B25="N/A","N/A",IF(E25&gt;70,"No",IF(E25&lt;35,"No","Yes")))</f>
        <v>No</v>
      </c>
      <c r="G25" s="8">
        <v>28.653295129</v>
      </c>
      <c r="H25" s="9" t="str">
        <f>IF($B25="N/A","N/A",IF(G25&gt;70,"No",IF(G25&lt;35,"No","Yes")))</f>
        <v>No</v>
      </c>
      <c r="I25" s="10">
        <v>-5.93</v>
      </c>
      <c r="J25" s="10">
        <v>-6.71</v>
      </c>
      <c r="K25" s="9" t="str">
        <f t="shared" si="0"/>
        <v>Yes</v>
      </c>
    </row>
    <row r="26" spans="1:11" x14ac:dyDescent="0.25">
      <c r="A26" s="96" t="s">
        <v>835</v>
      </c>
      <c r="B26" s="35" t="s">
        <v>220</v>
      </c>
      <c r="C26" s="8">
        <v>1.9772905247000001</v>
      </c>
      <c r="D26" s="9" t="str">
        <f>IF($B26="N/A","N/A",IF(C26&gt;1,"Yes","No"))</f>
        <v>Yes</v>
      </c>
      <c r="E26" s="8">
        <v>1.8469860896000001</v>
      </c>
      <c r="F26" s="9" t="str">
        <f>IF($B26="N/A","N/A",IF(E26&gt;1,"Yes","No"))</f>
        <v>Yes</v>
      </c>
      <c r="G26" s="8">
        <v>1.8316666666999999</v>
      </c>
      <c r="H26" s="9" t="str">
        <f>IF($B26="N/A","N/A",IF(G26&gt;1,"Yes","No"))</f>
        <v>Yes</v>
      </c>
      <c r="I26" s="10">
        <v>-6.59</v>
      </c>
      <c r="J26" s="10">
        <v>-0.82899999999999996</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114474</v>
      </c>
      <c r="D7" s="32" t="str">
        <f>IF($B7="N/A","N/A",IF(C7&gt;15,"No",IF(C7&lt;-15,"No","Yes")))</f>
        <v>N/A</v>
      </c>
      <c r="E7" s="31">
        <v>116790</v>
      </c>
      <c r="F7" s="32" t="str">
        <f>IF($B7="N/A","N/A",IF(E7&gt;15,"No",IF(E7&lt;-15,"No","Yes")))</f>
        <v>N/A</v>
      </c>
      <c r="G7" s="31">
        <v>116934</v>
      </c>
      <c r="H7" s="32" t="str">
        <f>IF($B7="N/A","N/A",IF(G7&gt;15,"No",IF(G7&lt;-15,"No","Yes")))</f>
        <v>N/A</v>
      </c>
      <c r="I7" s="33">
        <v>2.0230000000000001</v>
      </c>
      <c r="J7" s="33">
        <v>0.12330000000000001</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114474</v>
      </c>
      <c r="D14" s="9" t="str">
        <f>IF($B14="N/A","N/A",IF(C14&gt;15,"No",IF(C14&lt;-15,"No","Yes")))</f>
        <v>N/A</v>
      </c>
      <c r="E14" s="36">
        <v>116790</v>
      </c>
      <c r="F14" s="9" t="str">
        <f>IF($B14="N/A","N/A",IF(E14&gt;15,"No",IF(E14&lt;-15,"No","Yes")))</f>
        <v>N/A</v>
      </c>
      <c r="G14" s="36">
        <v>116934</v>
      </c>
      <c r="H14" s="9" t="str">
        <f>IF($B14="N/A","N/A",IF(G14&gt;15,"No",IF(G14&lt;-15,"No","Yes")))</f>
        <v>N/A</v>
      </c>
      <c r="I14" s="10">
        <v>2.0230000000000001</v>
      </c>
      <c r="J14" s="10">
        <v>0.12330000000000001</v>
      </c>
      <c r="K14" s="9" t="str">
        <f t="shared" si="0"/>
        <v>Yes</v>
      </c>
    </row>
    <row r="15" spans="1:11" x14ac:dyDescent="0.25">
      <c r="A15" s="93" t="s">
        <v>442</v>
      </c>
      <c r="B15" s="35" t="s">
        <v>215</v>
      </c>
      <c r="C15" s="8">
        <v>2.975348114</v>
      </c>
      <c r="D15" s="9" t="str">
        <f>IF($B15="N/A","N/A",IF(C15&gt;20,"No",IF(C15&lt;5,"No","Yes")))</f>
        <v>No</v>
      </c>
      <c r="E15" s="8">
        <v>2.8358592345</v>
      </c>
      <c r="F15" s="9" t="str">
        <f>IF($B15="N/A","N/A",IF(E15&gt;20,"No",IF(E15&lt;5,"No","Yes")))</f>
        <v>No</v>
      </c>
      <c r="G15" s="8">
        <v>2.6373851916</v>
      </c>
      <c r="H15" s="9" t="str">
        <f>IF($B15="N/A","N/A",IF(G15&gt;20,"No",IF(G15&lt;5,"No","Yes")))</f>
        <v>No</v>
      </c>
      <c r="I15" s="10">
        <v>-4.6900000000000004</v>
      </c>
      <c r="J15" s="10">
        <v>-7</v>
      </c>
      <c r="K15" s="9" t="str">
        <f t="shared" si="0"/>
        <v>Yes</v>
      </c>
    </row>
    <row r="16" spans="1:11" x14ac:dyDescent="0.25">
      <c r="A16" s="93" t="s">
        <v>443</v>
      </c>
      <c r="B16" s="30" t="s">
        <v>213</v>
      </c>
      <c r="C16" s="8" t="s">
        <v>213</v>
      </c>
      <c r="D16" s="9" t="str">
        <f>IF($B16="N/A","N/A",IF(C16&gt;15,"No",IF(C16&lt;-15,"No","Yes")))</f>
        <v>N/A</v>
      </c>
      <c r="E16" s="8">
        <v>97.164140764999999</v>
      </c>
      <c r="F16" s="9" t="str">
        <f>IF($B16="N/A","N/A",IF(E16&gt;15,"No",IF(E16&lt;-15,"No","Yes")))</f>
        <v>N/A</v>
      </c>
      <c r="G16" s="8">
        <v>97.362614808000004</v>
      </c>
      <c r="H16" s="9" t="str">
        <f>IF($B16="N/A","N/A",IF(G16&gt;15,"No",IF(G16&lt;-15,"No","Yes")))</f>
        <v>N/A</v>
      </c>
      <c r="I16" s="10" t="s">
        <v>213</v>
      </c>
      <c r="J16" s="10">
        <v>0.20430000000000001</v>
      </c>
      <c r="K16" s="9" t="str">
        <f t="shared" si="0"/>
        <v>Yes</v>
      </c>
    </row>
    <row r="17" spans="1:11" x14ac:dyDescent="0.25">
      <c r="A17" s="93" t="s">
        <v>444</v>
      </c>
      <c r="B17" s="35" t="s">
        <v>235</v>
      </c>
      <c r="C17" s="8">
        <v>3.8043573212999999</v>
      </c>
      <c r="D17" s="9" t="str">
        <f>IF($B17="N/A","N/A",IF(C17&gt;1,"Yes","No"))</f>
        <v>Yes</v>
      </c>
      <c r="E17" s="8">
        <v>4.7170134428999999</v>
      </c>
      <c r="F17" s="9" t="str">
        <f>IF($B17="N/A","N/A",IF(E17&gt;1,"Yes","No"))</f>
        <v>Yes</v>
      </c>
      <c r="G17" s="8">
        <v>3.1983854140000001</v>
      </c>
      <c r="H17" s="9" t="str">
        <f>IF($B17="N/A","N/A",IF(G17&gt;1,"Yes","No"))</f>
        <v>Yes</v>
      </c>
      <c r="I17" s="10">
        <v>23.99</v>
      </c>
      <c r="J17" s="10">
        <v>-32.200000000000003</v>
      </c>
      <c r="K17" s="9" t="str">
        <f t="shared" si="0"/>
        <v>No</v>
      </c>
    </row>
    <row r="18" spans="1:11" x14ac:dyDescent="0.25">
      <c r="A18" s="93" t="s">
        <v>862</v>
      </c>
      <c r="B18" s="35" t="s">
        <v>213</v>
      </c>
      <c r="C18" s="94">
        <v>4984.0911595999996</v>
      </c>
      <c r="D18" s="9" t="str">
        <f>IF($B18="N/A","N/A",IF(C18&gt;15,"No",IF(C18&lt;-15,"No","Yes")))</f>
        <v>N/A</v>
      </c>
      <c r="E18" s="94">
        <v>4987.3886368000003</v>
      </c>
      <c r="F18" s="9" t="str">
        <f>IF($B18="N/A","N/A",IF(E18&gt;15,"No",IF(E18&lt;-15,"No","Yes")))</f>
        <v>N/A</v>
      </c>
      <c r="G18" s="94">
        <v>5663.0470587999998</v>
      </c>
      <c r="H18" s="9" t="str">
        <f>IF($B18="N/A","N/A",IF(G18&gt;15,"No",IF(G18&lt;-15,"No","Yes")))</f>
        <v>N/A</v>
      </c>
      <c r="I18" s="10">
        <v>6.6199999999999995E-2</v>
      </c>
      <c r="J18" s="10">
        <v>13.55</v>
      </c>
      <c r="K18" s="9" t="str">
        <f t="shared" si="0"/>
        <v>Yes</v>
      </c>
    </row>
    <row r="19" spans="1:11" x14ac:dyDescent="0.25">
      <c r="A19" s="3" t="s">
        <v>131</v>
      </c>
      <c r="B19" s="35" t="s">
        <v>213</v>
      </c>
      <c r="C19" s="36">
        <v>111</v>
      </c>
      <c r="D19" s="35" t="s">
        <v>213</v>
      </c>
      <c r="E19" s="36">
        <v>24</v>
      </c>
      <c r="F19" s="35" t="s">
        <v>213</v>
      </c>
      <c r="G19" s="36">
        <v>85</v>
      </c>
      <c r="H19" s="9" t="str">
        <f>IF($B19="N/A","N/A",IF(G19&gt;15,"No",IF(G19&lt;-15,"No","Yes")))</f>
        <v>N/A</v>
      </c>
      <c r="I19" s="10">
        <v>-78.400000000000006</v>
      </c>
      <c r="J19" s="10">
        <v>254.2</v>
      </c>
      <c r="K19" s="9" t="str">
        <f t="shared" si="0"/>
        <v>No</v>
      </c>
    </row>
    <row r="20" spans="1:11" x14ac:dyDescent="0.25">
      <c r="A20" s="3" t="s">
        <v>346</v>
      </c>
      <c r="B20" s="30" t="s">
        <v>213</v>
      </c>
      <c r="C20" s="8" t="s">
        <v>213</v>
      </c>
      <c r="D20" s="35" t="s">
        <v>213</v>
      </c>
      <c r="E20" s="8">
        <v>2.05497046E-2</v>
      </c>
      <c r="F20" s="35" t="s">
        <v>213</v>
      </c>
      <c r="G20" s="8">
        <v>7.26905776E-2</v>
      </c>
      <c r="H20" s="9" t="str">
        <f>IF($B20="N/A","N/A",IF(G20&gt;15,"No",IF(G20&lt;-15,"No","Yes")))</f>
        <v>N/A</v>
      </c>
      <c r="I20" s="10" t="s">
        <v>213</v>
      </c>
      <c r="J20" s="10">
        <v>253.7</v>
      </c>
      <c r="K20" s="9" t="str">
        <f t="shared" si="0"/>
        <v>No</v>
      </c>
    </row>
    <row r="21" spans="1:11" ht="25" x14ac:dyDescent="0.25">
      <c r="A21" s="3" t="s">
        <v>841</v>
      </c>
      <c r="B21" s="35" t="s">
        <v>213</v>
      </c>
      <c r="C21" s="94">
        <v>5540.5315314999998</v>
      </c>
      <c r="D21" s="9" t="str">
        <f>IF($B21="N/A","N/A",IF(C21&gt;60,"No",IF(C21&lt;15,"No","Yes")))</f>
        <v>N/A</v>
      </c>
      <c r="E21" s="94">
        <v>4686.9166667</v>
      </c>
      <c r="F21" s="9" t="str">
        <f>IF($B21="N/A","N/A",IF(E21&gt;60,"No",IF(E21&lt;15,"No","Yes")))</f>
        <v>N/A</v>
      </c>
      <c r="G21" s="94">
        <v>4977.2352940999999</v>
      </c>
      <c r="H21" s="9" t="str">
        <f>IF($B21="N/A","N/A",IF(G21&gt;60,"No",IF(G21&lt;15,"No","Yes")))</f>
        <v>N/A</v>
      </c>
      <c r="I21" s="10">
        <v>-15.4</v>
      </c>
      <c r="J21" s="10">
        <v>6.194</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111068</v>
      </c>
      <c r="D6" s="9" t="str">
        <f>IF($B6="N/A","N/A",IF(C6&gt;15,"No",IF(C6&lt;-15,"No","Yes")))</f>
        <v>N/A</v>
      </c>
      <c r="E6" s="36">
        <v>113478</v>
      </c>
      <c r="F6" s="9" t="str">
        <f>IF($B6="N/A","N/A",IF(E6&gt;15,"No",IF(E6&lt;-15,"No","Yes")))</f>
        <v>N/A</v>
      </c>
      <c r="G6" s="36">
        <v>113850</v>
      </c>
      <c r="H6" s="9" t="str">
        <f>IF($B6="N/A","N/A",IF(G6&gt;15,"No",IF(G6&lt;-15,"No","Yes")))</f>
        <v>N/A</v>
      </c>
      <c r="I6" s="10">
        <v>2.17</v>
      </c>
      <c r="J6" s="10">
        <v>0.32779999999999998</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179.85496402999999</v>
      </c>
      <c r="D9" s="9" t="str">
        <f>IF($B9="N/A","N/A",IF(C9&gt;100,"No",IF(C9&lt;50,"No","Yes")))</f>
        <v>No</v>
      </c>
      <c r="E9" s="37">
        <v>187.74508707000001</v>
      </c>
      <c r="F9" s="9" t="str">
        <f>IF($B9="N/A","N/A",IF(E9&gt;100,"No",IF(E9&lt;50,"No","Yes")))</f>
        <v>No</v>
      </c>
      <c r="G9" s="37">
        <v>197.2191669</v>
      </c>
      <c r="H9" s="9" t="str">
        <f>IF($B9="N/A","N/A",IF(G9&gt;100,"No",IF(G9&lt;50,"No","Yes")))</f>
        <v>No</v>
      </c>
      <c r="I9" s="10">
        <v>4.3869999999999996</v>
      </c>
      <c r="J9" s="10">
        <v>5.0460000000000003</v>
      </c>
      <c r="K9" s="9" t="str">
        <f t="shared" si="0"/>
        <v>Yes</v>
      </c>
    </row>
    <row r="10" spans="1:11" ht="25" x14ac:dyDescent="0.25">
      <c r="A10" s="75" t="s">
        <v>844</v>
      </c>
      <c r="B10" s="35" t="s">
        <v>213</v>
      </c>
      <c r="C10" s="37">
        <v>351.72971468999998</v>
      </c>
      <c r="D10" s="9" t="str">
        <f>IF($B10="N/A","N/A",IF(C10&gt;15,"No",IF(C10&lt;-15,"No","Yes")))</f>
        <v>N/A</v>
      </c>
      <c r="E10" s="37">
        <v>353.18420801000002</v>
      </c>
      <c r="F10" s="9" t="str">
        <f>IF($B10="N/A","N/A",IF(E10&gt;15,"No",IF(E10&lt;-15,"No","Yes")))</f>
        <v>N/A</v>
      </c>
      <c r="G10" s="37">
        <v>359.09916571000002</v>
      </c>
      <c r="H10" s="9" t="str">
        <f>IF($B10="N/A","N/A",IF(G10&gt;15,"No",IF(G10&lt;-15,"No","Yes")))</f>
        <v>N/A</v>
      </c>
      <c r="I10" s="10">
        <v>0.41349999999999998</v>
      </c>
      <c r="J10" s="10">
        <v>1.675</v>
      </c>
      <c r="K10" s="9" t="str">
        <f t="shared" si="0"/>
        <v>Yes</v>
      </c>
    </row>
    <row r="11" spans="1:11" ht="25" x14ac:dyDescent="0.25">
      <c r="A11" s="75" t="s">
        <v>845</v>
      </c>
      <c r="B11" s="35" t="s">
        <v>213</v>
      </c>
      <c r="C11" s="37">
        <v>1007.364136</v>
      </c>
      <c r="D11" s="9" t="str">
        <f>IF($B11="N/A","N/A",IF(C11&gt;15,"No",IF(C11&lt;-15,"No","Yes")))</f>
        <v>N/A</v>
      </c>
      <c r="E11" s="37">
        <v>1007.6297206</v>
      </c>
      <c r="F11" s="9" t="str">
        <f>IF($B11="N/A","N/A",IF(E11&gt;15,"No",IF(E11&lt;-15,"No","Yes")))</f>
        <v>N/A</v>
      </c>
      <c r="G11" s="37">
        <v>991.11875637000003</v>
      </c>
      <c r="H11" s="9" t="str">
        <f>IF($B11="N/A","N/A",IF(G11&gt;15,"No",IF(G11&lt;-15,"No","Yes")))</f>
        <v>N/A</v>
      </c>
      <c r="I11" s="10">
        <v>2.64E-2</v>
      </c>
      <c r="J11" s="10">
        <v>-1.64</v>
      </c>
      <c r="K11" s="9" t="str">
        <f t="shared" si="0"/>
        <v>Yes</v>
      </c>
    </row>
    <row r="12" spans="1:11" ht="25" x14ac:dyDescent="0.25">
      <c r="A12" s="75" t="s">
        <v>846</v>
      </c>
      <c r="B12" s="35" t="s">
        <v>213</v>
      </c>
      <c r="C12" s="37">
        <v>402.65594900000002</v>
      </c>
      <c r="D12" s="9" t="str">
        <f>IF($B12="N/A","N/A",IF(C12&gt;15,"No",IF(C12&lt;-15,"No","Yes")))</f>
        <v>N/A</v>
      </c>
      <c r="E12" s="37">
        <v>423.77161534999999</v>
      </c>
      <c r="F12" s="9" t="str">
        <f>IF($B12="N/A","N/A",IF(E12&gt;15,"No",IF(E12&lt;-15,"No","Yes")))</f>
        <v>N/A</v>
      </c>
      <c r="G12" s="37">
        <v>430.16508341999997</v>
      </c>
      <c r="H12" s="9" t="str">
        <f>IF($B12="N/A","N/A",IF(G12&gt;15,"No",IF(G12&lt;-15,"No","Yes")))</f>
        <v>N/A</v>
      </c>
      <c r="I12" s="10">
        <v>5.2439999999999998</v>
      </c>
      <c r="J12" s="10">
        <v>1.5089999999999999</v>
      </c>
      <c r="K12" s="9" t="str">
        <f t="shared" si="0"/>
        <v>Yes</v>
      </c>
    </row>
    <row r="13" spans="1:11" x14ac:dyDescent="0.25">
      <c r="A13" s="75" t="s">
        <v>655</v>
      </c>
      <c r="B13" s="35" t="s">
        <v>237</v>
      </c>
      <c r="C13" s="8">
        <v>80.406597759999997</v>
      </c>
      <c r="D13" s="9" t="str">
        <f>IF($B13="N/A","N/A",IF(C13&gt;99,"No",IF(C13&lt;75,"No","Yes")))</f>
        <v>Yes</v>
      </c>
      <c r="E13" s="8">
        <v>79.492941363</v>
      </c>
      <c r="F13" s="9" t="str">
        <f>IF($B13="N/A","N/A",IF(E13&gt;99,"No",IF(E13&lt;75,"No","Yes")))</f>
        <v>Yes</v>
      </c>
      <c r="G13" s="8">
        <v>78.857268336000004</v>
      </c>
      <c r="H13" s="9" t="str">
        <f>IF($B13="N/A","N/A",IF(G13&gt;99,"No",IF(G13&lt;75,"No","Yes")))</f>
        <v>Yes</v>
      </c>
      <c r="I13" s="10">
        <v>-1.1399999999999999</v>
      </c>
      <c r="J13" s="10">
        <v>-0.8</v>
      </c>
      <c r="K13" s="9" t="str">
        <f t="shared" ref="K13:K24" si="1">IF(J13="Div by 0", "N/A", IF(J13="N/A","N/A", IF(J13&gt;30, "No", IF(J13&lt;-30, "No", "Yes"))))</f>
        <v>Yes</v>
      </c>
    </row>
    <row r="14" spans="1:11" x14ac:dyDescent="0.25">
      <c r="A14" s="75" t="s">
        <v>495</v>
      </c>
      <c r="B14" s="35" t="s">
        <v>213</v>
      </c>
      <c r="C14" s="9">
        <v>99.984323562</v>
      </c>
      <c r="D14" s="9" t="str">
        <f>IF($B14="N/A","N/A",IF(C14&gt;15,"No",IF(C14&lt;-15,"No","Yes")))</f>
        <v>N/A</v>
      </c>
      <c r="E14" s="9">
        <v>99.985588702000001</v>
      </c>
      <c r="F14" s="9" t="str">
        <f>IF($B14="N/A","N/A",IF(E14&gt;15,"No",IF(E14&lt;-15,"No","Yes")))</f>
        <v>N/A</v>
      </c>
      <c r="G14" s="9">
        <v>99.98217846</v>
      </c>
      <c r="H14" s="9" t="str">
        <f>IF($B14="N/A","N/A",IF(G14&gt;15,"No",IF(G14&lt;-15,"No","Yes")))</f>
        <v>N/A</v>
      </c>
      <c r="I14" s="10">
        <v>1.2999999999999999E-3</v>
      </c>
      <c r="J14" s="10">
        <v>-3.0000000000000001E-3</v>
      </c>
      <c r="K14" s="9" t="str">
        <f t="shared" si="1"/>
        <v>Yes</v>
      </c>
    </row>
    <row r="15" spans="1:11" x14ac:dyDescent="0.25">
      <c r="A15" s="75" t="s">
        <v>847</v>
      </c>
      <c r="B15" s="35" t="s">
        <v>213</v>
      </c>
      <c r="C15" s="36">
        <v>28.414001253999999</v>
      </c>
      <c r="D15" s="9" t="str">
        <f>IF($B15="N/A","N/A",IF(C15&gt;15,"No",IF(C15&lt;-15,"No","Yes")))</f>
        <v>N/A</v>
      </c>
      <c r="E15" s="10">
        <v>28.43271171</v>
      </c>
      <c r="F15" s="9" t="str">
        <f>IF($B15="N/A","N/A",IF(E15&gt;15,"No",IF(E15&lt;-15,"No","Yes")))</f>
        <v>N/A</v>
      </c>
      <c r="G15" s="10">
        <v>28.38477992</v>
      </c>
      <c r="H15" s="9" t="str">
        <f>IF($B15="N/A","N/A",IF(G15&gt;15,"No",IF(G15&lt;-15,"No","Yes")))</f>
        <v>N/A</v>
      </c>
      <c r="I15" s="10">
        <v>6.5799999999999997E-2</v>
      </c>
      <c r="J15" s="10">
        <v>-0.16900000000000001</v>
      </c>
      <c r="K15" s="9" t="str">
        <f t="shared" si="1"/>
        <v>Yes</v>
      </c>
    </row>
    <row r="16" spans="1:11" x14ac:dyDescent="0.25">
      <c r="A16" s="72" t="s">
        <v>656</v>
      </c>
      <c r="B16" s="51" t="s">
        <v>238</v>
      </c>
      <c r="C16" s="9">
        <v>5.4480138293999998</v>
      </c>
      <c r="D16" s="9" t="str">
        <f>IF($B16="N/A","N/A",IF(C16&gt;20,"No",IF(C16&lt;=0,"No","Yes")))</f>
        <v>Yes</v>
      </c>
      <c r="E16" s="9">
        <v>5.3049930383000001</v>
      </c>
      <c r="F16" s="9" t="str">
        <f>IF($B16="N/A","N/A",IF(E16&gt;20,"No",IF(E16&lt;=0,"No","Yes")))</f>
        <v>Yes</v>
      </c>
      <c r="G16" s="9">
        <v>5.3895476503999999</v>
      </c>
      <c r="H16" s="9" t="str">
        <f>IF($B16="N/A","N/A",IF(G16&gt;20,"No",IF(G16&lt;=0,"No","Yes")))</f>
        <v>Yes</v>
      </c>
      <c r="I16" s="10">
        <v>-2.63</v>
      </c>
      <c r="J16" s="10">
        <v>1.5940000000000001</v>
      </c>
      <c r="K16" s="9" t="str">
        <f t="shared" si="1"/>
        <v>Yes</v>
      </c>
    </row>
    <row r="17" spans="1:11" x14ac:dyDescent="0.25">
      <c r="A17" s="72" t="s">
        <v>371</v>
      </c>
      <c r="B17" s="35" t="s">
        <v>213</v>
      </c>
      <c r="C17" s="9">
        <v>99.900842835999995</v>
      </c>
      <c r="D17" s="9" t="str">
        <f>IF($B17="N/A","N/A",IF(C17&gt;15,"No",IF(C17&lt;-15,"No","Yes")))</f>
        <v>N/A</v>
      </c>
      <c r="E17" s="9">
        <v>99.767441860000005</v>
      </c>
      <c r="F17" s="9" t="str">
        <f>IF($B17="N/A","N/A",IF(E17&gt;15,"No",IF(E17&lt;-15,"No","Yes")))</f>
        <v>N/A</v>
      </c>
      <c r="G17" s="9">
        <v>99.755541069000003</v>
      </c>
      <c r="H17" s="9" t="str">
        <f>IF($B17="N/A","N/A",IF(G17&gt;15,"No",IF(G17&lt;-15,"No","Yes")))</f>
        <v>N/A</v>
      </c>
      <c r="I17" s="10">
        <v>-0.13400000000000001</v>
      </c>
      <c r="J17" s="10">
        <v>-1.2E-2</v>
      </c>
      <c r="K17" s="9" t="str">
        <f t="shared" si="1"/>
        <v>Yes</v>
      </c>
    </row>
    <row r="18" spans="1:11" x14ac:dyDescent="0.25">
      <c r="A18" s="72" t="s">
        <v>848</v>
      </c>
      <c r="B18" s="35" t="s">
        <v>213</v>
      </c>
      <c r="C18" s="10">
        <v>29.733002481</v>
      </c>
      <c r="D18" s="9" t="str">
        <f>IF($B18="N/A","N/A",IF(C18&gt;15,"No",IF(C18&lt;-15,"No","Yes")))</f>
        <v>N/A</v>
      </c>
      <c r="E18" s="10">
        <v>29.660506161000001</v>
      </c>
      <c r="F18" s="9" t="str">
        <f>IF($B18="N/A","N/A",IF(E18&gt;15,"No",IF(E18&lt;-15,"No","Yes")))</f>
        <v>N/A</v>
      </c>
      <c r="G18" s="10">
        <v>29.255677176999999</v>
      </c>
      <c r="H18" s="9" t="str">
        <f>IF($B18="N/A","N/A",IF(G18&gt;15,"No",IF(G18&lt;-15,"No","Yes")))</f>
        <v>N/A</v>
      </c>
      <c r="I18" s="10">
        <v>-0.24399999999999999</v>
      </c>
      <c r="J18" s="10">
        <v>-1.36</v>
      </c>
      <c r="K18" s="9" t="str">
        <f t="shared" si="1"/>
        <v>Yes</v>
      </c>
    </row>
    <row r="19" spans="1:11" x14ac:dyDescent="0.25">
      <c r="A19" s="75" t="s">
        <v>657</v>
      </c>
      <c r="B19" s="51" t="s">
        <v>239</v>
      </c>
      <c r="C19" s="9">
        <v>0.70047178310000002</v>
      </c>
      <c r="D19" s="9" t="str">
        <f>IF($B19="N/A","N/A",IF(C19&gt;10,"No",IF(C19&lt;=0,"No","Yes")))</f>
        <v>Yes</v>
      </c>
      <c r="E19" s="9">
        <v>0.9332205361</v>
      </c>
      <c r="F19" s="9" t="str">
        <f>IF($B19="N/A","N/A",IF(E19&gt;10,"No",IF(E19&lt;=0,"No","Yes")))</f>
        <v>Yes</v>
      </c>
      <c r="G19" s="9">
        <v>1.2156346068999999</v>
      </c>
      <c r="H19" s="9" t="str">
        <f>IF($B19="N/A","N/A",IF(G19&gt;10,"No",IF(G19&lt;=0,"No","Yes")))</f>
        <v>Yes</v>
      </c>
      <c r="I19" s="10">
        <v>33.229999999999997</v>
      </c>
      <c r="J19" s="10">
        <v>30.26</v>
      </c>
      <c r="K19" s="9" t="str">
        <f t="shared" si="1"/>
        <v>No</v>
      </c>
    </row>
    <row r="20" spans="1:11" x14ac:dyDescent="0.25">
      <c r="A20" s="75" t="s">
        <v>129</v>
      </c>
      <c r="B20" s="35" t="s">
        <v>213</v>
      </c>
      <c r="C20" s="9">
        <v>98.586118252000006</v>
      </c>
      <c r="D20" s="9" t="str">
        <f>IF($B20="N/A","N/A",IF(C20&gt;15,"No",IF(C20&lt;-15,"No","Yes")))</f>
        <v>N/A</v>
      </c>
      <c r="E20" s="9">
        <v>98.489140699000004</v>
      </c>
      <c r="F20" s="9" t="str">
        <f>IF($B20="N/A","N/A",IF(E20&gt;15,"No",IF(E20&lt;-15,"No","Yes")))</f>
        <v>N/A</v>
      </c>
      <c r="G20" s="9">
        <v>99.132947977000001</v>
      </c>
      <c r="H20" s="9" t="str">
        <f>IF($B20="N/A","N/A",IF(G20&gt;15,"No",IF(G20&lt;-15,"No","Yes")))</f>
        <v>N/A</v>
      </c>
      <c r="I20" s="10">
        <v>-9.8000000000000004E-2</v>
      </c>
      <c r="J20" s="10">
        <v>0.65369999999999995</v>
      </c>
      <c r="K20" s="9" t="str">
        <f t="shared" si="1"/>
        <v>Yes</v>
      </c>
    </row>
    <row r="21" spans="1:11" x14ac:dyDescent="0.25">
      <c r="A21" s="75" t="s">
        <v>849</v>
      </c>
      <c r="B21" s="35" t="s">
        <v>213</v>
      </c>
      <c r="C21" s="10">
        <v>3.7953063884999998</v>
      </c>
      <c r="D21" s="9" t="str">
        <f>IF($B21="N/A","N/A",IF(C21&gt;15,"No",IF(C21&lt;-15,"No","Yes")))</f>
        <v>N/A</v>
      </c>
      <c r="E21" s="10">
        <v>3.1227229147000002</v>
      </c>
      <c r="F21" s="9" t="str">
        <f>IF($B21="N/A","N/A",IF(E21&gt;15,"No",IF(E21&lt;-15,"No","Yes")))</f>
        <v>N/A</v>
      </c>
      <c r="G21" s="10">
        <v>2.8600583089999998</v>
      </c>
      <c r="H21" s="9" t="str">
        <f>IF($B21="N/A","N/A",IF(G21&gt;15,"No",IF(G21&lt;-15,"No","Yes")))</f>
        <v>N/A</v>
      </c>
      <c r="I21" s="10">
        <v>-17.7</v>
      </c>
      <c r="J21" s="10">
        <v>-8.41</v>
      </c>
      <c r="K21" s="9" t="str">
        <f t="shared" si="1"/>
        <v>Yes</v>
      </c>
    </row>
    <row r="22" spans="1:11" x14ac:dyDescent="0.25">
      <c r="A22" s="75" t="s">
        <v>1709</v>
      </c>
      <c r="B22" s="51" t="s">
        <v>224</v>
      </c>
      <c r="C22" s="9">
        <v>13.444916628</v>
      </c>
      <c r="D22" s="9" t="str">
        <f>IF($B22="N/A","N/A",IF(C22&gt;5,"No",IF(C22&lt;=0,"No","Yes")))</f>
        <v>No</v>
      </c>
      <c r="E22" s="9">
        <v>14.268845062</v>
      </c>
      <c r="F22" s="9" t="str">
        <f>IF($B22="N/A","N/A",IF(E22&gt;5,"No",IF(E22&lt;=0,"No","Yes")))</f>
        <v>No</v>
      </c>
      <c r="G22" s="9">
        <v>14.537549407</v>
      </c>
      <c r="H22" s="9" t="str">
        <f>IF($B22="N/A","N/A",IF(G22&gt;5,"No",IF(G22&lt;=0,"No","Yes")))</f>
        <v>No</v>
      </c>
      <c r="I22" s="10">
        <v>6.1280000000000001</v>
      </c>
      <c r="J22" s="10">
        <v>1.883</v>
      </c>
      <c r="K22" s="9" t="str">
        <f t="shared" si="1"/>
        <v>Yes</v>
      </c>
    </row>
    <row r="23" spans="1:11" x14ac:dyDescent="0.25">
      <c r="A23" s="75" t="s">
        <v>130</v>
      </c>
      <c r="B23" s="35" t="s">
        <v>213</v>
      </c>
      <c r="C23" s="9">
        <v>97.120471438999999</v>
      </c>
      <c r="D23" s="9" t="str">
        <f>IF($B23="N/A","N/A",IF(C23&gt;15,"No",IF(C23&lt;-15,"No","Yes")))</f>
        <v>N/A</v>
      </c>
      <c r="E23" s="9">
        <v>95.652173912999999</v>
      </c>
      <c r="F23" s="9" t="str">
        <f>IF($B23="N/A","N/A",IF(E23&gt;15,"No",IF(E23&lt;-15,"No","Yes")))</f>
        <v>N/A</v>
      </c>
      <c r="G23" s="9">
        <v>95.093952027</v>
      </c>
      <c r="H23" s="9" t="str">
        <f>IF($B23="N/A","N/A",IF(G23&gt;15,"No",IF(G23&lt;-15,"No","Yes")))</f>
        <v>N/A</v>
      </c>
      <c r="I23" s="10">
        <v>-1.51</v>
      </c>
      <c r="J23" s="10">
        <v>-0.58399999999999996</v>
      </c>
      <c r="K23" s="9" t="str">
        <f t="shared" si="1"/>
        <v>Yes</v>
      </c>
    </row>
    <row r="24" spans="1:11" x14ac:dyDescent="0.25">
      <c r="A24" s="75" t="s">
        <v>850</v>
      </c>
      <c r="B24" s="35" t="s">
        <v>213</v>
      </c>
      <c r="C24" s="10">
        <v>7.8745087222999999</v>
      </c>
      <c r="D24" s="9" t="str">
        <f>IF($B24="N/A","N/A",IF(C24&gt;15,"No",IF(C24&lt;-15,"No","Yes")))</f>
        <v>N/A</v>
      </c>
      <c r="E24" s="10">
        <v>8.0000645661000007</v>
      </c>
      <c r="F24" s="9" t="str">
        <f>IF($B24="N/A","N/A",IF(E24&gt;15,"No",IF(E24&lt;-15,"No","Yes")))</f>
        <v>N/A</v>
      </c>
      <c r="G24" s="10">
        <v>7.7117351800999998</v>
      </c>
      <c r="H24" s="9" t="str">
        <f>IF($B24="N/A","N/A",IF(G24&gt;15,"No",IF(G24&lt;-15,"No","Yes")))</f>
        <v>N/A</v>
      </c>
      <c r="I24" s="10">
        <v>1.5940000000000001</v>
      </c>
      <c r="J24" s="10">
        <v>-3.6</v>
      </c>
      <c r="K24" s="9" t="str">
        <f t="shared" si="1"/>
        <v>Yes</v>
      </c>
    </row>
    <row r="25" spans="1:11" x14ac:dyDescent="0.25">
      <c r="A25" s="75" t="s">
        <v>15</v>
      </c>
      <c r="B25" s="35" t="s">
        <v>240</v>
      </c>
      <c r="C25" s="9">
        <v>4.5080491231000002</v>
      </c>
      <c r="D25" s="9" t="str">
        <f>IF($B25="N/A","N/A",IF(C25&gt;20,"No",IF(C25&lt;1,"No","Yes")))</f>
        <v>Yes</v>
      </c>
      <c r="E25" s="9">
        <v>4.1532279384999997</v>
      </c>
      <c r="F25" s="9" t="str">
        <f>IF($B25="N/A","N/A",IF(E25&gt;20,"No",IF(E25&lt;1,"No","Yes")))</f>
        <v>Yes</v>
      </c>
      <c r="G25" s="9">
        <v>4.2116820378000002</v>
      </c>
      <c r="H25" s="9" t="str">
        <f>IF($B25="N/A","N/A",IF(G25&gt;20,"No",IF(G25&lt;1,"No","Yes")))</f>
        <v>Yes</v>
      </c>
      <c r="I25" s="10">
        <v>-7.87</v>
      </c>
      <c r="J25" s="10">
        <v>1.407</v>
      </c>
      <c r="K25" s="9" t="str">
        <f t="shared" ref="K25:K34" si="2">IF(J25="Div by 0", "N/A", IF(J25="N/A","N/A", IF(J25&gt;30, "No", IF(J25&lt;-30, "No", "Yes"))))</f>
        <v>Yes</v>
      </c>
    </row>
    <row r="26" spans="1:11" x14ac:dyDescent="0.25">
      <c r="A26" s="75" t="s">
        <v>159</v>
      </c>
      <c r="B26" s="35" t="s">
        <v>214</v>
      </c>
      <c r="C26" s="9">
        <v>99.990996507000006</v>
      </c>
      <c r="D26" s="9" t="str">
        <f>IF($B26="N/A","N/A",IF(C26&gt;100,"No",IF(C26&lt;95,"No","Yes")))</f>
        <v>Yes</v>
      </c>
      <c r="E26" s="9">
        <v>99.996475087999997</v>
      </c>
      <c r="F26" s="9" t="str">
        <f>IF($B26="N/A","N/A",IF(E26&gt;100,"No",IF(E26&lt;95,"No","Yes")))</f>
        <v>Yes</v>
      </c>
      <c r="G26" s="9">
        <v>99.978919630999997</v>
      </c>
      <c r="H26" s="9" t="str">
        <f>IF($B26="N/A","N/A",IF(G26&gt;100,"No",IF(G26&lt;95,"No","Yes")))</f>
        <v>Yes</v>
      </c>
      <c r="I26" s="10">
        <v>5.4999999999999997E-3</v>
      </c>
      <c r="J26" s="10">
        <v>-1.7999999999999999E-2</v>
      </c>
      <c r="K26" s="9" t="str">
        <f t="shared" si="2"/>
        <v>Yes</v>
      </c>
    </row>
    <row r="27" spans="1:11" x14ac:dyDescent="0.25">
      <c r="A27" s="75" t="s">
        <v>32</v>
      </c>
      <c r="B27" s="35" t="s">
        <v>214</v>
      </c>
      <c r="C27" s="9">
        <v>100</v>
      </c>
      <c r="D27" s="9" t="str">
        <f>IF($B27="N/A","N/A",IF(C27&gt;100,"No",IF(C27&lt;95,"No","Yes")))</f>
        <v>Yes</v>
      </c>
      <c r="E27" s="9">
        <v>99.999118772000003</v>
      </c>
      <c r="F27" s="9" t="str">
        <f>IF($B27="N/A","N/A",IF(E27&gt;100,"No",IF(E27&lt;95,"No","Yes")))</f>
        <v>Yes</v>
      </c>
      <c r="G27" s="9">
        <v>99.998243302999995</v>
      </c>
      <c r="H27" s="9" t="str">
        <f>IF($B27="N/A","N/A",IF(G27&gt;100,"No",IF(G27&lt;95,"No","Yes")))</f>
        <v>Yes</v>
      </c>
      <c r="I27" s="10">
        <v>-1E-3</v>
      </c>
      <c r="J27" s="10">
        <v>-1E-3</v>
      </c>
      <c r="K27" s="9" t="str">
        <f t="shared" si="2"/>
        <v>Yes</v>
      </c>
    </row>
    <row r="28" spans="1:11" x14ac:dyDescent="0.25">
      <c r="A28" s="75" t="s">
        <v>851</v>
      </c>
      <c r="B28" s="35" t="s">
        <v>226</v>
      </c>
      <c r="C28" s="9">
        <v>7.8402420139000002</v>
      </c>
      <c r="D28" s="9" t="str">
        <f>IF($B28="N/A","N/A",IF(C28&gt;30,"No",IF(C28&lt;5,"No","Yes")))</f>
        <v>Yes</v>
      </c>
      <c r="E28" s="9">
        <v>7.4966733346999996</v>
      </c>
      <c r="F28" s="9" t="str">
        <f>IF($B28="N/A","N/A",IF(E28&gt;30,"No",IF(E28&lt;5,"No","Yes")))</f>
        <v>Yes</v>
      </c>
      <c r="G28" s="9">
        <v>7.5714988406000003</v>
      </c>
      <c r="H28" s="9" t="str">
        <f>IF($B28="N/A","N/A",IF(G28&gt;30,"No",IF(G28&lt;5,"No","Yes")))</f>
        <v>Yes</v>
      </c>
      <c r="I28" s="10">
        <v>-4.38</v>
      </c>
      <c r="J28" s="10">
        <v>0.99809999999999999</v>
      </c>
      <c r="K28" s="9" t="str">
        <f t="shared" si="2"/>
        <v>Yes</v>
      </c>
    </row>
    <row r="29" spans="1:11" x14ac:dyDescent="0.25">
      <c r="A29" s="75" t="s">
        <v>852</v>
      </c>
      <c r="B29" s="35" t="s">
        <v>227</v>
      </c>
      <c r="C29" s="9">
        <v>47.615874959000003</v>
      </c>
      <c r="D29" s="9" t="str">
        <f>IF($B29="N/A","N/A",IF(C29&gt;75,"No",IF(C29&lt;15,"No","Yes")))</f>
        <v>Yes</v>
      </c>
      <c r="E29" s="9">
        <v>46.525727680000003</v>
      </c>
      <c r="F29" s="9" t="str">
        <f>IF($B29="N/A","N/A",IF(E29&gt;75,"No",IF(E29&lt;15,"No","Yes")))</f>
        <v>Yes</v>
      </c>
      <c r="G29" s="9">
        <v>45.247171667000003</v>
      </c>
      <c r="H29" s="9" t="str">
        <f>IF($B29="N/A","N/A",IF(G29&gt;75,"No",IF(G29&lt;15,"No","Yes")))</f>
        <v>Yes</v>
      </c>
      <c r="I29" s="10">
        <v>-2.29</v>
      </c>
      <c r="J29" s="10">
        <v>-2.75</v>
      </c>
      <c r="K29" s="9" t="str">
        <f t="shared" si="2"/>
        <v>Yes</v>
      </c>
    </row>
    <row r="30" spans="1:11" x14ac:dyDescent="0.25">
      <c r="A30" s="75" t="s">
        <v>853</v>
      </c>
      <c r="B30" s="35" t="s">
        <v>228</v>
      </c>
      <c r="C30" s="9">
        <v>44.543883027</v>
      </c>
      <c r="D30" s="9" t="str">
        <f>IF($B30="N/A","N/A",IF(C30&gt;70,"No",IF(C30&lt;25,"No","Yes")))</f>
        <v>Yes</v>
      </c>
      <c r="E30" s="9">
        <v>45.977598985</v>
      </c>
      <c r="F30" s="9" t="str">
        <f>IF($B30="N/A","N/A",IF(E30&gt;70,"No",IF(E30&lt;25,"No","Yes")))</f>
        <v>Yes</v>
      </c>
      <c r="G30" s="9">
        <v>47.180451128000001</v>
      </c>
      <c r="H30" s="9" t="str">
        <f>IF($B30="N/A","N/A",IF(G30&gt;70,"No",IF(G30&lt;25,"No","Yes")))</f>
        <v>Yes</v>
      </c>
      <c r="I30" s="10">
        <v>3.2189999999999999</v>
      </c>
      <c r="J30" s="10">
        <v>2.6160000000000001</v>
      </c>
      <c r="K30" s="9" t="str">
        <f t="shared" si="2"/>
        <v>Yes</v>
      </c>
    </row>
    <row r="31" spans="1:11" x14ac:dyDescent="0.25">
      <c r="A31" s="75" t="s">
        <v>160</v>
      </c>
      <c r="B31" s="35" t="s">
        <v>214</v>
      </c>
      <c r="C31" s="9">
        <v>99.749702885000005</v>
      </c>
      <c r="D31" s="9" t="str">
        <f>IF($B31="N/A","N/A",IF(C31&gt;100,"No",IF(C31&lt;95,"No","Yes")))</f>
        <v>Yes</v>
      </c>
      <c r="E31" s="9">
        <v>99.951532455999995</v>
      </c>
      <c r="F31" s="9" t="str">
        <f>IF($B31="N/A","N/A",IF(E31&gt;100,"No",IF(E31&lt;95,"No","Yes")))</f>
        <v>Yes</v>
      </c>
      <c r="G31" s="9">
        <v>99.922705313999998</v>
      </c>
      <c r="H31" s="9" t="str">
        <f>IF($B31="N/A","N/A",IF(G31&gt;100,"No",IF(G31&lt;95,"No","Yes")))</f>
        <v>Yes</v>
      </c>
      <c r="I31" s="10">
        <v>0.20230000000000001</v>
      </c>
      <c r="J31" s="10">
        <v>-2.9000000000000001E-2</v>
      </c>
      <c r="K31" s="9" t="str">
        <f t="shared" si="2"/>
        <v>Yes</v>
      </c>
    </row>
    <row r="32" spans="1:11" x14ac:dyDescent="0.25">
      <c r="A32" s="29" t="s">
        <v>374</v>
      </c>
      <c r="B32" s="35" t="s">
        <v>241</v>
      </c>
      <c r="C32" s="9">
        <v>2.3138977923000001</v>
      </c>
      <c r="D32" s="9" t="str">
        <f>IF($B32="N/A","N/A",IF(C32&gt;5,"No",IF(C32&lt;1,"No","Yes")))</f>
        <v>Yes</v>
      </c>
      <c r="E32" s="9">
        <v>2.5079751141000002</v>
      </c>
      <c r="F32" s="9" t="str">
        <f>IF($B32="N/A","N/A",IF(E32&gt;5,"No",IF(E32&lt;1,"No","Yes")))</f>
        <v>Yes</v>
      </c>
      <c r="G32" s="9">
        <v>2.968818621</v>
      </c>
      <c r="H32" s="9" t="str">
        <f>IF($B32="N/A","N/A",IF(G32&gt;5,"No",IF(G32&lt;1,"No","Yes")))</f>
        <v>Yes</v>
      </c>
      <c r="I32" s="10">
        <v>8.3870000000000005</v>
      </c>
      <c r="J32" s="10">
        <v>18.38</v>
      </c>
      <c r="K32" s="9" t="str">
        <f t="shared" si="2"/>
        <v>Yes</v>
      </c>
    </row>
    <row r="33" spans="1:11" x14ac:dyDescent="0.25">
      <c r="A33" s="29" t="s">
        <v>376</v>
      </c>
      <c r="B33" s="35" t="s">
        <v>242</v>
      </c>
      <c r="C33" s="9">
        <v>94.695141715000005</v>
      </c>
      <c r="D33" s="9" t="str">
        <f>IF($B33="N/A","N/A",IF(C33&gt;98,"No",IF(C33&lt;8,"No","Yes")))</f>
        <v>Yes</v>
      </c>
      <c r="E33" s="9">
        <v>94.530217311000001</v>
      </c>
      <c r="F33" s="9" t="str">
        <f>IF($B33="N/A","N/A",IF(E33&gt;98,"No",IF(E33&lt;8,"No","Yes")))</f>
        <v>Yes</v>
      </c>
      <c r="G33" s="9">
        <v>94.043039086999997</v>
      </c>
      <c r="H33" s="9" t="str">
        <f>IF($B33="N/A","N/A",IF(G33&gt;98,"No",IF(G33&lt;8,"No","Yes")))</f>
        <v>Yes</v>
      </c>
      <c r="I33" s="10">
        <v>-0.17399999999999999</v>
      </c>
      <c r="J33" s="10">
        <v>-0.51500000000000001</v>
      </c>
      <c r="K33" s="9" t="str">
        <f t="shared" si="2"/>
        <v>Yes</v>
      </c>
    </row>
    <row r="34" spans="1:11" x14ac:dyDescent="0.25">
      <c r="A34" s="29" t="s">
        <v>377</v>
      </c>
      <c r="B34" s="51" t="s">
        <v>224</v>
      </c>
      <c r="C34" s="9">
        <v>0.95346994630000004</v>
      </c>
      <c r="D34" s="9" t="str">
        <f>IF($B34="N/A","N/A",IF(C34&gt;5,"No",IF(C34&lt;=0,"No","Yes")))</f>
        <v>Yes</v>
      </c>
      <c r="E34" s="9">
        <v>0.89180281640000003</v>
      </c>
      <c r="F34" s="9" t="str">
        <f>IF($B34="N/A","N/A",IF(E34&gt;5,"No",IF(E34&lt;=0,"No","Yes")))</f>
        <v>Yes</v>
      </c>
      <c r="G34" s="9">
        <v>0.7975406236</v>
      </c>
      <c r="H34" s="9" t="str">
        <f>IF($B34="N/A","N/A",IF(G34&gt;5,"No",IF(G34&lt;=0,"No","Yes")))</f>
        <v>Yes</v>
      </c>
      <c r="I34" s="10">
        <v>-6.47</v>
      </c>
      <c r="J34" s="10">
        <v>-10.6</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3406</v>
      </c>
      <c r="D6" s="9" t="str">
        <f>IF($B6="N/A","N/A",IF(C6&gt;15,"No",IF(C6&lt;-15,"No","Yes")))</f>
        <v>N/A</v>
      </c>
      <c r="E6" s="36">
        <v>3312</v>
      </c>
      <c r="F6" s="9" t="str">
        <f>IF($B6="N/A","N/A",IF(E6&gt;15,"No",IF(E6&lt;-15,"No","Yes")))</f>
        <v>N/A</v>
      </c>
      <c r="G6" s="36">
        <v>3084</v>
      </c>
      <c r="H6" s="9" t="str">
        <f>IF($B6="N/A","N/A",IF(G6&gt;15,"No",IF(G6&lt;-15,"No","Yes")))</f>
        <v>N/A</v>
      </c>
      <c r="I6" s="10">
        <v>-2.76</v>
      </c>
      <c r="J6" s="10">
        <v>-6.88</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990.64298297000005</v>
      </c>
      <c r="D9" s="9" t="str">
        <f>IF($B9="N/A","N/A",IF(C9&gt;15,"No",IF(C9&lt;-15,"No","Yes")))</f>
        <v>N/A</v>
      </c>
      <c r="E9" s="37">
        <v>919.95471013999997</v>
      </c>
      <c r="F9" s="9" t="str">
        <f>IF($B9="N/A","N/A",IF(E9&gt;15,"No",IF(E9&lt;-15,"No","Yes")))</f>
        <v>N/A</v>
      </c>
      <c r="G9" s="37">
        <v>892.95525292000002</v>
      </c>
      <c r="H9" s="9" t="str">
        <f>IF($B9="N/A","N/A",IF(G9&gt;15,"No",IF(G9&lt;-15,"No","Yes")))</f>
        <v>N/A</v>
      </c>
      <c r="I9" s="10">
        <v>-7.14</v>
      </c>
      <c r="J9" s="10">
        <v>-2.93</v>
      </c>
      <c r="K9" s="9" t="str">
        <f t="shared" si="0"/>
        <v>Yes</v>
      </c>
    </row>
    <row r="10" spans="1:11" x14ac:dyDescent="0.25">
      <c r="A10" s="75" t="s">
        <v>655</v>
      </c>
      <c r="B10" s="35" t="s">
        <v>237</v>
      </c>
      <c r="C10" s="8">
        <v>85.231943629</v>
      </c>
      <c r="D10" s="9" t="str">
        <f>IF($B10="N/A","N/A",IF(C10&gt;99,"No",IF(C10&lt;75,"No","Yes")))</f>
        <v>Yes</v>
      </c>
      <c r="E10" s="8">
        <v>80.97826087</v>
      </c>
      <c r="F10" s="9" t="str">
        <f>IF($B10="N/A","N/A",IF(E10&gt;99,"No",IF(E10&lt;75,"No","Yes")))</f>
        <v>Yes</v>
      </c>
      <c r="G10" s="8">
        <v>77.950713359000005</v>
      </c>
      <c r="H10" s="9" t="str">
        <f>IF($B10="N/A","N/A",IF(G10&gt;99,"No",IF(G10&lt;75,"No","Yes")))</f>
        <v>Yes</v>
      </c>
      <c r="I10" s="10">
        <v>-4.99</v>
      </c>
      <c r="J10" s="10">
        <v>-3.74</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7.369348209</v>
      </c>
      <c r="D12" s="9" t="str">
        <f>IF($B12="N/A","N/A",IF(C12&gt;10,"No",IF(C12&lt;=0,"No","Yes")))</f>
        <v>Yes</v>
      </c>
      <c r="E12" s="9">
        <v>7.2463768116000002</v>
      </c>
      <c r="F12" s="9" t="str">
        <f>IF($B12="N/A","N/A",IF(E12&gt;10,"No",IF(E12&lt;=0,"No","Yes")))</f>
        <v>Yes</v>
      </c>
      <c r="G12" s="9">
        <v>7.6848249027</v>
      </c>
      <c r="H12" s="9" t="str">
        <f>IF($B12="N/A","N/A",IF(G12&gt;10,"No",IF(G12&lt;=0,"No","Yes")))</f>
        <v>Yes</v>
      </c>
      <c r="I12" s="10">
        <v>-1.67</v>
      </c>
      <c r="J12" s="10">
        <v>6.0510000000000002</v>
      </c>
      <c r="K12" s="9" t="str">
        <f t="shared" si="0"/>
        <v>Yes</v>
      </c>
    </row>
    <row r="13" spans="1:11" x14ac:dyDescent="0.25">
      <c r="A13" s="75" t="s">
        <v>658</v>
      </c>
      <c r="B13" s="51" t="s">
        <v>224</v>
      </c>
      <c r="C13" s="9">
        <v>7.3987081621000002</v>
      </c>
      <c r="D13" s="9" t="str">
        <f>IF($B13="N/A","N/A",IF(C13&gt;5,"No",IF(C13&lt;=0,"No","Yes")))</f>
        <v>No</v>
      </c>
      <c r="E13" s="9">
        <v>11.775362318999999</v>
      </c>
      <c r="F13" s="9" t="str">
        <f>IF($B13="N/A","N/A",IF(E13&gt;5,"No",IF(E13&lt;=0,"No","Yes")))</f>
        <v>No</v>
      </c>
      <c r="G13" s="9">
        <v>14.364461737999999</v>
      </c>
      <c r="H13" s="9" t="str">
        <f>IF($B13="N/A","N/A",IF(G13&gt;5,"No",IF(G13&lt;=0,"No","Yes")))</f>
        <v>No</v>
      </c>
      <c r="I13" s="10">
        <v>59.15</v>
      </c>
      <c r="J13" s="10">
        <v>21.99</v>
      </c>
      <c r="K13" s="9" t="str">
        <f t="shared" si="0"/>
        <v>Yes</v>
      </c>
    </row>
    <row r="14" spans="1:11" x14ac:dyDescent="0.25">
      <c r="A14" s="75" t="s">
        <v>159</v>
      </c>
      <c r="B14" s="35" t="s">
        <v>214</v>
      </c>
      <c r="C14" s="9">
        <v>99.765120375999999</v>
      </c>
      <c r="D14" s="9" t="str">
        <f>IF($B14="N/A","N/A",IF(C14&gt;100,"No",IF(C14&lt;95,"No","Yes")))</f>
        <v>Yes</v>
      </c>
      <c r="E14" s="9">
        <v>99.879227052999994</v>
      </c>
      <c r="F14" s="9" t="str">
        <f>IF($B14="N/A","N/A",IF(E14&gt;100,"No",IF(E14&lt;95,"No","Yes")))</f>
        <v>Yes</v>
      </c>
      <c r="G14" s="9">
        <v>96.595330739000005</v>
      </c>
      <c r="H14" s="9" t="str">
        <f>IF($B14="N/A","N/A",IF(G14&gt;100,"No",IF(G14&lt;95,"No","Yes")))</f>
        <v>Yes</v>
      </c>
      <c r="I14" s="10">
        <v>0.1144</v>
      </c>
      <c r="J14" s="10">
        <v>-3.29</v>
      </c>
      <c r="K14" s="9" t="str">
        <f t="shared" si="0"/>
        <v>Yes</v>
      </c>
    </row>
    <row r="15" spans="1:11" x14ac:dyDescent="0.25">
      <c r="A15" s="75" t="s">
        <v>32</v>
      </c>
      <c r="B15" s="35" t="s">
        <v>214</v>
      </c>
      <c r="C15" s="9">
        <v>99.970640047000003</v>
      </c>
      <c r="D15" s="9" t="str">
        <f>IF($B15="N/A","N/A",IF(C15&gt;100,"No",IF(C15&lt;95,"No","Yes")))</f>
        <v>Yes</v>
      </c>
      <c r="E15" s="9">
        <v>99.939613527000006</v>
      </c>
      <c r="F15" s="9" t="str">
        <f>IF($B15="N/A","N/A",IF(E15&gt;100,"No",IF(E15&lt;95,"No","Yes")))</f>
        <v>Yes</v>
      </c>
      <c r="G15" s="9">
        <v>100</v>
      </c>
      <c r="H15" s="9" t="str">
        <f>IF($B15="N/A","N/A",IF(G15&gt;100,"No",IF(G15&lt;95,"No","Yes")))</f>
        <v>Yes</v>
      </c>
      <c r="I15" s="10">
        <v>-3.1E-2</v>
      </c>
      <c r="J15" s="10">
        <v>6.0400000000000002E-2</v>
      </c>
      <c r="K15" s="9" t="str">
        <f t="shared" si="0"/>
        <v>Yes</v>
      </c>
    </row>
    <row r="16" spans="1:11" x14ac:dyDescent="0.25">
      <c r="A16" s="75" t="s">
        <v>851</v>
      </c>
      <c r="B16" s="35" t="s">
        <v>226</v>
      </c>
      <c r="C16" s="9">
        <v>7.5183553598000001</v>
      </c>
      <c r="D16" s="9" t="str">
        <f>IF($B16="N/A","N/A",IF(C16&gt;30,"No",IF(C16&lt;5,"No","Yes")))</f>
        <v>Yes</v>
      </c>
      <c r="E16" s="9">
        <v>5.9818731117999997</v>
      </c>
      <c r="F16" s="9" t="str">
        <f>IF($B16="N/A","N/A",IF(E16&gt;30,"No",IF(E16&lt;5,"No","Yes")))</f>
        <v>Yes</v>
      </c>
      <c r="G16" s="9">
        <v>7.0687418936000004</v>
      </c>
      <c r="H16" s="9" t="str">
        <f>IF($B16="N/A","N/A",IF(G16&gt;30,"No",IF(G16&lt;5,"No","Yes")))</f>
        <v>Yes</v>
      </c>
      <c r="I16" s="10">
        <v>-20.399999999999999</v>
      </c>
      <c r="J16" s="10">
        <v>18.170000000000002</v>
      </c>
      <c r="K16" s="9" t="str">
        <f t="shared" si="0"/>
        <v>Yes</v>
      </c>
    </row>
    <row r="17" spans="1:11" x14ac:dyDescent="0.25">
      <c r="A17" s="75" t="s">
        <v>852</v>
      </c>
      <c r="B17" s="35" t="s">
        <v>227</v>
      </c>
      <c r="C17" s="9">
        <v>31.071953010000001</v>
      </c>
      <c r="D17" s="9" t="str">
        <f>IF($B17="N/A","N/A",IF(C17&gt;75,"No",IF(C17&lt;15,"No","Yes")))</f>
        <v>Yes</v>
      </c>
      <c r="E17" s="9">
        <v>29.274924470999999</v>
      </c>
      <c r="F17" s="9" t="str">
        <f>IF($B17="N/A","N/A",IF(E17&gt;75,"No",IF(E17&lt;15,"No","Yes")))</f>
        <v>Yes</v>
      </c>
      <c r="G17" s="9">
        <v>28.664072633</v>
      </c>
      <c r="H17" s="9" t="str">
        <f>IF($B17="N/A","N/A",IF(G17&gt;75,"No",IF(G17&lt;15,"No","Yes")))</f>
        <v>Yes</v>
      </c>
      <c r="I17" s="10">
        <v>-5.78</v>
      </c>
      <c r="J17" s="10">
        <v>-2.09</v>
      </c>
      <c r="K17" s="9" t="str">
        <f t="shared" si="0"/>
        <v>Yes</v>
      </c>
    </row>
    <row r="18" spans="1:11" x14ac:dyDescent="0.25">
      <c r="A18" s="75" t="s">
        <v>853</v>
      </c>
      <c r="B18" s="35" t="s">
        <v>228</v>
      </c>
      <c r="C18" s="9">
        <v>61.350954479000002</v>
      </c>
      <c r="D18" s="9" t="str">
        <f>IF($B18="N/A","N/A",IF(C18&gt;70,"No",IF(C18&lt;25,"No","Yes")))</f>
        <v>Yes</v>
      </c>
      <c r="E18" s="9">
        <v>64.743202417000006</v>
      </c>
      <c r="F18" s="9" t="str">
        <f>IF($B18="N/A","N/A",IF(E18&gt;70,"No",IF(E18&lt;25,"No","Yes")))</f>
        <v>Yes</v>
      </c>
      <c r="G18" s="9">
        <v>64.267185472999998</v>
      </c>
      <c r="H18" s="9" t="str">
        <f>IF($B18="N/A","N/A",IF(G18&gt;70,"No",IF(G18&lt;25,"No","Yes")))</f>
        <v>Yes</v>
      </c>
      <c r="I18" s="10">
        <v>5.5289999999999999</v>
      </c>
      <c r="J18" s="10">
        <v>-0.73499999999999999</v>
      </c>
      <c r="K18" s="9" t="str">
        <f t="shared" si="0"/>
        <v>Yes</v>
      </c>
    </row>
    <row r="19" spans="1:11" x14ac:dyDescent="0.25">
      <c r="A19" s="75" t="s">
        <v>160</v>
      </c>
      <c r="B19" s="35" t="s">
        <v>214</v>
      </c>
      <c r="C19" s="9">
        <v>97.680563711000005</v>
      </c>
      <c r="D19" s="9" t="str">
        <f>IF($B19="N/A","N/A",IF(C19&gt;100,"No",IF(C19&lt;95,"No","Yes")))</f>
        <v>Yes</v>
      </c>
      <c r="E19" s="9">
        <v>99.969806762999994</v>
      </c>
      <c r="F19" s="9" t="str">
        <f>IF($B19="N/A","N/A",IF(E19&gt;100,"No",IF(E19&lt;95,"No","Yes")))</f>
        <v>Yes</v>
      </c>
      <c r="G19" s="9">
        <v>99.902723734999995</v>
      </c>
      <c r="H19" s="9" t="str">
        <f>IF($B19="N/A","N/A",IF(G19&gt;100,"No",IF(G19&lt;95,"No","Yes")))</f>
        <v>Yes</v>
      </c>
      <c r="I19" s="10">
        <v>2.3439999999999999</v>
      </c>
      <c r="J19" s="10">
        <v>-6.7000000000000004E-2</v>
      </c>
      <c r="K19" s="9" t="str">
        <f t="shared" si="0"/>
        <v>Yes</v>
      </c>
    </row>
    <row r="20" spans="1:11" x14ac:dyDescent="0.25">
      <c r="A20" s="29" t="s">
        <v>374</v>
      </c>
      <c r="B20" s="35" t="s">
        <v>241</v>
      </c>
      <c r="C20" s="9">
        <v>11.743981209999999</v>
      </c>
      <c r="D20" s="9" t="str">
        <f>IF($B20="N/A","N/A",IF(C20&gt;5,"No",IF(C20&lt;1,"No","Yes")))</f>
        <v>No</v>
      </c>
      <c r="E20" s="9">
        <v>12.892512076999999</v>
      </c>
      <c r="F20" s="9" t="str">
        <f>IF($B20="N/A","N/A",IF(E20&gt;5,"No",IF(E20&lt;1,"No","Yes")))</f>
        <v>No</v>
      </c>
      <c r="G20" s="9">
        <v>11.964980545</v>
      </c>
      <c r="H20" s="9" t="str">
        <f>IF($B20="N/A","N/A",IF(G20&gt;5,"No",IF(G20&lt;1,"No","Yes")))</f>
        <v>No</v>
      </c>
      <c r="I20" s="10">
        <v>9.7799999999999994</v>
      </c>
      <c r="J20" s="10">
        <v>-7.19</v>
      </c>
      <c r="K20" s="9" t="str">
        <f t="shared" si="0"/>
        <v>Yes</v>
      </c>
    </row>
    <row r="21" spans="1:11" x14ac:dyDescent="0.25">
      <c r="A21" s="29" t="s">
        <v>376</v>
      </c>
      <c r="B21" s="35" t="s">
        <v>242</v>
      </c>
      <c r="C21" s="9">
        <v>76.365237816000004</v>
      </c>
      <c r="D21" s="9" t="str">
        <f>IF($B21="N/A","N/A",IF(C21&gt;98,"No",IF(C21&lt;8,"No","Yes")))</f>
        <v>Yes</v>
      </c>
      <c r="E21" s="9">
        <v>76.871980676000007</v>
      </c>
      <c r="F21" s="9" t="str">
        <f>IF($B21="N/A","N/A",IF(E21&gt;98,"No",IF(E21&lt;8,"No","Yes")))</f>
        <v>Yes</v>
      </c>
      <c r="G21" s="9">
        <v>77.237354085999996</v>
      </c>
      <c r="H21" s="9" t="str">
        <f>IF($B21="N/A","N/A",IF(G21&gt;98,"No",IF(G21&lt;8,"No","Yes")))</f>
        <v>Yes</v>
      </c>
      <c r="I21" s="10">
        <v>0.66359999999999997</v>
      </c>
      <c r="J21" s="10">
        <v>0.4753</v>
      </c>
      <c r="K21" s="9" t="str">
        <f t="shared" si="0"/>
        <v>Yes</v>
      </c>
    </row>
    <row r="22" spans="1:11" x14ac:dyDescent="0.25">
      <c r="A22" s="29" t="s">
        <v>377</v>
      </c>
      <c r="B22" s="51" t="s">
        <v>224</v>
      </c>
      <c r="C22" s="9">
        <v>1.1156782149</v>
      </c>
      <c r="D22" s="9" t="str">
        <f>IF($B22="N/A","N/A",IF(C22&gt;5,"No",IF(C22&lt;=0,"No","Yes")))</f>
        <v>Yes</v>
      </c>
      <c r="E22" s="9">
        <v>1.0265700483</v>
      </c>
      <c r="F22" s="9" t="str">
        <f>IF($B22="N/A","N/A",IF(E22&gt;5,"No",IF(E22&lt;=0,"No","Yes")))</f>
        <v>Yes</v>
      </c>
      <c r="G22" s="9">
        <v>1.102464332</v>
      </c>
      <c r="H22" s="9" t="str">
        <f>IF($B22="N/A","N/A",IF(G22&gt;5,"No",IF(G22&lt;=0,"No","Yes")))</f>
        <v>Yes</v>
      </c>
      <c r="I22" s="10">
        <v>-7.99</v>
      </c>
      <c r="J22" s="10">
        <v>7.3929999999999998</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2025-05-14T11:08:03Z</dcterms:modified>
  <dc:language>English</dc:language>
</cp:coreProperties>
</file>