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V 2010-2012\"/>
    </mc:Choice>
  </mc:AlternateContent>
  <xr:revisionPtr revIDLastSave="0" documentId="8_{10150FFE-C946-4E75-9664-B593A412E44C}"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<sst xmlns="http://schemas.openxmlformats.org/spreadsheetml/2006/main" count="7957" uniqueCount="1749">
  <si>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</si>
  <si>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</si>
  <si>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</si>
  <si>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</si>
  <si>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</si>
  <si>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</si>
  <si>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</si>
  <si>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</si>
  <si>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</si>
  <si>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</si>
  <si>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</si>
  <si>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</si>
  <si>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</si>
  <si>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</si>
  <si>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</si>
  <si>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</si>
  <si>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</si>
  <si>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</si>
  <si>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</si>
  <si>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</si>
  <si>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</si>
  <si>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</si>
  <si>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</si>
  <si>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</si>
  <si>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</si>
  <si>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</si>
  <si>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</si>
  <si>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</si>
  <si>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</si>
  <si>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</si>
  <si>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</si>
  <si>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</si>
  <si>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</si>
  <si>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</si>
  <si>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</si>
  <si>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</si>
  <si>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</si>
  <si>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</si>
  <si>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</si>
  <si>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</si>
  <si>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</si>
  <si>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</si>
  <si>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</si>
  <si>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</si>
  <si>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</si>
  <si>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</si>
  <si>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</si>
  <si>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</si>
  <si>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</si>
  <si>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</si>
  <si>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</si>
  <si>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</si>
  <si>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</si>
  <si>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</si>
  <si>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</si>
  <si>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</si>
  <si>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</si>
  <si>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</si>
  <si>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</si>
  <si>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</si>
  <si>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</si>
  <si>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</si>
  <si>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</si>
  <si>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</si>
  <si>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</si>
  <si>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</si>
  <si>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</si>
  <si>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</si>
  <si>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</si>
  <si>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</si>
  <si>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</si>
  <si>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</si>
  <si>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</si>
  <si>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</si>
  <si>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</si>
  <si>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</si>
  <si>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</si>
  <si>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</si>
  <si>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</si>
  <si>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</si>
  <si>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</si>
  <si>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</si>
  <si>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</si>
  <si>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</si>
  <si>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</si>
  <si>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</si>
  <si>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</si>
  <si>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</si>
  <si>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</si>
  <si>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</si>
  <si>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</si>
  <si>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</si>
  <si>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</si>
  <si>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</si>
  <si>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</si>
  <si>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</si>
  <si>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</si>
  <si>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</si>
  <si>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</si>
  <si>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</si>
  <si>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</si>
  <si>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</si>
  <si>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</si>
  <si>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</si>
  <si>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</si>
  <si>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</si>
  <si>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</si>
  <si>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</si>
  <si>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</si>
  <si>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</si>
  <si>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</si>
  <si>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</si>
  <si>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</si>
  <si>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</si>
  <si>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</si>
  <si>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</si>
  <si>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</si>
  <si>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</si>
  <si>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</si>
  <si>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</si>
  <si>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</si>
  <si>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</si>
  <si>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</si>
  <si>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</si>
  <si>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</si>
  <si>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</si>
  <si>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</si>
  <si>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</si>
  <si>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</si>
  <si>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</si>
  <si>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</si>
  <si>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</si>
  <si>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</si>
  <si>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</si>
  <si>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</si>
  <si>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</si>
  <si>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</si>
  <si>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</si>
  <si>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</si>
  <si>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</si>
  <si>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</si>
  <si>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</si>
  <si>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</si>
  <si>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</si>
  <si>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</si>
  <si>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</si>
  <si>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</si>
  <si>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</si>
  <si>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</si>
  <si>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</si>
  <si>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</si>
  <si>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</si>
  <si>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</si>
  <si>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</si>
  <si>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</si>
  <si>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</si>
  <si>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</si>
  <si>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</si>
  <si>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</si>
  <si>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</si>
  <si>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</si>
  <si>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</si>
  <si>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</si>
  <si>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</si>
  <si>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</si>
  <si>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</si>
  <si>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</si>
  <si>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</si>
  <si>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</si>
  <si>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</si>
  <si>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</si>
  <si>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</si>
  <si>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</si>
  <si>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</si>
  <si>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</si>
  <si>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</si>
  <si>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</si>
  <si>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</si>
  <si>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</si>
  <si>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</si>
  <si>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</si>
  <si>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</si>
  <si>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</si>
  <si>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</si>
  <si>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</si>
  <si>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</si>
  <si>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</si>
  <si>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</si>
  <si>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</si>
  <si>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</si>
  <si>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</si>
  <si>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</si>
  <si>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</si>
  <si>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</si>
  <si>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</si>
  <si>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</si>
  <si>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</si>
  <si>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</si>
  <si>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</si>
  <si>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</si>
  <si>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</si>
  <si>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</si>
  <si>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</si>
  <si>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</si>
  <si>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</si>
  <si>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</si>
  <si>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</si>
  <si>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</si>
  <si>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</si>
  <si>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</si>
  <si>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</si>
  <si>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</si>
  <si>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</si>
  <si>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</si>
  <si>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</si>
  <si>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</si>
  <si>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</si>
  <si>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</si>
  <si>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</si>
  <si>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</si>
  <si>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</si>
  <si>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</si>
  <si>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</si>
  <si>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</si>
  <si>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</si>
  <si>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</si>
  <si>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</si>
  <si>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</si>
  <si>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</si>
  <si>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</si>
  <si>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</si>
  <si>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</si>
  <si>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</si>
  <si>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</si>
  <si>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</si>
  <si>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</si>
  <si>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</si>
  <si>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</si>
  <si>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</si>
  <si>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</si>
  <si>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</si>
  <si>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</si>
  <si>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</si>
  <si>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</si>
  <si>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</si>
  <si>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</si>
  <si>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</si>
  <si>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</si>
  <si>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</si>
  <si>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</si>
  <si>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</si>
  <si>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</si>
  <si>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</si>
  <si>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</si>
  <si>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</si>
  <si>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</si>
  <si>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</si>
  <si>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</si>
  <si>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</si>
  <si>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</si>
  <si>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</si>
  <si>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</si>
  <si>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</si>
  <si>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</si>
  <si>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</si>
  <si>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</si>
  <si>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</si>
  <si>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</si>
  <si>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</si>
  <si>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</si>
  <si>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</si>
  <si>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</si>
  <si>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</si>
  <si>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</si>
  <si>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</si>
  <si>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</si>
  <si>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</si>
  <si>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</si>
  <si>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</si>
  <si>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</si>
  <si>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</si>
  <si>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</si>
  <si>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</si>
  <si>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</si>
  <si>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</si>
  <si>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</si>
  <si>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</si>
  <si>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</si>
  <si>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</si>
  <si>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</si>
  <si>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</si>
  <si>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</si>
  <si>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</si>
  <si>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</si>
  <si>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</si>
  <si>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</si>
  <si>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</si>
  <si>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</si>
  <si>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</si>
  <si>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</si>
  <si>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</si>
  <si>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</si>
  <si>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</si>
  <si>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</si>
  <si>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</si>
  <si>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</si>
  <si>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</si>
  <si>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</si>
  <si>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</si>
  <si>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</si>
  <si>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</si>
  <si>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</si>
  <si>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</si>
  <si>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</si>
  <si>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</si>
  <si>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</si>
  <si>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</si>
  <si>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</si>
  <si>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</si>
  <si>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</si>
  <si>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</si>
  <si>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</si>
  <si>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</si>
  <si>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</si>
  <si>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</si>
  <si>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</si>
  <si>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</si>
  <si>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</si>
  <si>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</si>
  <si>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</si>
  <si>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</si>
  <si>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</si>
  <si>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</si>
  <si>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</si>
  <si>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</si>
  <si>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</si>
  <si>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</si>
  <si>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</si>
  <si>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</si>
  <si>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</si>
  <si>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</si>
  <si>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</si>
  <si>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</si>
  <si>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</si>
  <si>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</si>
  <si>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</si>
  <si>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</si>
  <si>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</si>
  <si>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</si>
  <si>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</si>
  <si>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</si>
  <si>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</si>
  <si>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</si>
  <si>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</si>
  <si>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</si>
  <si>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</si>
  <si>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</si>
  <si>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</si>
  <si>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</si>
  <si>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</si>
  <si>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</si>
  <si>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</si>
  <si>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</si>
  <si>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</si>
  <si>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</si>
  <si>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</si>
  <si>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</si>
  <si>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</si>
  <si>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</si>
  <si>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</si>
  <si>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</si>
  <si>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</si>
  <si>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</si>
  <si>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</si>
  <si>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</si>
  <si>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</si>
  <si>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</si>
  <si>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</si>
  <si>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</si>
  <si>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</si>
  <si>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</si>
  <si>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</si>
  <si>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</si>
  <si>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</si>
  <si>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</si>
  <si>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</si>
  <si>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</si>
  <si>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</si>
  <si>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</si>
  <si>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</si>
  <si>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</si>
  <si>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</si>
  <si>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</si>
  <si>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</si>
  <si>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</si>
  <si>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</si>
  <si>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</si>
  <si>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</si>
  <si>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</si>
  <si>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</si>
  <si>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</si>
  <si>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</si>
  <si>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</si>
  <si>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</si>
  <si>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</si>
  <si>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</si>
  <si>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</si>
  <si>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</si>
  <si>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</si>
  <si>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</si>
  <si>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</si>
  <si>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</si>
  <si>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</si>
  <si>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</si>
  <si>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</si>
  <si>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</si>
  <si>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</si>
  <si>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</si>
  <si>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</si>
  <si>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</si>
  <si>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</si>
  <si>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</si>
  <si>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</si>
  <si>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</si>
  <si>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</si>
  <si>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</si>
  <si>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</si>
  <si>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</si>
  <si>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</si>
  <si>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</si>
  <si>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</si>
  <si>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</si>
  <si>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</si>
  <si>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</si>
  <si>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</si>
  <si>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</si>
  <si>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</si>
  <si>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</si>
  <si>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</si>
  <si>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</si>
  <si>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</si>
  <si>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</si>
  <si>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</si>
  <si>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</si>
  <si>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</si>
  <si>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</si>
  <si>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</si>
  <si>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</si>
  <si>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</si>
  <si>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</si>
  <si>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</si>
  <si>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</si>
  <si>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</si>
  <si>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</si>
  <si>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</si>
  <si>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</si>
  <si>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</si>
  <si>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</si>
  <si>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</si>
  <si>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</si>
  <si>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</si>
  <si>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</si>
  <si>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</si>
  <si>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</si>
  <si>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</si>
  <si>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</si>
  <si>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</si>
  <si>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</si>
  <si>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</si>
  <si>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</si>
  <si>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</si>
  <si>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</si>
  <si>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</si>
  <si>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</si>
  <si>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</si>
  <si>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</si>
  <si>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</si>
  <si>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</si>
  <si>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</si>
  <si>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</si>
  <si>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</si>
  <si>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</si>
  <si>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</si>
  <si>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</si>
  <si>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</si>
  <si>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</si>
  <si>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</si>
  <si>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</si>
  <si>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</si>
  <si>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</si>
  <si>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</si>
  <si>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</si>
  <si>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</si>
  <si>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</si>
  <si>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</si>
  <si>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</si>
  <si>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</si>
  <si>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</si>
  <si>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</si>
  <si>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</si>
  <si>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</si>
  <si>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</si>
  <si>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</si>
  <si>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</si>
  <si>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</si>
  <si>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</si>
  <si>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</si>
  <si>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</si>
  <si>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</si>
  <si>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</si>
  <si>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</si>
  <si>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</si>
  <si>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</si>
  <si>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</si>
  <si>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</si>
  <si>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</si>
  <si>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</si>
  <si>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</si>
  <si>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</si>
  <si>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</si>
  <si>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</si>
  <si>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</si>
  <si>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</si>
  <si>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</si>
  <si>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</si>
  <si>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</si>
  <si>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</si>
  <si>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</si>
  <si>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</si>
  <si>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</si>
  <si>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</si>
  <si>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</si>
  <si>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</si>
  <si>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</si>
  <si>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</si>
  <si>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</si>
  <si>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</si>
  <si>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</si>
  <si>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</si>
  <si>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</si>
  <si>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</si>
  <si>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</si>
  <si>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</si>
  <si>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</si>
  <si>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</si>
  <si>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</si>
  <si>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</si>
  <si>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</si>
  <si>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</si>
  <si>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</si>
  <si>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</si>
  <si>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</si>
  <si>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</si>
  <si>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</si>
  <si>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</si>
  <si>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</si>
  <si>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</si>
  <si>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</si>
  <si>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</si>
  <si>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</si>
  <si>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</si>
  <si>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</si>
  <si>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</si>
  <si>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</si>
  <si>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</si>
  <si>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</si>
  <si>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</si>
  <si>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</si>
  <si>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</si>
  <si>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</si>
  <si>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</si>
  <si>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</si>
  <si>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</si>
  <si>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</si>
  <si>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</si>
  <si>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</si>
  <si>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</si>
  <si>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</si>
  <si>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</si>
  <si>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</si>
  <si>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</si>
  <si>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</si>
  <si>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</si>
  <si>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</si>
  <si>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</si>
  <si>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</si>
  <si>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</si>
  <si>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</si>
  <si>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</si>
  <si>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</si>
  <si>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</si>
  <si>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</si>
  <si>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</si>
  <si>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</si>
  <si>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</si>
  <si>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</si>
  <si>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</si>
  <si>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</si>
  <si>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</si>
  <si>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</si>
  <si>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</si>
  <si>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</si>
  <si>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</si>
  <si>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</si>
  <si>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</si>
  <si>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</si>
  <si>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</si>
  <si>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</si>
  <si>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</si>
  <si>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</si>
  <si>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</si>
  <si>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</si>
  <si>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</si>
  <si>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</si>
  <si>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</si>
  <si>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</si>
  <si>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</si>
  <si>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</si>
  <si>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</si>
  <si>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</si>
  <si>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</si>
  <si>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</si>
  <si>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</si>
  <si>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</si>
  <si>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</si>
  <si>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</si>
  <si>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</si>
  <si>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</si>
  <si>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</si>
  <si>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</si>
  <si>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</si>
  <si>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</si>
  <si>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</si>
  <si>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</si>
  <si>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</si>
  <si>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</si>
  <si>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</si>
  <si>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</si>
  <si>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</si>
  <si>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</si>
  <si>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</si>
  <si>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</si>
  <si>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</si>
  <si>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</si>
  <si>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</si>
  <si>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</si>
  <si>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</si>
  <si>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</si>
  <si>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</si>
  <si>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</si>
  <si>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</si>
  <si>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</si>
  <si>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</si>
  <si>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</si>
  <si>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</si>
  <si>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</si>
  <si>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</si>
  <si>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</si>
  <si>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</si>
  <si>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</si>
  <si>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</si>
  <si>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</si>
  <si>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</si>
  <si>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</si>
  <si>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</si>
  <si>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</si>
  <si>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</si>
  <si>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</si>
  <si>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</si>
  <si>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</si>
  <si>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</si>
  <si>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</si>
  <si>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</si>
  <si>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</si>
  <si>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</si>
  <si>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</si>
  <si>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</si>
  <si>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</si>
  <si>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</si>
  <si>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</si>
  <si>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</si>
  <si>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</si>
  <si>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</si>
  <si>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</si>
  <si>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</si>
  <si>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</si>
  <si>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</si>
  <si>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</si>
  <si>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</si>
  <si>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</si>
  <si>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</si>
  <si>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</si>
  <si>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</si>
  <si>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</si>
  <si>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</si>
  <si>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</si>
  <si>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</si>
  <si>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</si>
  <si>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</si>
  <si>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</si>
  <si>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</si>
  <si>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</si>
  <si>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</si>
  <si>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</si>
  <si>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</si>
  <si>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</si>
  <si>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</si>
  <si>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</si>
  <si>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</si>
  <si>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</si>
  <si>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</si>
  <si>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</si>
  <si>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</si>
  <si>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</si>
  <si>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</si>
  <si>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</si>
  <si>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</si>
  <si>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</si>
  <si>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</si>
  <si>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</si>
  <si>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</si>
  <si>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</si>
  <si>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</si>
  <si>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</si>
  <si>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</si>
  <si>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</si>
  <si>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</si>
  <si>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</si>
  <si>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</si>
  <si>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</si>
  <si>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</si>
  <si>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</si>
  <si>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</si>
  <si>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</si>
  <si>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</si>
  <si>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</si>
  <si>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</si>
  <si>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</si>
  <si>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</si>
  <si>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</si>
  <si>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</si>
  <si>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</si>
  <si>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</si>
  <si>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</si>
  <si>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</si>
  <si>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</si>
  <si>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</si>
  <si>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</si>
  <si>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</si>
  <si>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</si>
  <si>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</si>
  <si>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</si>
  <si>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</si>
  <si>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</si>
  <si>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</si>
  <si>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</si>
  <si>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</si>
  <si>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</si>
  <si>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</si>
  <si>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</si>
  <si>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</si>
  <si>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</si>
  <si>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</si>
  <si>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</si>
  <si>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</si>
  <si>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</si>
  <si>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</si>
  <si>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</si>
  <si>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</si>
  <si>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</si>
  <si>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</si>
  <si>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</si>
  <si>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</si>
  <si>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</si>
  <si>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</si>
  <si>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</si>
  <si>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</si>
  <si>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</si>
  <si>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</si>
  <si>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</si>
  <si>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</si>
  <si>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</si>
  <si>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</si>
  <si>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</si>
  <si>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</si>
  <si>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</si>
  <si>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</si>
  <si>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</si>
  <si>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</si>
  <si>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</si>
  <si>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</si>
  <si>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</si>
  <si>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</si>
  <si>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</si>
  <si>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</si>
  <si>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</si>
  <si>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</si>
  <si>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</si>
  <si>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</si>
  <si>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</si>
  <si>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</si>
  <si>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</si>
  <si>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</si>
  <si>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</si>
  <si>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</si>
  <si>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</si>
  <si>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</si>
  <si>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</si>
  <si>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</si>
  <si>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</si>
  <si>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</si>
  <si>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</si>
  <si>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</si>
  <si>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</si>
  <si>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</si>
  <si>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</si>
  <si>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</si>
  <si>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</si>
  <si>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</si>
  <si>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</si>
  <si>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</si>
  <si>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</si>
  <si>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</si>
  <si>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</si>
  <si>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</si>
  <si>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</si>
  <si>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</si>
  <si>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</si>
  <si>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</si>
  <si>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</si>
  <si>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</si>
  <si>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</si>
  <si>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</si>
  <si>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</si>
  <si>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</si>
  <si>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</si>
  <si>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</si>
  <si>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</si>
  <si>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</si>
  <si>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</si>
  <si>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</si>
  <si>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</si>
  <si>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</si>
  <si>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</si>
  <si>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</si>
  <si>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</si>
  <si>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</si>
  <si>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</si>
  <si>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</si>
  <si>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</si>
  <si>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</si>
  <si>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</si>
  <si>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</si>
  <si>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</si>
  <si>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</si>
  <si>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</si>
  <si>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</si>
  <si>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</si>
  <si>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</si>
  <si>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</si>
  <si>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</si>
  <si>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</si>
  <si>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</si>
  <si>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</si>
  <si>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</si>
  <si>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</si>
  <si>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</si>
  <si>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</si>
  <si>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</si>
  <si>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</si>
  <si>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</si>
  <si>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</si>
  <si>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</si>
  <si>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</si>
  <si>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</si>
  <si>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</si>
  <si>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</si>
  <si>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</si>
  <si>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</si>
  <si>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</si>
  <si>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</si>
  <si>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</si>
  <si>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</si>
  <si>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</si>
  <si>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</si>
  <si>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</si>
  <si>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</si>
  <si>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</si>
  <si>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</si>
  <si>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</si>
  <si>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</si>
  <si>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</si>
  <si>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</si>
  <si>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</si>
  <si>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</si>
  <si>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</si>
  <si>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</si>
  <si>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</si>
  <si>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</si>
  <si>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</si>
  <si>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</si>
  <si>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</si>
  <si>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</si>
  <si>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</si>
  <si>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</si>
  <si>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</si>
  <si>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</si>
  <si>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</si>
  <si>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</si>
  <si>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</si>
  <si>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</si>
  <si>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</si>
  <si>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</si>
  <si>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</si>
  <si>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</si>
  <si>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</si>
  <si>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</si>
  <si>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</si>
  <si>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</si>
  <si>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</si>
  <si>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</si>
  <si>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</si>
  <si>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</si>
  <si>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</si>
  <si>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</si>
  <si>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</si>
  <si>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</si>
  <si>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</si>
  <si>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</si>
  <si>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</si>
  <si>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</si>
  <si>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</si>
  <si>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</si>
  <si>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</si>
  <si>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</si>
  <si>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</si>
  <si>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</si>
  <si>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</si>
  <si>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</si>
  <si>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</si>
  <si>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</si>
  <si>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</si>
  <si>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</si>
  <si>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</si>
  <si>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</si>
  <si>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</si>
  <si>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</si>
  <si>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</si>
  <si>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</si>
  <si>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</si>
  <si>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</si>
  <si>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</si>
  <si>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</si>
  <si>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</si>
  <si>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</si>
  <si>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</si>
  <si>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</si>
  <si>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</si>
  <si>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</si>
  <si>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</si>
  <si>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</si>
  <si>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</si>
  <si>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</si>
  <si>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</si>
  <si>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</si>
  <si>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</si>
  <si>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</si>
  <si>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</si>
  <si>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</si>
  <si>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</si>
  <si>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</si>
  <si>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</si>
  <si>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</si>
  <si>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</si>
  <si>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</si>
  <si>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</si>
  <si>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</si>
  <si>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</si>
  <si>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</si>
  <si>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</si>
  <si>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</si>
  <si>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</si>
  <si>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</si>
  <si>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</si>
  <si>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</si>
  <si>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</si>
  <si>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</si>
  <si>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</si>
  <si>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</si>
  <si>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</si>
  <si>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</si>
  <si>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</si>
  <si>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</si>
  <si>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</si>
  <si>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</si>
  <si>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</si>
  <si>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</si>
  <si>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</si>
  <si>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</si>
  <si>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</si>
  <si>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</si>
  <si>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</si>
  <si>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</si>
  <si>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</si>
  <si>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</si>
  <si>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</si>
  <si>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</si>
  <si>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</si>
  <si>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</si>
  <si>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</si>
  <si>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</si>
  <si>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</si>
  <si>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</si>
  <si>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</si>
  <si>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</si>
  <si>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</si>
  <si>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</si>
  <si>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</si>
  <si>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</si>
  <si>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</si>
  <si>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</si>
  <si>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</si>
  <si>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</si>
  <si>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</si>
  <si>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</si>
  <si>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</si>
  <si>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</si>
  <si>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</si>
  <si>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</si>
  <si>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</si>
  <si>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</si>
  <si>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</si>
  <si>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</si>
  <si>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</si>
  <si>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</si>
  <si>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</si>
  <si>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</si>
  <si>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</si>
  <si>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</si>
  <si>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</si>
  <si>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</si>
  <si>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</si>
  <si>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</si>
  <si>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</si>
  <si>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</si>
  <si>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</si>
  <si>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</si>
  <si>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</si>
  <si>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</si>
  <si>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</si>
  <si>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</si>
  <si>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</si>
  <si>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</si>
  <si>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</si>
  <si>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</si>
  <si>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</si>
  <si>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</si>
  <si>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</si>
  <si>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</si>
  <si>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</si>
  <si>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</si>
  <si>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</si>
  <si>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</si>
  <si>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</si>
  <si>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</si>
  <si>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</si>
  <si>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</si>
  <si>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</si>
  <si>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</si>
  <si>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</si>
  <si>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</si>
  <si>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</si>
  <si>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</si>
  <si>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</si>
  <si>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</si>
  <si>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</si>
  <si>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</si>
  <si>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</si>
  <si>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</si>
  <si>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</si>
  <si>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</si>
  <si>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</si>
  <si>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</si>
  <si>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</si>
  <si>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</si>
  <si>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</si>
  <si>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</si>
  <si>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</si>
  <si>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</si>
  <si>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</si>
  <si>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</si>
  <si>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</si>
  <si>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</si>
  <si>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</si>
  <si>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</si>
  <si>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</si>
  <si>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</si>
  <si>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</si>
  <si>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</si>
  <si>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</si>
  <si>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</si>
  <si>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</si>
  <si>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</si>
  <si>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</si>
  <si>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</si>
  <si>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</si>
  <si>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</si>
  <si>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</si>
  <si>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</si>
  <si>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</si>
  <si>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</si>
  <si>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</si>
  <si>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</si>
  <si>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</si>
  <si>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</si>
  <si>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</si>
  <si>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</si>
  <si>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</si>
  <si>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</si>
  <si>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</si>
  <si>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</si>
  <si>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</si>
  <si>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</si>
  <si>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</si>
  <si>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</si>
  <si>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</si>
  <si>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</si>
  <si>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</si>
  <si>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</si>
  <si>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</si>
  <si>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</si>
  <si>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</si>
  <si>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</si>
  <si>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</si>
  <si>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</si>
  <si>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</si>
  <si>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</si>
  <si>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</si>
  <si>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</si>
  <si>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</si>
  <si>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</si>
  <si>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</si>
  <si>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</si>
  <si>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</si>
  <si>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</si>
  <si>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</si>
  <si>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</si>
  <si>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</si>
  <si>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</si>
  <si>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</si>
  <si>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</si>
  <si>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</si>
  <si>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</si>
  <si>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</si>
  <si>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</si>
  <si>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</si>
  <si>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</si>
  <si>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</si>
  <si>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</si>
  <si>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</si>
  <si>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</si>
  <si>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</si>
  <si>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</si>
  <si>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</si>
  <si>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</si>
  <si>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</si>
  <si>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</si>
  <si>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</si>
  <si>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</si>
  <si>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</si>
  <si>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</si>
  <si>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</si>
  <si>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</si>
  <si>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</si>
  <si>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</si>
  <si>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</si>
  <si>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</si>
  <si>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</si>
  <si>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</si>
  <si>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</si>
  <si>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</si>
  <si>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</si>
  <si>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</si>
  <si>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</si>
  <si>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</si>
  <si>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</si>
  <si>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</si>
  <si>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</si>
  <si>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</si>
  <si>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</si>
  <si>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</si>
  <si>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</si>
  <si>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</si>
  <si>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</si>
  <si>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</si>
  <si>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</si>
  <si>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</si>
  <si>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</si>
  <si>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</si>
  <si>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</si>
  <si>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</si>
  <si>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</si>
  <si>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</si>
  <si>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</si>
  <si>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</si>
  <si>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</si>
  <si>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</si>
  <si>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</si>
  <si>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</si>
  <si>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</si>
  <si>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</si>
  <si>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</si>
  <si>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</si>
  <si>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</si>
  <si>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</si>
  <si>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</si>
  <si>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</si>
  <si>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</si>
  <si>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</si>
  <si>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</si>
  <si>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</si>
  <si>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</si>
  <si>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</si>
  <si>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</si>
  <si>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</si>
  <si>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</si>
  <si>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</si>
  <si>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</si>
  <si>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</si>
  <si>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</si>
  <si>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</si>
  <si>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</si>
  <si>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</si>
  <si>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</si>
  <si>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</si>
  <si>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</si>
  <si>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</si>
  <si>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</si>
  <si>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</si>
  <si>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</si>
  <si>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</si>
  <si>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</si>
  <si>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</si>
  <si>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</si>
  <si>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</si>
  <si>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</si>
  <si>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</si>
  <si>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</si>
  <si>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</si>
  <si>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</si>
  <si>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</si>
  <si>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</si>
  <si>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</si>
  <si>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</si>
  <si>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</si>
  <si>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</si>
  <si>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</si>
  <si>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</si>
  <si>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</si>
  <si>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</si>
  <si>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</si>
  <si>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</si>
  <si>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</si>
  <si>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</si>
  <si>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</si>
  <si>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</si>
  <si>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</si>
  <si>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</si>
  <si>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</si>
  <si>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</si>
  <si>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</si>
  <si>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</si>
  <si>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</si>
  <si>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</si>
  <si>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</si>
  <si>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</si>
  <si>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</si>
  <si>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</si>
  <si>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</si>
  <si>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</si>
  <si>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</si>
  <si>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</si>
  <si>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</si>
  <si>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</si>
  <si>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</si>
  <si>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</si>
  <si>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</si>
  <si>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</si>
  <si>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</si>
  <si>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</si>
  <si>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</si>
  <si>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</si>
  <si>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</si>
  <si>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</si>
  <si>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</si>
  <si>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</si>
  <si>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</si>
  <si>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</si>
  <si>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</si>
  <si>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</si>
  <si>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</si>
  <si>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</si>
  <si>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</si>
  <si>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</si>
  <si>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</si>
  <si>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</si>
  <si>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</si>
  <si>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</si>
  <si>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</si>
  <si>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</si>
  <si>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</si>
  <si>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</si>
  <si>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</si>
  <si>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</si>
  <si>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</si>
  <si>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</si>
  <si>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</si>
  <si>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</si>
  <si>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</si>
  <si>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</si>
  <si>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</si>
  <si>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</si>
  <si>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</si>
  <si>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</si>
  <si>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</si>
  <si>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</si>
  <si>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</si>
  <si>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</si>
  <si>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</si>
  <si>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</si>
  <si>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</si>
  <si>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</si>
  <si>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</si>
  <si>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</si>
  <si>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</si>
  <si>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</si>
  <si>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</si>
  <si>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</si>
  <si>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</si>
  <si>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</si>
  <si>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</si>
  <si>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</si>
  <si>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</si>
  <si>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</si>
  <si>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</si>
  <si>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</si>
  <si>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</si>
  <si>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</si>
  <si>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</si>
  <si>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</si>
  <si>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</si>
  <si>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</si>
  <si>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</si>
  <si>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</si>
  <si>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</si>
  <si>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</si>
  <si>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</si>
  <si>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</si>
  <si>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</si>
  <si>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</si>
  <si>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</si>
  <si>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</si>
  <si>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</si>
  <si>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</si>
  <si>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</si>
  <si>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</si>
  <si>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</si>
  <si>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</si>
  <si>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</si>
  <si>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</si>
  <si>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</si>
  <si>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</si>
  <si>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</si>
  <si>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</si>
  <si>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</si>
  <si>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</si>
  <si>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</si>
  <si>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</si>
  <si>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</si>
  <si>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</si>
  <si>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</si>
  <si>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</si>
  <si>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</si>
  <si>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</si>
  <si>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</si>
  <si>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</si>
  <si>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</si>
  <si>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</si>
  <si>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</si>
  <si>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</si>
  <si>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</si>
  <si>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</si>
  <si>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</si>
  <si>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</si>
  <si>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</si>
  <si>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</si>
  <si>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</si>
  <si>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</si>
  <si>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</si>
  <si>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</si>
  <si>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</si>
  <si>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</si>
  <si>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</si>
  <si>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</si>
  <si>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</si>
  <si>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</si>
  <si>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</si>
  <si>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</si>
  <si>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</si>
  <si>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</si>
  <si>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</si>
  <si>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</si>
  <si>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</si>
  <si>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</si>
  <si>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</si>
  <si>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</si>
  <si>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</si>
  <si>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</si>
  <si>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</si>
  <si>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</si>
  <si>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</si>
  <si>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</si>
  <si>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</si>
  <si>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</si>
  <si>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</si>
  <si>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</si>
  <si>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</si>
  <si>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</si>
  <si>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</si>
  <si>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</si>
  <si>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</si>
  <si>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</si>
  <si>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</si>
  <si>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</si>
  <si>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</si>
  <si>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</si>
  <si>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</si>
  <si>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</si>
  <si>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</si>
  <si>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</si>
  <si>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</si>
  <si>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</si>
  <si>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</si>
  <si>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</si>
  <si>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</si>
  <si>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</si>
  <si>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</si>
  <si>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</si>
  <si>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</si>
  <si>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</si>
  <si>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</si>
  <si>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</si>
  <si>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</si>
  <si>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</si>
  <si>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</si>
  <si>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</si>
  <si>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</si>
  <si>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</si>
  <si>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</si>
  <si>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</si>
  <si>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</si>
  <si>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</si>
  <si>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</si>
  <si>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</si>
  <si>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</si>
  <si>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</si>
  <si>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</si>
  <si>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</si>
  <si>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</si>
  <si>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</si>
  <si>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</si>
  <si>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</si>
  <si>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</si>
  <si>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</si>
  <si>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</si>
  <si>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</si>
  <si>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</si>
  <si>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</si>
  <si>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</si>
  <si>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</si>
  <si>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</si>
  <si>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</si>
  <si>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</si>
  <si>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</si>
  <si>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</si>
  <si>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</si>
  <si>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</si>
  <si>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</si>
  <si>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</si>
  <si>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</si>
  <si>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</si>
  <si>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</si>
  <si>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</si>
  <si>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</si>
  <si>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</si>
  <si>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</si>
  <si>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</si>
  <si>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</si>
  <si>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</si>
  <si>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</si>
  <si>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</si>
  <si>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</si>
  <si>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</si>
  <si>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</si>
  <si>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</si>
  <si>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</si>
  <si>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</si>
  <si>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</si>
  <si>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</si>
  <si>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</si>
  <si>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</si>
  <si>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</si>
  <si>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</si>
  <si>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</si>
  <si>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</si>
  <si>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</si>
  <si>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</si>
  <si>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</si>
  <si>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</si>
  <si>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</si>
  <si>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</si>
  <si>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</si>
  <si>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</si>
  <si>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</si>
  <si>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</si>
  <si>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</si>
  <si>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</si>
  <si>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</si>
  <si>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</si>
  <si>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</si>
  <si>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</si>
  <si>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</si>
  <si>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</si>
  <si>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</si>
  <si>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</si>
  <si>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</si>
  <si>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</si>
  <si>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</si>
  <si>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</si>
  <si>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</si>
  <si>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</si>
  <si>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</si>
  <si>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</si>
  <si>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</si>
  <si>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</si>
  <si>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</si>
  <si>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</si>
  <si>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</si>
  <si>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</si>
  <si>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</si>
  <si>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</si>
  <si>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</si>
  <si>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</si>
  <si>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</si>
  <si>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</si>
  <si>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</si>
  <si>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</si>
  <si>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</si>
  <si>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</si>
  <si>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</si>
  <si>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</si>
  <si>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</si>
  <si>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</si>
  <si>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</si>
  <si>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</si>
  <si>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</si>
  <si>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</si>
  <si>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</si>
  <si>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</si>
  <si>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</si>
  <si>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</si>
  <si>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</si>
  <si>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</si>
  <si>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</si>
  <si>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</si>
  <si>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</si>
  <si>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</si>
  <si>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</si>
  <si>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</si>
  <si>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</si>
  <si>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</si>
  <si>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</si>
  <si>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</si>
  <si>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</si>
  <si>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</si>
  <si>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</si>
  <si>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</si>
  <si>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</si>
  <si>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</si>
  <si>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</si>
  <si>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</si>
  <si>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</si>
  <si>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</si>
  <si>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</si>
  <si>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</si>
  <si>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</si>
  <si>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</si>
  <si>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</si>
  <si>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</si>
  <si>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</si>
  <si>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</si>
  <si>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</si>
  <si>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</si>
  <si>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</si>
  <si>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</si>
  <si>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</si>
  <si>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</si>
  <si>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</si>
  <si>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</si>
  <si>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</si>
  <si>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</si>
  <si>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</si>
  <si>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</si>
  <si>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</si>
  <si>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</si>
  <si>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</si>
  <si>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</si>
  <si>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</si>
  <si>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</si>
  <si>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</si>
  <si>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</si>
  <si>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</si>
  <si>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</si>
  <si>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</si>
  <si>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</si>
  <si>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</si>
  <si>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</si>
  <si>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</si>
  <si>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</si>
  <si>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</si>
  <si>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</si>
  <si>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</si>
  <si>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</si>
  <si>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</si>
  <si>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</si>
  <si>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</si>
  <si>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</si>
  <si>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</si>
  <si>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</si>
  <si>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</si>
  <si>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</si>
  <si>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</si>
  <si>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</si>
  <si>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</si>
  <si>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</si>
  <si>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</si>
  <si>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</si>
  <si>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</si>
  <si>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</si>
  <si>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</si>
  <si>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</si>
  <si>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</si>
  <si>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</si>
  <si>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</si>
  <si>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</si>
  <si>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</si>
  <si>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</si>
  <si>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</si>
  <si>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</si>
  <si>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</si>
  <si>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</si>
  <si>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</si>
  <si>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</si>
  <si>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</si>
  <si>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</si>
  <si>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</si>
  <si>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</si>
  <si>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</si>
  <si>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</si>
  <si>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</si>
  <si>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</si>
  <si>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</si>
  <si>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</si>
  <si>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</si>
  <si>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</si>
  <si>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</si>
  <si>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</si>
  <si>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</si>
  <si>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</si>
  <si>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</si>
  <si>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</si>
  <si>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</si>
  <si>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</si>
  <si>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</si>
  <si>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</si>
  <si>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</si>
  <si>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</si>
  <si>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</si>
  <si>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</si>
  <si>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</si>
  <si>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</si>
  <si>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</si>
  <si>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</si>
  <si>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</si>
  <si>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</si>
  <si>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</si>
  <si>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</si>
  <si>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</si>
  <si>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</si>
  <si>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</si>
  <si>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</si>
  <si>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</si>
  <si>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</si>
  <si>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</si>
  <si>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</si>
  <si>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</si>
  <si>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</si>
  <si>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</si>
  <si>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</si>
  <si>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</si>
  <si>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</si>
  <si>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</si>
  <si>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</si>
  <si>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</si>
  <si>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</si>
  <si>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</si>
  <si>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</si>
  <si>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</si>
  <si>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</si>
  <si>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</si>
  <si>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</si>
  <si>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</si>
  <si>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</si>
  <si>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</si>
  <si>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</si>
  <si>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</si>
  <si>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</si>
  <si>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</si>
  <si>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</si>
  <si>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</si>
  <si>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</si>
  <si>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</si>
  <si>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</si>
  <si>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</si>
  <si>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</si>
  <si>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</si>
  <si>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</si>
  <si>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</si>
  <si>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</si>
  <si>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</si>
  <si>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</si>
  <si>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</si>
  <si>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</si>
  <si>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</si>
  <si>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</si>
  <si>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WV</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</si>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</sst>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0</v>
      </c>
      <c r="D6" s="9" t="str">
        <f>IF($B6="N/A","N/A",IF(C6&lt;0,"No","Yes"))</f>
        <v>N/A</v>
      </c>
      <c r="E6" s="34">
        <v>0</v>
      </c>
      <c r="F6" s="9" t="str">
        <f>IF($B6="N/A","N/A",IF(E6&lt;0,"No","Yes"))</f>
        <v>N/A</v>
      </c>
      <c r="G6" s="34">
        <v>0</v>
      </c>
      <c r="H6" s="9" t="str">
        <f>IF($B6="N/A","N/A",IF(G6&lt;0,"No","Yes"))</f>
        <v>N/A</v>
      </c>
      <c r="I6" s="10" t="s">
        <v>1746</v>
      </c>
      <c r="J6" s="10" t="s">
        <v>1746</v>
      </c>
      <c r="K6" s="9" t="str">
        <f t="shared" ref="K6:K11" si="0">IF(J6="Div by 0", "N/A", IF(J6="N/A","N/A", IF(J6&gt;30, "No", IF(J6&lt;-30, "No", "Yes"))))</f>
        <v>N/A</v>
      </c>
    </row>
    <row r="7" spans="1:11" x14ac:dyDescent="0.25">
      <c r="A7" s="70" t="s">
        <v>445</v>
      </c>
      <c r="B7" s="89"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0" t="s">
        <v>446</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0" t="s">
        <v>447</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0" t="s">
        <v>448</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0" t="s">
        <v>204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0" t="s">
        <v>655</v>
      </c>
      <c r="B12" s="89"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0" t="s">
        <v>654</v>
      </c>
      <c r="B13" s="89"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0" t="s">
        <v>855</v>
      </c>
      <c r="B14" s="89"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0" t="s">
        <v>656</v>
      </c>
      <c r="B15" s="89"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658</v>
      </c>
      <c r="B21" s="89"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0" t="s">
        <v>1722</v>
      </c>
      <c r="B22" s="89"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0" t="s">
        <v>32</v>
      </c>
      <c r="B26" s="89"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0" t="s">
        <v>160</v>
      </c>
      <c r="B27" s="89"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7" t="s">
        <v>374</v>
      </c>
      <c r="B28" s="89"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7" t="s">
        <v>376</v>
      </c>
      <c r="B29" s="89"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7" t="s">
        <v>377</v>
      </c>
      <c r="B30" s="89"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12343809</v>
      </c>
      <c r="D7" s="30" t="str">
        <f>IF($B7="N/A","N/A",IF(C7&gt;15,"No",IF(C7&lt;-15,"No","Yes")))</f>
        <v>N/A</v>
      </c>
      <c r="E7" s="29">
        <v>12839517</v>
      </c>
      <c r="F7" s="30" t="str">
        <f>IF($B7="N/A","N/A",IF(E7&gt;15,"No",IF(E7&lt;-15,"No","Yes")))</f>
        <v>N/A</v>
      </c>
      <c r="G7" s="29">
        <v>12912441</v>
      </c>
      <c r="H7" s="30" t="str">
        <f>IF($B7="N/A","N/A",IF(G7&gt;15,"No",IF(G7&lt;-15,"No","Yes")))</f>
        <v>N/A</v>
      </c>
      <c r="I7" s="31">
        <v>4.016</v>
      </c>
      <c r="J7" s="31">
        <v>0.56799999999999995</v>
      </c>
      <c r="K7" s="30" t="str">
        <f t="shared" ref="K7:K54" si="0">IF(J7="Div by 0", "N/A", IF(J7="N/A","N/A", IF(J7&gt;30, "No", IF(J7&lt;-30, "No", "Yes"))))</f>
        <v>Yes</v>
      </c>
    </row>
    <row r="8" spans="1:11" x14ac:dyDescent="0.25">
      <c r="A8" s="73" t="s">
        <v>362</v>
      </c>
      <c r="B8" s="28" t="s">
        <v>213</v>
      </c>
      <c r="C8" s="124">
        <v>83.173694603000001</v>
      </c>
      <c r="D8" s="30" t="str">
        <f>IF($B8="N/A","N/A",IF(C8&gt;15,"No",IF(C8&lt;-15,"No","Yes")))</f>
        <v>N/A</v>
      </c>
      <c r="E8" s="32">
        <v>83.473833166999995</v>
      </c>
      <c r="F8" s="30" t="str">
        <f>IF($B8="N/A","N/A",IF(E8&gt;15,"No",IF(E8&lt;-15,"No","Yes")))</f>
        <v>N/A</v>
      </c>
      <c r="G8" s="32">
        <v>83.812224194999999</v>
      </c>
      <c r="H8" s="30" t="str">
        <f>IF($B8="N/A","N/A",IF(G8&gt;15,"No",IF(G8&lt;-15,"No","Yes")))</f>
        <v>N/A</v>
      </c>
      <c r="I8" s="31">
        <v>0.3609</v>
      </c>
      <c r="J8" s="31">
        <v>0.40539999999999998</v>
      </c>
      <c r="K8" s="30" t="str">
        <f t="shared" si="0"/>
        <v>Yes</v>
      </c>
    </row>
    <row r="9" spans="1:11" x14ac:dyDescent="0.25">
      <c r="A9" s="73" t="s">
        <v>119</v>
      </c>
      <c r="B9" s="33" t="s">
        <v>213</v>
      </c>
      <c r="C9" s="82">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16.826305396999999</v>
      </c>
      <c r="D11" s="9" t="str">
        <f>IF($B11="N/A","N/A",IF(C11&gt;15,"No",IF(C11&lt;-15,"No","Yes")))</f>
        <v>N/A</v>
      </c>
      <c r="E11" s="9">
        <v>16.526166833000001</v>
      </c>
      <c r="F11" s="9" t="str">
        <f>IF($B11="N/A","N/A",IF(E11&gt;15,"No",IF(E11&lt;-15,"No","Yes")))</f>
        <v>N/A</v>
      </c>
      <c r="G11" s="9">
        <v>16.187775805000001</v>
      </c>
      <c r="H11" s="9" t="str">
        <f>IF($B11="N/A","N/A",IF(G11&gt;15,"No",IF(G11&lt;-15,"No","Yes")))</f>
        <v>N/A</v>
      </c>
      <c r="I11" s="10">
        <v>-1.78</v>
      </c>
      <c r="J11" s="10">
        <v>-2.0499999999999998</v>
      </c>
      <c r="K11" s="9" t="str">
        <f t="shared" si="0"/>
        <v>Yes</v>
      </c>
    </row>
    <row r="12" spans="1:11" x14ac:dyDescent="0.25">
      <c r="A12" s="73" t="s">
        <v>860</v>
      </c>
      <c r="B12" s="84" t="s">
        <v>214</v>
      </c>
      <c r="C12" s="82">
        <v>97.438423377000007</v>
      </c>
      <c r="D12" s="9" t="str">
        <f>IF(OR($B12="N/A",$C12="N/A"),"N/A",IF(C12&gt;100,"No",IF(C12&lt;95,"No","Yes")))</f>
        <v>Yes</v>
      </c>
      <c r="E12" s="82">
        <v>96.174856453999993</v>
      </c>
      <c r="F12" s="9" t="str">
        <f>IF(OR($B12="N/A",$E12="N/A"),"N/A",IF(E12&gt;100,"No",IF(E12&lt;95,"No","Yes")))</f>
        <v>Yes</v>
      </c>
      <c r="G12" s="82">
        <v>94.850171000000003</v>
      </c>
      <c r="H12" s="9" t="str">
        <f>IF($B12="N/A","N/A",IF(G12&gt;100,"No",IF(G12&lt;95,"No","Yes")))</f>
        <v>No</v>
      </c>
      <c r="I12" s="85">
        <v>-1.3</v>
      </c>
      <c r="J12" s="85">
        <v>-1.38</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98.219669572000001</v>
      </c>
      <c r="D15" s="9" t="str">
        <f>IF(OR($B15="N/A",$C15="N/A"),"N/A",IF(C15&gt;100,"No",IF(C15&lt;95,"No","Yes")))</f>
        <v>Yes</v>
      </c>
      <c r="E15" s="82">
        <v>97.047754089999998</v>
      </c>
      <c r="F15" s="9" t="str">
        <f>IF(OR($B15="N/A",$E15="N/A"),"N/A",IF(E15&gt;100,"No",IF(E15&lt;95,"No","Yes")))</f>
        <v>Yes</v>
      </c>
      <c r="G15" s="82">
        <v>95.602744135999998</v>
      </c>
      <c r="H15" s="9" t="str">
        <f>IF($B15="N/A","N/A",IF(G15&gt;100,"No",IF(G15&lt;95,"No","Yes")))</f>
        <v>Yes</v>
      </c>
      <c r="I15" s="85">
        <v>-1.19</v>
      </c>
      <c r="J15" s="85">
        <v>-1.49</v>
      </c>
      <c r="K15" s="9" t="str">
        <f t="shared" si="0"/>
        <v>Yes</v>
      </c>
    </row>
    <row r="16" spans="1:11" x14ac:dyDescent="0.25">
      <c r="A16" s="73" t="s">
        <v>331</v>
      </c>
      <c r="B16" s="33" t="s">
        <v>213</v>
      </c>
      <c r="C16" s="71">
        <v>10266802</v>
      </c>
      <c r="D16" s="9" t="str">
        <f>IF($B16="N/A","N/A",IF(C16&gt;15,"No",IF(C16&lt;-15,"No","Yes")))</f>
        <v>N/A</v>
      </c>
      <c r="E16" s="34">
        <v>10717637</v>
      </c>
      <c r="F16" s="9" t="str">
        <f>IF($B16="N/A","N/A",IF(E16&gt;15,"No",IF(E16&lt;-15,"No","Yes")))</f>
        <v>N/A</v>
      </c>
      <c r="G16" s="34">
        <v>10822204</v>
      </c>
      <c r="H16" s="9" t="str">
        <f>IF($B16="N/A","N/A",IF(G16&gt;15,"No",IF(G16&lt;-15,"No","Yes")))</f>
        <v>N/A</v>
      </c>
      <c r="I16" s="10">
        <v>4.391</v>
      </c>
      <c r="J16" s="10">
        <v>0.97570000000000001</v>
      </c>
      <c r="K16" s="9" t="str">
        <f t="shared" si="0"/>
        <v>Yes</v>
      </c>
    </row>
    <row r="17" spans="1:11" x14ac:dyDescent="0.25">
      <c r="A17" s="73" t="s">
        <v>442</v>
      </c>
      <c r="B17" s="33" t="s">
        <v>215</v>
      </c>
      <c r="C17" s="82">
        <v>10.070497123000001</v>
      </c>
      <c r="D17" s="9" t="str">
        <f>IF($B17="N/A","N/A",IF(C17&gt;20,"No",IF(C17&lt;5,"No","Yes")))</f>
        <v>Yes</v>
      </c>
      <c r="E17" s="9">
        <v>10.183214826</v>
      </c>
      <c r="F17" s="9" t="str">
        <f>IF($B17="N/A","N/A",IF(E17&gt;20,"No",IF(E17&lt;5,"No","Yes")))</f>
        <v>Yes</v>
      </c>
      <c r="G17" s="9">
        <v>10.815541825</v>
      </c>
      <c r="H17" s="9" t="str">
        <f>IF($B17="N/A","N/A",IF(G17&gt;20,"No",IF(G17&lt;5,"No","Yes")))</f>
        <v>Yes</v>
      </c>
      <c r="I17" s="10">
        <v>1.119</v>
      </c>
      <c r="J17" s="10">
        <v>6.21</v>
      </c>
      <c r="K17" s="9" t="str">
        <f t="shared" si="0"/>
        <v>Yes</v>
      </c>
    </row>
    <row r="18" spans="1:11" x14ac:dyDescent="0.25">
      <c r="A18" s="73" t="s">
        <v>443</v>
      </c>
      <c r="B18" s="28" t="s">
        <v>213</v>
      </c>
      <c r="C18" s="82">
        <v>89.929502877000004</v>
      </c>
      <c r="D18" s="9" t="str">
        <f>IF($B18="N/A","N/A",IF(C18&gt;15,"No",IF(C18&lt;-15,"No","Yes")))</f>
        <v>N/A</v>
      </c>
      <c r="E18" s="9">
        <v>89.816785174000003</v>
      </c>
      <c r="F18" s="9" t="str">
        <f>IF($B18="N/A","N/A",IF(E18&gt;15,"No",IF(E18&lt;-15,"No","Yes")))</f>
        <v>N/A</v>
      </c>
      <c r="G18" s="9">
        <v>89.184458175000003</v>
      </c>
      <c r="H18" s="9" t="str">
        <f>IF($B18="N/A","N/A",IF(G18&gt;15,"No",IF(G18&lt;-15,"No","Yes")))</f>
        <v>N/A</v>
      </c>
      <c r="I18" s="10">
        <v>-0.125</v>
      </c>
      <c r="J18" s="10">
        <v>-0.70399999999999996</v>
      </c>
      <c r="K18" s="9" t="str">
        <f t="shared" si="0"/>
        <v>Yes</v>
      </c>
    </row>
    <row r="19" spans="1:11" x14ac:dyDescent="0.25">
      <c r="A19" s="73" t="s">
        <v>444</v>
      </c>
      <c r="B19" s="33" t="s">
        <v>216</v>
      </c>
      <c r="C19" s="82">
        <v>4.1024654026</v>
      </c>
      <c r="D19" s="9" t="str">
        <f>IF($B19="N/A","N/A",IF(C19&gt;1,"Yes","No"))</f>
        <v>Yes</v>
      </c>
      <c r="E19" s="9">
        <v>1.0487293047999999</v>
      </c>
      <c r="F19" s="9" t="str">
        <f>IF($B19="N/A","N/A",IF(E19&gt;1,"Yes","No"))</f>
        <v>Yes</v>
      </c>
      <c r="G19" s="9">
        <v>1.4870723190999999</v>
      </c>
      <c r="H19" s="9" t="str">
        <f>IF($B19="N/A","N/A",IF(G19&gt;1,"Yes","No"))</f>
        <v>Yes</v>
      </c>
      <c r="I19" s="10">
        <v>-74.400000000000006</v>
      </c>
      <c r="J19" s="10">
        <v>41.8</v>
      </c>
      <c r="K19" s="9" t="str">
        <f t="shared" si="0"/>
        <v>No</v>
      </c>
    </row>
    <row r="20" spans="1:11" x14ac:dyDescent="0.25">
      <c r="A20" s="73" t="s">
        <v>862</v>
      </c>
      <c r="B20" s="33" t="s">
        <v>213</v>
      </c>
      <c r="C20" s="75">
        <v>61.395472847999997</v>
      </c>
      <c r="D20" s="9" t="str">
        <f>IF($B20="N/A","N/A",IF(C20&gt;15,"No",IF(C20&lt;-15,"No","Yes")))</f>
        <v>N/A</v>
      </c>
      <c r="E20" s="35">
        <v>171.07816796</v>
      </c>
      <c r="F20" s="9" t="str">
        <f>IF($B20="N/A","N/A",IF(E20&gt;15,"No",IF(E20&lt;-15,"No","Yes")))</f>
        <v>N/A</v>
      </c>
      <c r="G20" s="35">
        <v>247.99497930999999</v>
      </c>
      <c r="H20" s="9" t="str">
        <f>IF($B20="N/A","N/A",IF(G20&gt;15,"No",IF(G20&lt;-15,"No","Yes")))</f>
        <v>N/A</v>
      </c>
      <c r="I20" s="10">
        <v>178.6</v>
      </c>
      <c r="J20" s="10">
        <v>44.96</v>
      </c>
      <c r="K20" s="9" t="str">
        <f t="shared" si="0"/>
        <v>No</v>
      </c>
    </row>
    <row r="21" spans="1:11" x14ac:dyDescent="0.25">
      <c r="A21" s="73" t="s">
        <v>34</v>
      </c>
      <c r="B21" s="33" t="s">
        <v>213</v>
      </c>
      <c r="C21" s="86">
        <v>15.923342625</v>
      </c>
      <c r="D21" s="9" t="str">
        <f>IF($B21="N/A","N/A",IF(C21&gt;15,"No",IF(C21&lt;-15,"No","Yes")))</f>
        <v>N/A</v>
      </c>
      <c r="E21" s="87">
        <v>15.825011174</v>
      </c>
      <c r="F21" s="9" t="str">
        <f>IF($B21="N/A","N/A",IF(E21&gt;15,"No",IF(E21&lt;-15,"No","Yes")))</f>
        <v>N/A</v>
      </c>
      <c r="G21" s="87">
        <v>15.730054449000001</v>
      </c>
      <c r="H21" s="9" t="str">
        <f>IF($B21="N/A","N/A",IF(G21&gt;15,"No",IF(G21&lt;-15,"No","Yes")))</f>
        <v>N/A</v>
      </c>
      <c r="I21" s="10">
        <v>-0.61799999999999999</v>
      </c>
      <c r="J21" s="10">
        <v>-0.6</v>
      </c>
      <c r="K21" s="9" t="str">
        <f t="shared" si="0"/>
        <v>Yes</v>
      </c>
    </row>
    <row r="22" spans="1:11" x14ac:dyDescent="0.25">
      <c r="A22" s="73" t="s">
        <v>1723</v>
      </c>
      <c r="B22" s="33" t="s">
        <v>213</v>
      </c>
      <c r="C22" s="86">
        <v>0</v>
      </c>
      <c r="D22" s="9" t="str">
        <f>IF($B22="N/A","N/A",IF(C22&gt;15,"No",IF(C22&lt;-15,"No","Yes")))</f>
        <v>N/A</v>
      </c>
      <c r="E22" s="87">
        <v>0</v>
      </c>
      <c r="F22" s="9" t="str">
        <f>IF($B22="N/A","N/A",IF(E22&gt;15,"No",IF(E22&lt;-15,"No","Yes")))</f>
        <v>N/A</v>
      </c>
      <c r="G22" s="87">
        <v>0</v>
      </c>
      <c r="H22" s="9" t="str">
        <f>IF($B22="N/A","N/A",IF(G22&gt;15,"No",IF(G22&lt;-15,"No","Yes")))</f>
        <v>N/A</v>
      </c>
      <c r="I22" s="10" t="s">
        <v>1746</v>
      </c>
      <c r="J22" s="10" t="s">
        <v>1746</v>
      </c>
      <c r="K22" s="9" t="str">
        <f t="shared" si="0"/>
        <v>N/A</v>
      </c>
    </row>
    <row r="23" spans="1:11" x14ac:dyDescent="0.25">
      <c r="A23" s="73" t="s">
        <v>35</v>
      </c>
      <c r="B23" s="33" t="s">
        <v>213</v>
      </c>
      <c r="C23" s="86">
        <v>0.90296277270000003</v>
      </c>
      <c r="D23" s="9" t="str">
        <f>IF($B23="N/A","N/A",IF(C23&gt;15,"No",IF(C23&lt;-15,"No","Yes")))</f>
        <v>N/A</v>
      </c>
      <c r="E23" s="87">
        <v>0.70115565869999996</v>
      </c>
      <c r="F23" s="9" t="str">
        <f>IF($B23="N/A","N/A",IF(E23&gt;15,"No",IF(E23&lt;-15,"No","Yes")))</f>
        <v>N/A</v>
      </c>
      <c r="G23" s="87">
        <v>0.4577213557</v>
      </c>
      <c r="H23" s="9" t="str">
        <f>IF($B23="N/A","N/A",IF(G23&gt;15,"No",IF(G23&lt;-15,"No","Yes")))</f>
        <v>N/A</v>
      </c>
      <c r="I23" s="10">
        <v>-22.3</v>
      </c>
      <c r="J23" s="10">
        <v>-34.700000000000003</v>
      </c>
      <c r="K23" s="9" t="str">
        <f t="shared" si="0"/>
        <v>No</v>
      </c>
    </row>
    <row r="24" spans="1:11" x14ac:dyDescent="0.25">
      <c r="A24" s="73" t="s">
        <v>863</v>
      </c>
      <c r="B24" s="33" t="s">
        <v>243</v>
      </c>
      <c r="C24" s="75">
        <v>152.06546269</v>
      </c>
      <c r="D24" s="9" t="str">
        <f>IF($B24="N/A","N/A",IF(C24&gt;300,"No",IF(C24&lt;75,"No","Yes")))</f>
        <v>Yes</v>
      </c>
      <c r="E24" s="35">
        <v>150.7666423</v>
      </c>
      <c r="F24" s="9" t="str">
        <f>IF($B24="N/A","N/A",IF(E24&gt;300,"No",IF(E24&lt;75,"No","Yes")))</f>
        <v>Yes</v>
      </c>
      <c r="G24" s="35">
        <v>147.91127911999999</v>
      </c>
      <c r="H24" s="9" t="str">
        <f>IF($B24="N/A","N/A",IF(G24&gt;300,"No",IF(G24&lt;75,"No","Yes")))</f>
        <v>Yes</v>
      </c>
      <c r="I24" s="10">
        <v>-0.85399999999999998</v>
      </c>
      <c r="J24" s="10">
        <v>-1.89</v>
      </c>
      <c r="K24" s="9" t="str">
        <f t="shared" si="0"/>
        <v>Yes</v>
      </c>
    </row>
    <row r="25" spans="1:11" x14ac:dyDescent="0.25">
      <c r="A25" s="73" t="s">
        <v>864</v>
      </c>
      <c r="B25" s="33" t="s">
        <v>244</v>
      </c>
      <c r="C25" s="75" t="s">
        <v>1746</v>
      </c>
      <c r="D25" s="9" t="str">
        <f>IF($B25="N/A","N/A",IF(C25&gt;250,"No",IF(C25&lt;20,"No","Yes")))</f>
        <v>No</v>
      </c>
      <c r="E25" s="35" t="s">
        <v>1746</v>
      </c>
      <c r="F25" s="9" t="str">
        <f>IF($B25="N/A","N/A",IF(E25&gt;250,"No",IF(E25&lt;20,"No","Yes")))</f>
        <v>No</v>
      </c>
      <c r="G25" s="35" t="s">
        <v>1746</v>
      </c>
      <c r="H25" s="9" t="str">
        <f>IF($B25="N/A","N/A",IF(G25&gt;250,"No",IF(G25&lt;20,"No","Yes")))</f>
        <v>No</v>
      </c>
      <c r="I25" s="10" t="s">
        <v>1746</v>
      </c>
      <c r="J25" s="10" t="s">
        <v>1746</v>
      </c>
      <c r="K25" s="9" t="str">
        <f t="shared" si="0"/>
        <v>N/A</v>
      </c>
    </row>
    <row r="26" spans="1:11" x14ac:dyDescent="0.25">
      <c r="A26" s="73" t="s">
        <v>865</v>
      </c>
      <c r="B26" s="33" t="s">
        <v>245</v>
      </c>
      <c r="C26" s="75">
        <v>3</v>
      </c>
      <c r="D26" s="9" t="str">
        <f>IF($B26="N/A","N/A",IF(C26&gt;5,"No",IF(C26&lt;3,"No","Yes")))</f>
        <v>Yes</v>
      </c>
      <c r="E26" s="35">
        <v>3</v>
      </c>
      <c r="F26" s="9" t="str">
        <f>IF($B26="N/A","N/A",IF(E26&gt;5,"No",IF(E26&lt;3,"No","Yes")))</f>
        <v>Yes</v>
      </c>
      <c r="G26" s="35">
        <v>3</v>
      </c>
      <c r="H26" s="9" t="str">
        <f>IF($B26="N/A","N/A",IF(G26&gt;5,"No",IF(G26&lt;3,"No","Yes")))</f>
        <v>Yes</v>
      </c>
      <c r="I26" s="10">
        <v>0</v>
      </c>
      <c r="J26" s="10">
        <v>0</v>
      </c>
      <c r="K26" s="9" t="str">
        <f t="shared" si="0"/>
        <v>Yes</v>
      </c>
    </row>
    <row r="27" spans="1:11" x14ac:dyDescent="0.25">
      <c r="A27" s="73" t="s">
        <v>131</v>
      </c>
      <c r="B27" s="33" t="s">
        <v>213</v>
      </c>
      <c r="C27" s="71">
        <v>3121</v>
      </c>
      <c r="D27" s="33" t="s">
        <v>213</v>
      </c>
      <c r="E27" s="34">
        <v>14974</v>
      </c>
      <c r="F27" s="33" t="s">
        <v>213</v>
      </c>
      <c r="G27" s="34">
        <v>700</v>
      </c>
      <c r="H27" s="9" t="str">
        <f>IF($B27="N/A","N/A",IF(G27&gt;15,"No",IF(G27&lt;-15,"No","Yes")))</f>
        <v>N/A</v>
      </c>
      <c r="I27" s="10">
        <v>379.8</v>
      </c>
      <c r="J27" s="10">
        <v>-95.3</v>
      </c>
      <c r="K27" s="9" t="str">
        <f t="shared" si="0"/>
        <v>No</v>
      </c>
    </row>
    <row r="28" spans="1:11" x14ac:dyDescent="0.25">
      <c r="A28" s="73" t="s">
        <v>346</v>
      </c>
      <c r="B28" s="33" t="s">
        <v>213</v>
      </c>
      <c r="C28" s="72">
        <v>2.52839298E-2</v>
      </c>
      <c r="D28" s="33" t="s">
        <v>213</v>
      </c>
      <c r="E28" s="8">
        <v>0.1166243247</v>
      </c>
      <c r="F28" s="33" t="s">
        <v>213</v>
      </c>
      <c r="G28" s="8">
        <v>5.4211284E-3</v>
      </c>
      <c r="H28" s="9" t="str">
        <f>IF($B28="N/A","N/A",IF(G28&gt;15,"No",IF(G28&lt;-15,"No","Yes")))</f>
        <v>N/A</v>
      </c>
      <c r="I28" s="10">
        <v>361.3</v>
      </c>
      <c r="J28" s="10">
        <v>-95.4</v>
      </c>
      <c r="K28" s="9" t="str">
        <f t="shared" si="0"/>
        <v>No</v>
      </c>
    </row>
    <row r="29" spans="1:11" ht="25" x14ac:dyDescent="0.25">
      <c r="A29" s="73" t="s">
        <v>841</v>
      </c>
      <c r="B29" s="33" t="s">
        <v>213</v>
      </c>
      <c r="C29" s="35">
        <v>206.26049343</v>
      </c>
      <c r="D29" s="33" t="s">
        <v>213</v>
      </c>
      <c r="E29" s="35">
        <v>89.351275544000003</v>
      </c>
      <c r="F29" s="33" t="s">
        <v>213</v>
      </c>
      <c r="G29" s="35">
        <v>118.32285714</v>
      </c>
      <c r="H29" s="33" t="s">
        <v>213</v>
      </c>
      <c r="I29" s="10">
        <v>-56.7</v>
      </c>
      <c r="J29" s="10">
        <v>32.42</v>
      </c>
      <c r="K29" s="9" t="str">
        <f t="shared" si="0"/>
        <v>No</v>
      </c>
    </row>
    <row r="30" spans="1:11" x14ac:dyDescent="0.25">
      <c r="A30" s="73" t="s">
        <v>27</v>
      </c>
      <c r="B30" s="33" t="s">
        <v>217</v>
      </c>
      <c r="C30" s="34">
        <v>0</v>
      </c>
      <c r="D30" s="9" t="str">
        <f>IF($B30="N/A","N/A",IF(C30="N/A","N/A",IF(C30=0,"Yes","No")))</f>
        <v>Yes</v>
      </c>
      <c r="E30" s="34">
        <v>0</v>
      </c>
      <c r="F30" s="9" t="str">
        <f>IF($B30="N/A","N/A",IF(E30="N/A","N/A",IF(E30=0,"Yes","No")))</f>
        <v>Yes</v>
      </c>
      <c r="G30" s="34">
        <v>11</v>
      </c>
      <c r="H30" s="9" t="str">
        <f>IF($B30="N/A","N/A",IF(G30=0,"Yes","No"))</f>
        <v>No</v>
      </c>
      <c r="I30" s="10" t="s">
        <v>1746</v>
      </c>
      <c r="J30" s="10" t="s">
        <v>1746</v>
      </c>
      <c r="K30" s="9" t="str">
        <f t="shared" si="0"/>
        <v>N/A</v>
      </c>
    </row>
    <row r="31" spans="1:11" x14ac:dyDescent="0.25">
      <c r="A31" s="73" t="s">
        <v>206</v>
      </c>
      <c r="B31" s="88" t="s">
        <v>213</v>
      </c>
      <c r="C31" s="71">
        <v>1965547</v>
      </c>
      <c r="D31" s="9" t="str">
        <f t="shared" ref="D31:F50" si="4">IF($B31="N/A","N/A",IF(C31&lt;0,"No","Yes"))</f>
        <v>N/A</v>
      </c>
      <c r="E31" s="71">
        <v>2031855</v>
      </c>
      <c r="F31" s="9" t="str">
        <f t="shared" si="4"/>
        <v>N/A</v>
      </c>
      <c r="G31" s="71">
        <v>2031134</v>
      </c>
      <c r="H31" s="9" t="str">
        <f t="shared" ref="H31:H50" si="5">IF($B31="N/A","N/A",IF(G31&lt;0,"No","Yes"))</f>
        <v>N/A</v>
      </c>
      <c r="I31" s="10">
        <v>3.3740000000000001</v>
      </c>
      <c r="J31" s="10">
        <v>-3.5000000000000003E-2</v>
      </c>
      <c r="K31" s="9" t="str">
        <f t="shared" si="0"/>
        <v>Yes</v>
      </c>
    </row>
    <row r="32" spans="1:11" x14ac:dyDescent="0.25">
      <c r="A32" s="2" t="s">
        <v>659</v>
      </c>
      <c r="B32" s="88" t="s">
        <v>213</v>
      </c>
      <c r="C32" s="72">
        <v>99.766629848999997</v>
      </c>
      <c r="D32" s="9" t="str">
        <f t="shared" si="4"/>
        <v>N/A</v>
      </c>
      <c r="E32" s="72">
        <v>99.324016724000003</v>
      </c>
      <c r="F32" s="9" t="str">
        <f t="shared" si="4"/>
        <v>N/A</v>
      </c>
      <c r="G32" s="72">
        <v>99.987888538999997</v>
      </c>
      <c r="H32" s="9" t="str">
        <f t="shared" si="5"/>
        <v>N/A</v>
      </c>
      <c r="I32" s="10">
        <v>-0.44400000000000001</v>
      </c>
      <c r="J32" s="10">
        <v>0.66839999999999999</v>
      </c>
      <c r="K32" s="9" t="str">
        <f t="shared" si="0"/>
        <v>Yes</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0.1022107332</v>
      </c>
      <c r="D35" s="9" t="str">
        <f t="shared" si="4"/>
        <v>N/A</v>
      </c>
      <c r="E35" s="72">
        <v>0.59590866470000003</v>
      </c>
      <c r="F35" s="9" t="str">
        <f t="shared" si="4"/>
        <v>N/A</v>
      </c>
      <c r="G35" s="72">
        <v>1.2111460900000001E-2</v>
      </c>
      <c r="H35" s="9" t="str">
        <f t="shared" si="5"/>
        <v>N/A</v>
      </c>
      <c r="I35" s="10">
        <v>483</v>
      </c>
      <c r="J35" s="10">
        <v>-98</v>
      </c>
      <c r="K35" s="9" t="str">
        <f t="shared" si="0"/>
        <v>No</v>
      </c>
    </row>
    <row r="36" spans="1:11" x14ac:dyDescent="0.25">
      <c r="A36" s="2" t="s">
        <v>349</v>
      </c>
      <c r="B36" s="88" t="s">
        <v>213</v>
      </c>
      <c r="C36" s="71">
        <v>0</v>
      </c>
      <c r="D36" s="9" t="str">
        <f t="shared" si="4"/>
        <v>N/A</v>
      </c>
      <c r="E36" s="71">
        <v>0</v>
      </c>
      <c r="F36" s="9" t="str">
        <f t="shared" si="4"/>
        <v>N/A</v>
      </c>
      <c r="G36" s="71">
        <v>0</v>
      </c>
      <c r="H36" s="9" t="str">
        <f t="shared" si="5"/>
        <v>N/A</v>
      </c>
      <c r="I36" s="10" t="s">
        <v>1746</v>
      </c>
      <c r="J36" s="10" t="s">
        <v>1746</v>
      </c>
      <c r="K36" s="9" t="str">
        <f t="shared" si="0"/>
        <v>N/A</v>
      </c>
    </row>
    <row r="37" spans="1:11" x14ac:dyDescent="0.25">
      <c r="A37" s="2" t="s">
        <v>663</v>
      </c>
      <c r="B37" s="88" t="s">
        <v>213</v>
      </c>
      <c r="C37" s="72" t="s">
        <v>1746</v>
      </c>
      <c r="D37" s="9" t="str">
        <f t="shared" si="4"/>
        <v>N/A</v>
      </c>
      <c r="E37" s="72" t="s">
        <v>1746</v>
      </c>
      <c r="F37" s="9" t="str">
        <f t="shared" si="4"/>
        <v>N/A</v>
      </c>
      <c r="G37" s="72" t="s">
        <v>1746</v>
      </c>
      <c r="H37" s="9" t="str">
        <f t="shared" si="5"/>
        <v>N/A</v>
      </c>
      <c r="I37" s="10" t="s">
        <v>1746</v>
      </c>
      <c r="J37" s="10" t="s">
        <v>1746</v>
      </c>
      <c r="K37" s="9" t="str">
        <f t="shared" si="0"/>
        <v>N/A</v>
      </c>
    </row>
    <row r="38" spans="1:11" x14ac:dyDescent="0.25">
      <c r="A38" s="2" t="s">
        <v>664</v>
      </c>
      <c r="B38" s="88" t="s">
        <v>213</v>
      </c>
      <c r="C38" s="72" t="s">
        <v>1746</v>
      </c>
      <c r="D38" s="9" t="str">
        <f t="shared" si="4"/>
        <v>N/A</v>
      </c>
      <c r="E38" s="72" t="s">
        <v>1746</v>
      </c>
      <c r="F38" s="9" t="str">
        <f t="shared" si="4"/>
        <v>N/A</v>
      </c>
      <c r="G38" s="72" t="s">
        <v>1746</v>
      </c>
      <c r="H38" s="9" t="str">
        <f t="shared" si="5"/>
        <v>N/A</v>
      </c>
      <c r="I38" s="10" t="s">
        <v>1746</v>
      </c>
      <c r="J38" s="10" t="s">
        <v>1746</v>
      </c>
      <c r="K38" s="9" t="str">
        <f t="shared" si="0"/>
        <v>N/A</v>
      </c>
    </row>
    <row r="39" spans="1:11" x14ac:dyDescent="0.25">
      <c r="A39" s="2" t="s">
        <v>665</v>
      </c>
      <c r="B39" s="88" t="s">
        <v>213</v>
      </c>
      <c r="C39" s="72" t="s">
        <v>1746</v>
      </c>
      <c r="D39" s="9" t="str">
        <f t="shared" si="4"/>
        <v>N/A</v>
      </c>
      <c r="E39" s="72" t="s">
        <v>1746</v>
      </c>
      <c r="F39" s="9" t="str">
        <f t="shared" si="4"/>
        <v>N/A</v>
      </c>
      <c r="G39" s="72" t="s">
        <v>1746</v>
      </c>
      <c r="H39" s="9" t="str">
        <f t="shared" si="5"/>
        <v>N/A</v>
      </c>
      <c r="I39" s="10" t="s">
        <v>1746</v>
      </c>
      <c r="J39" s="10" t="s">
        <v>1746</v>
      </c>
      <c r="K39" s="9" t="str">
        <f t="shared" si="0"/>
        <v>N/A</v>
      </c>
    </row>
    <row r="40" spans="1:11" x14ac:dyDescent="0.25">
      <c r="A40" s="2" t="s">
        <v>666</v>
      </c>
      <c r="B40" s="88" t="s">
        <v>213</v>
      </c>
      <c r="C40" s="72" t="s">
        <v>1746</v>
      </c>
      <c r="D40" s="9" t="str">
        <f t="shared" si="4"/>
        <v>N/A</v>
      </c>
      <c r="E40" s="72" t="s">
        <v>1746</v>
      </c>
      <c r="F40" s="9" t="str">
        <f t="shared" si="4"/>
        <v>N/A</v>
      </c>
      <c r="G40" s="72" t="s">
        <v>1746</v>
      </c>
      <c r="H40" s="9" t="str">
        <f t="shared" si="5"/>
        <v>N/A</v>
      </c>
      <c r="I40" s="10" t="s">
        <v>1746</v>
      </c>
      <c r="J40" s="10" t="s">
        <v>1746</v>
      </c>
      <c r="K40" s="9" t="str">
        <f t="shared" si="0"/>
        <v>N/A</v>
      </c>
    </row>
    <row r="41" spans="1:11" x14ac:dyDescent="0.25">
      <c r="A41" s="2" t="s">
        <v>667</v>
      </c>
      <c r="B41" s="88" t="s">
        <v>213</v>
      </c>
      <c r="C41" s="72" t="s">
        <v>1746</v>
      </c>
      <c r="D41" s="9" t="str">
        <f t="shared" si="4"/>
        <v>N/A</v>
      </c>
      <c r="E41" s="72" t="s">
        <v>1746</v>
      </c>
      <c r="F41" s="9" t="str">
        <f t="shared" si="4"/>
        <v>N/A</v>
      </c>
      <c r="G41" s="72" t="s">
        <v>1746</v>
      </c>
      <c r="H41" s="9" t="str">
        <f t="shared" si="5"/>
        <v>N/A</v>
      </c>
      <c r="I41" s="10" t="s">
        <v>1746</v>
      </c>
      <c r="J41" s="10" t="s">
        <v>1746</v>
      </c>
      <c r="K41" s="9" t="str">
        <f t="shared" si="0"/>
        <v>N/A</v>
      </c>
    </row>
    <row r="42" spans="1:11" x14ac:dyDescent="0.25">
      <c r="A42" s="2" t="s">
        <v>668</v>
      </c>
      <c r="B42" s="88" t="s">
        <v>213</v>
      </c>
      <c r="C42" s="72" t="s">
        <v>1746</v>
      </c>
      <c r="D42" s="9" t="str">
        <f t="shared" si="4"/>
        <v>N/A</v>
      </c>
      <c r="E42" s="72" t="s">
        <v>1746</v>
      </c>
      <c r="F42" s="9" t="str">
        <f t="shared" si="4"/>
        <v>N/A</v>
      </c>
      <c r="G42" s="72" t="s">
        <v>1746</v>
      </c>
      <c r="H42" s="9" t="str">
        <f t="shared" si="5"/>
        <v>N/A</v>
      </c>
      <c r="I42" s="10" t="s">
        <v>1746</v>
      </c>
      <c r="J42" s="10" t="s">
        <v>1746</v>
      </c>
      <c r="K42" s="9" t="str">
        <f t="shared" si="0"/>
        <v>N/A</v>
      </c>
    </row>
    <row r="43" spans="1:11" x14ac:dyDescent="0.25">
      <c r="A43" s="2" t="s">
        <v>669</v>
      </c>
      <c r="B43" s="88" t="s">
        <v>213</v>
      </c>
      <c r="C43" s="72" t="s">
        <v>1746</v>
      </c>
      <c r="D43" s="9" t="str">
        <f t="shared" si="4"/>
        <v>N/A</v>
      </c>
      <c r="E43" s="72" t="s">
        <v>1746</v>
      </c>
      <c r="F43" s="9" t="str">
        <f t="shared" si="4"/>
        <v>N/A</v>
      </c>
      <c r="G43" s="72" t="s">
        <v>1746</v>
      </c>
      <c r="H43" s="9" t="str">
        <f t="shared" si="5"/>
        <v>N/A</v>
      </c>
      <c r="I43" s="10" t="s">
        <v>1746</v>
      </c>
      <c r="J43" s="10" t="s">
        <v>1746</v>
      </c>
      <c r="K43" s="9" t="str">
        <f t="shared" si="0"/>
        <v>N/A</v>
      </c>
    </row>
    <row r="44" spans="1:11" x14ac:dyDescent="0.25">
      <c r="A44" s="2" t="s">
        <v>670</v>
      </c>
      <c r="B44" s="88" t="s">
        <v>213</v>
      </c>
      <c r="C44" s="72" t="s">
        <v>1746</v>
      </c>
      <c r="D44" s="9" t="str">
        <f t="shared" si="4"/>
        <v>N/A</v>
      </c>
      <c r="E44" s="72" t="s">
        <v>1746</v>
      </c>
      <c r="F44" s="9" t="str">
        <f t="shared" si="4"/>
        <v>N/A</v>
      </c>
      <c r="G44" s="72" t="s">
        <v>1746</v>
      </c>
      <c r="H44" s="9" t="str">
        <f t="shared" si="5"/>
        <v>N/A</v>
      </c>
      <c r="I44" s="10" t="s">
        <v>1746</v>
      </c>
      <c r="J44" s="10" t="s">
        <v>1746</v>
      </c>
      <c r="K44" s="9" t="str">
        <f t="shared" si="0"/>
        <v>N/A</v>
      </c>
    </row>
    <row r="45" spans="1:11" x14ac:dyDescent="0.25">
      <c r="A45" s="2" t="s">
        <v>671</v>
      </c>
      <c r="B45" s="88" t="s">
        <v>213</v>
      </c>
      <c r="C45" s="72" t="s">
        <v>1746</v>
      </c>
      <c r="D45" s="9" t="str">
        <f t="shared" si="4"/>
        <v>N/A</v>
      </c>
      <c r="E45" s="72" t="s">
        <v>1746</v>
      </c>
      <c r="F45" s="9" t="str">
        <f t="shared" si="4"/>
        <v>N/A</v>
      </c>
      <c r="G45" s="72" t="s">
        <v>1746</v>
      </c>
      <c r="H45" s="9" t="str">
        <f t="shared" si="5"/>
        <v>N/A</v>
      </c>
      <c r="I45" s="10" t="s">
        <v>1746</v>
      </c>
      <c r="J45" s="10" t="s">
        <v>1746</v>
      </c>
      <c r="K45" s="9" t="str">
        <f t="shared" si="0"/>
        <v>N/A</v>
      </c>
    </row>
    <row r="46" spans="1:11" x14ac:dyDescent="0.25">
      <c r="A46" s="2" t="s">
        <v>350</v>
      </c>
      <c r="B46" s="88" t="s">
        <v>213</v>
      </c>
      <c r="C46" s="71">
        <v>111460</v>
      </c>
      <c r="D46" s="9" t="str">
        <f t="shared" si="4"/>
        <v>N/A</v>
      </c>
      <c r="E46" s="71">
        <v>90025</v>
      </c>
      <c r="F46" s="9" t="str">
        <f t="shared" si="4"/>
        <v>N/A</v>
      </c>
      <c r="G46" s="71">
        <v>59103</v>
      </c>
      <c r="H46" s="9" t="str">
        <f t="shared" si="5"/>
        <v>N/A</v>
      </c>
      <c r="I46" s="10">
        <v>-19.2</v>
      </c>
      <c r="J46" s="10">
        <v>-34.299999999999997</v>
      </c>
      <c r="K46" s="9" t="str">
        <f t="shared" si="0"/>
        <v>No</v>
      </c>
    </row>
    <row r="47" spans="1:11" x14ac:dyDescent="0.25">
      <c r="A47" s="2" t="s">
        <v>672</v>
      </c>
      <c r="B47" s="88" t="s">
        <v>213</v>
      </c>
      <c r="C47" s="72">
        <v>99.100125606000006</v>
      </c>
      <c r="D47" s="9" t="str">
        <f t="shared" si="4"/>
        <v>N/A</v>
      </c>
      <c r="E47" s="72">
        <v>99.146903637999998</v>
      </c>
      <c r="F47" s="9" t="str">
        <f t="shared" si="4"/>
        <v>N/A</v>
      </c>
      <c r="G47" s="72">
        <v>99.758049506999996</v>
      </c>
      <c r="H47" s="9" t="str">
        <f t="shared" si="5"/>
        <v>N/A</v>
      </c>
      <c r="I47" s="10">
        <v>4.7199999999999999E-2</v>
      </c>
      <c r="J47" s="10">
        <v>0.61639999999999995</v>
      </c>
      <c r="K47" s="9" t="str">
        <f t="shared" si="0"/>
        <v>Yes</v>
      </c>
    </row>
    <row r="48" spans="1:11" x14ac:dyDescent="0.25">
      <c r="A48" s="2" t="s">
        <v>673</v>
      </c>
      <c r="B48" s="88" t="s">
        <v>213</v>
      </c>
      <c r="C48" s="72">
        <v>0</v>
      </c>
      <c r="D48" s="9" t="str">
        <f t="shared" si="4"/>
        <v>N/A</v>
      </c>
      <c r="E48" s="72">
        <v>0</v>
      </c>
      <c r="F48" s="9" t="str">
        <f t="shared" si="4"/>
        <v>N/A</v>
      </c>
      <c r="G48" s="72">
        <v>0</v>
      </c>
      <c r="H48" s="9" t="str">
        <f t="shared" si="5"/>
        <v>N/A</v>
      </c>
      <c r="I48" s="10" t="s">
        <v>1746</v>
      </c>
      <c r="J48" s="10" t="s">
        <v>1746</v>
      </c>
      <c r="K48" s="9" t="str">
        <f t="shared" si="0"/>
        <v>N/A</v>
      </c>
    </row>
    <row r="49" spans="1:11" x14ac:dyDescent="0.25">
      <c r="A49" s="2" t="s">
        <v>674</v>
      </c>
      <c r="B49" s="88" t="s">
        <v>213</v>
      </c>
      <c r="C49" s="72">
        <v>0</v>
      </c>
      <c r="D49" s="9" t="str">
        <f t="shared" si="4"/>
        <v>N/A</v>
      </c>
      <c r="E49" s="72">
        <v>0</v>
      </c>
      <c r="F49" s="9" t="str">
        <f t="shared" si="4"/>
        <v>N/A</v>
      </c>
      <c r="G49" s="72">
        <v>0</v>
      </c>
      <c r="H49" s="9" t="str">
        <f t="shared" si="5"/>
        <v>N/A</v>
      </c>
      <c r="I49" s="10" t="s">
        <v>1746</v>
      </c>
      <c r="J49" s="10" t="s">
        <v>1746</v>
      </c>
      <c r="K49" s="9" t="str">
        <f t="shared" si="0"/>
        <v>N/A</v>
      </c>
    </row>
    <row r="50" spans="1:11" x14ac:dyDescent="0.25">
      <c r="A50" s="2" t="s">
        <v>675</v>
      </c>
      <c r="B50" s="88" t="s">
        <v>213</v>
      </c>
      <c r="C50" s="72">
        <v>0.89987439440000005</v>
      </c>
      <c r="D50" s="9" t="str">
        <f t="shared" si="4"/>
        <v>N/A</v>
      </c>
      <c r="E50" s="72">
        <v>0.85309636209999995</v>
      </c>
      <c r="F50" s="9" t="str">
        <f t="shared" si="4"/>
        <v>N/A</v>
      </c>
      <c r="G50" s="72">
        <v>0.24195049320000001</v>
      </c>
      <c r="H50" s="9" t="str">
        <f t="shared" si="5"/>
        <v>N/A</v>
      </c>
      <c r="I50" s="10">
        <v>-5.2</v>
      </c>
      <c r="J50" s="10">
        <v>-71.599999999999994</v>
      </c>
      <c r="K50" s="9" t="str">
        <f t="shared" si="0"/>
        <v>No</v>
      </c>
    </row>
    <row r="51" spans="1:11" x14ac:dyDescent="0.25">
      <c r="A51" s="2" t="s">
        <v>351</v>
      </c>
      <c r="B51" s="33" t="s">
        <v>213</v>
      </c>
      <c r="C51" s="71">
        <v>0</v>
      </c>
      <c r="D51" s="33" t="s">
        <v>213</v>
      </c>
      <c r="E51" s="34">
        <v>0</v>
      </c>
      <c r="F51" s="33" t="s">
        <v>213</v>
      </c>
      <c r="G51" s="34">
        <v>0</v>
      </c>
      <c r="H51" s="33" t="s">
        <v>213</v>
      </c>
      <c r="I51" s="10" t="s">
        <v>1746</v>
      </c>
      <c r="J51" s="10" t="s">
        <v>1746</v>
      </c>
      <c r="K51" s="9" t="str">
        <f t="shared" si="0"/>
        <v>N/A</v>
      </c>
    </row>
    <row r="52" spans="1:11" x14ac:dyDescent="0.25">
      <c r="A52" s="2" t="s">
        <v>352</v>
      </c>
      <c r="B52" s="33" t="s">
        <v>213</v>
      </c>
      <c r="C52" s="72" t="s">
        <v>1746</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3" t="s">
        <v>213</v>
      </c>
      <c r="C53" s="72" t="s">
        <v>1746</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3" t="s">
        <v>213</v>
      </c>
      <c r="C54" s="72" t="s">
        <v>1746</v>
      </c>
      <c r="D54" s="9" t="str">
        <f t="shared" si="6"/>
        <v>N/A</v>
      </c>
      <c r="E54" s="8" t="s">
        <v>1746</v>
      </c>
      <c r="F54" s="9" t="str">
        <f t="shared" si="7"/>
        <v>N/A</v>
      </c>
      <c r="G54" s="8" t="s">
        <v>1746</v>
      </c>
      <c r="H54" s="9" t="str">
        <f t="shared" si="8"/>
        <v>N/A</v>
      </c>
      <c r="I54" s="10" t="s">
        <v>1746</v>
      </c>
      <c r="J54" s="10" t="s">
        <v>1746</v>
      </c>
      <c r="K54" s="9" t="str">
        <f t="shared" si="0"/>
        <v>N/A</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9232884</v>
      </c>
      <c r="D6" s="9" t="str">
        <f>IF($B6="N/A","N/A",IF(C6&gt;15,"No",IF(C6&lt;-15,"No","Yes")))</f>
        <v>N/A</v>
      </c>
      <c r="E6" s="34">
        <v>9626237</v>
      </c>
      <c r="F6" s="9" t="str">
        <f>IF($B6="N/A","N/A",IF(E6&gt;15,"No",IF(E6&lt;-15,"No","Yes")))</f>
        <v>N/A</v>
      </c>
      <c r="G6" s="34">
        <v>9651724</v>
      </c>
      <c r="H6" s="9" t="str">
        <f>IF($B6="N/A","N/A",IF(G6&gt;15,"No",IF(G6&lt;-15,"No","Yes")))</f>
        <v>N/A</v>
      </c>
      <c r="I6" s="10">
        <v>4.26</v>
      </c>
      <c r="J6" s="10">
        <v>0.26479999999999998</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11.534597423999999</v>
      </c>
      <c r="D9" s="9" t="str">
        <f t="shared" ref="D9:D15" si="1">IF($B9="N/A","N/A",IF(C9&gt;15,"No",IF(C9&lt;-15,"No","Yes")))</f>
        <v>N/A</v>
      </c>
      <c r="E9" s="8">
        <v>11.96228599</v>
      </c>
      <c r="F9" s="9" t="str">
        <f t="shared" ref="F9:F15" si="2">IF($B9="N/A","N/A",IF(E9&gt;15,"No",IF(E9&lt;-15,"No","Yes")))</f>
        <v>N/A</v>
      </c>
      <c r="G9" s="8">
        <v>11.334690051000001</v>
      </c>
      <c r="H9" s="9" t="str">
        <f t="shared" ref="H9:H15" si="3">IF($B9="N/A","N/A",IF(G9&gt;15,"No",IF(G9&lt;-15,"No","Yes")))</f>
        <v>N/A</v>
      </c>
      <c r="I9" s="10">
        <v>3.7080000000000002</v>
      </c>
      <c r="J9" s="10">
        <v>-5.25</v>
      </c>
      <c r="K9" s="9" t="str">
        <f t="shared" si="0"/>
        <v>Yes</v>
      </c>
    </row>
    <row r="10" spans="1:11" x14ac:dyDescent="0.25">
      <c r="A10" s="73" t="s">
        <v>36</v>
      </c>
      <c r="B10" s="33" t="s">
        <v>213</v>
      </c>
      <c r="C10" s="72">
        <v>4.3221313000000004E-3</v>
      </c>
      <c r="D10" s="9" t="str">
        <f t="shared" si="1"/>
        <v>N/A</v>
      </c>
      <c r="E10" s="8">
        <v>1.7993054999999999E-3</v>
      </c>
      <c r="F10" s="9" t="str">
        <f t="shared" si="2"/>
        <v>N/A</v>
      </c>
      <c r="G10" s="8">
        <v>1.3895798E-3</v>
      </c>
      <c r="H10" s="9" t="str">
        <f t="shared" si="3"/>
        <v>N/A</v>
      </c>
      <c r="I10" s="10">
        <v>-58.4</v>
      </c>
      <c r="J10" s="10">
        <v>-22.8</v>
      </c>
      <c r="K10" s="9" t="str">
        <f t="shared" si="0"/>
        <v>Yes</v>
      </c>
    </row>
    <row r="11" spans="1:11" x14ac:dyDescent="0.25">
      <c r="A11" s="73" t="s">
        <v>37</v>
      </c>
      <c r="B11" s="33" t="s">
        <v>213</v>
      </c>
      <c r="C11" s="72">
        <v>0.67352216009999999</v>
      </c>
      <c r="D11" s="9" t="str">
        <f t="shared" si="1"/>
        <v>N/A</v>
      </c>
      <c r="E11" s="8">
        <v>0.55979060390000002</v>
      </c>
      <c r="F11" s="9" t="str">
        <f t="shared" si="2"/>
        <v>N/A</v>
      </c>
      <c r="G11" s="8">
        <v>0.83244076140000001</v>
      </c>
      <c r="H11" s="9" t="str">
        <f t="shared" si="3"/>
        <v>N/A</v>
      </c>
      <c r="I11" s="10">
        <v>-16.899999999999999</v>
      </c>
      <c r="J11" s="10">
        <v>48.71</v>
      </c>
      <c r="K11" s="9" t="str">
        <f t="shared" si="0"/>
        <v>No</v>
      </c>
    </row>
    <row r="12" spans="1:11" x14ac:dyDescent="0.25">
      <c r="A12" s="73" t="s">
        <v>38</v>
      </c>
      <c r="B12" s="33" t="s">
        <v>213</v>
      </c>
      <c r="C12" s="72">
        <v>12.541208249</v>
      </c>
      <c r="D12" s="9" t="str">
        <f t="shared" si="1"/>
        <v>N/A</v>
      </c>
      <c r="E12" s="8">
        <v>13.0059951</v>
      </c>
      <c r="F12" s="9" t="str">
        <f t="shared" si="2"/>
        <v>N/A</v>
      </c>
      <c r="G12" s="8">
        <v>12.31621384</v>
      </c>
      <c r="H12" s="9" t="str">
        <f t="shared" si="3"/>
        <v>N/A</v>
      </c>
      <c r="I12" s="10">
        <v>3.706</v>
      </c>
      <c r="J12" s="10">
        <v>-5.3</v>
      </c>
      <c r="K12" s="9" t="str">
        <f t="shared" si="0"/>
        <v>Yes</v>
      </c>
    </row>
    <row r="13" spans="1:11" x14ac:dyDescent="0.25">
      <c r="A13" s="73" t="s">
        <v>866</v>
      </c>
      <c r="B13" s="33" t="s">
        <v>213</v>
      </c>
      <c r="C13" s="72">
        <v>42.932224531999999</v>
      </c>
      <c r="D13" s="9" t="str">
        <f t="shared" si="1"/>
        <v>N/A</v>
      </c>
      <c r="E13" s="8">
        <v>41.760679066000002</v>
      </c>
      <c r="F13" s="9" t="str">
        <f t="shared" si="2"/>
        <v>N/A</v>
      </c>
      <c r="G13" s="8">
        <v>37.096214427</v>
      </c>
      <c r="H13" s="9" t="str">
        <f t="shared" si="3"/>
        <v>N/A</v>
      </c>
      <c r="I13" s="10">
        <v>-2.73</v>
      </c>
      <c r="J13" s="10">
        <v>-11.2</v>
      </c>
      <c r="K13" s="9" t="str">
        <f t="shared" si="0"/>
        <v>Yes</v>
      </c>
    </row>
    <row r="14" spans="1:11" x14ac:dyDescent="0.25">
      <c r="A14" s="73" t="s">
        <v>867</v>
      </c>
      <c r="B14" s="33" t="s">
        <v>213</v>
      </c>
      <c r="C14" s="72">
        <v>44.378777775000003</v>
      </c>
      <c r="D14" s="9" t="str">
        <f t="shared" si="1"/>
        <v>N/A</v>
      </c>
      <c r="E14" s="8">
        <v>43.491958253999996</v>
      </c>
      <c r="F14" s="9" t="str">
        <f t="shared" si="2"/>
        <v>N/A</v>
      </c>
      <c r="G14" s="8">
        <v>39.356373462000001</v>
      </c>
      <c r="H14" s="9" t="str">
        <f t="shared" si="3"/>
        <v>N/A</v>
      </c>
      <c r="I14" s="10">
        <v>-2</v>
      </c>
      <c r="J14" s="10">
        <v>-9.51</v>
      </c>
      <c r="K14" s="9" t="str">
        <f t="shared" si="0"/>
        <v>Yes</v>
      </c>
    </row>
    <row r="15" spans="1:11" x14ac:dyDescent="0.25">
      <c r="A15" s="73" t="s">
        <v>161</v>
      </c>
      <c r="B15" s="33" t="s">
        <v>213</v>
      </c>
      <c r="C15" s="72">
        <v>60.385606490999997</v>
      </c>
      <c r="D15" s="9" t="str">
        <f t="shared" si="1"/>
        <v>N/A</v>
      </c>
      <c r="E15" s="8">
        <v>68.178198812000005</v>
      </c>
      <c r="F15" s="9" t="str">
        <f t="shared" si="2"/>
        <v>N/A</v>
      </c>
      <c r="G15" s="8">
        <v>72.477663058000005</v>
      </c>
      <c r="H15" s="9" t="str">
        <f t="shared" si="3"/>
        <v>N/A</v>
      </c>
      <c r="I15" s="10">
        <v>12.9</v>
      </c>
      <c r="J15" s="10">
        <v>6.306</v>
      </c>
      <c r="K15" s="9" t="str">
        <f t="shared" si="0"/>
        <v>Yes</v>
      </c>
    </row>
    <row r="16" spans="1:11" x14ac:dyDescent="0.25">
      <c r="A16" s="73" t="s">
        <v>162</v>
      </c>
      <c r="B16" s="33" t="s">
        <v>246</v>
      </c>
      <c r="C16" s="72">
        <v>96.434700144000004</v>
      </c>
      <c r="D16" s="9" t="str">
        <f>IF($B16="N/A","N/A",IF(C16&gt;95,"Yes","No"))</f>
        <v>Yes</v>
      </c>
      <c r="E16" s="8">
        <v>96.327973225999997</v>
      </c>
      <c r="F16" s="9" t="str">
        <f>IF($B16="N/A","N/A",IF(E16&gt;95,"Yes","No"))</f>
        <v>Yes</v>
      </c>
      <c r="G16" s="8">
        <v>96.109182152000002</v>
      </c>
      <c r="H16" s="9" t="str">
        <f>IF($B16="N/A","N/A",IF(G16&gt;95,"Yes","No"))</f>
        <v>Yes</v>
      </c>
      <c r="I16" s="10">
        <v>-0.111</v>
      </c>
      <c r="J16" s="10">
        <v>-0.22700000000000001</v>
      </c>
      <c r="K16" s="9" t="str">
        <f t="shared" ref="K16:K26" si="4">IF(J16="Div by 0", "N/A", IF(J16="N/A","N/A", IF(J16&gt;30, "No", IF(J16&lt;-30, "No", "Yes"))))</f>
        <v>Yes</v>
      </c>
    </row>
    <row r="17" spans="1:11" x14ac:dyDescent="0.25">
      <c r="A17" s="73" t="s">
        <v>868</v>
      </c>
      <c r="B17" s="49" t="s">
        <v>247</v>
      </c>
      <c r="C17" s="72">
        <v>28.798119850999999</v>
      </c>
      <c r="D17" s="9" t="str">
        <f>IF($B17="N/A","N/A",IF(C17&gt;90,"No",IF(C17&lt;50,"No","Yes")))</f>
        <v>No</v>
      </c>
      <c r="E17" s="8">
        <v>28.893097063999999</v>
      </c>
      <c r="F17" s="9" t="str">
        <f>IF($B17="N/A","N/A",IF(E17&gt;90,"No",IF(E17&lt;50,"No","Yes")))</f>
        <v>No</v>
      </c>
      <c r="G17" s="8">
        <v>27.995931089999999</v>
      </c>
      <c r="H17" s="9" t="str">
        <f>IF($B17="N/A","N/A",IF(G17&gt;90,"No",IF(G17&lt;50,"No","Yes")))</f>
        <v>No</v>
      </c>
      <c r="I17" s="10">
        <v>0.32979999999999998</v>
      </c>
      <c r="J17" s="10">
        <v>-3.11</v>
      </c>
      <c r="K17" s="9" t="str">
        <f t="shared" si="4"/>
        <v>Yes</v>
      </c>
    </row>
    <row r="18" spans="1:11" x14ac:dyDescent="0.25">
      <c r="A18" s="73" t="s">
        <v>869</v>
      </c>
      <c r="B18" s="49" t="s">
        <v>224</v>
      </c>
      <c r="C18" s="72">
        <v>13.278505394</v>
      </c>
      <c r="D18" s="9" t="str">
        <f t="shared" ref="D18:D23" si="5">IF($B18="N/A","N/A",IF(C18&gt;5,"No",IF(C18&lt;=0,"No","Yes")))</f>
        <v>No</v>
      </c>
      <c r="E18" s="8">
        <v>14.003862569000001</v>
      </c>
      <c r="F18" s="9" t="str">
        <f t="shared" ref="F18:F23" si="6">IF($B18="N/A","N/A",IF(E18&gt;5,"No",IF(E18&lt;=0,"No","Yes")))</f>
        <v>No</v>
      </c>
      <c r="G18" s="8">
        <v>14.312054509999999</v>
      </c>
      <c r="H18" s="9" t="str">
        <f t="shared" ref="H18:H23" si="7">IF($B18="N/A","N/A",IF(G18&gt;5,"No",IF(G18&lt;=0,"No","Yes")))</f>
        <v>No</v>
      </c>
      <c r="I18" s="10">
        <v>5.4630000000000001</v>
      </c>
      <c r="J18" s="10">
        <v>2.2010000000000001</v>
      </c>
      <c r="K18" s="9" t="str">
        <f t="shared" si="4"/>
        <v>Yes</v>
      </c>
    </row>
    <row r="19" spans="1:11" x14ac:dyDescent="0.25">
      <c r="A19" s="73" t="s">
        <v>870</v>
      </c>
      <c r="B19" s="49" t="s">
        <v>224</v>
      </c>
      <c r="C19" s="72">
        <v>4.5817969769999998</v>
      </c>
      <c r="D19" s="9" t="str">
        <f t="shared" si="5"/>
        <v>Yes</v>
      </c>
      <c r="E19" s="8">
        <v>4.4740016269999998</v>
      </c>
      <c r="F19" s="9" t="str">
        <f t="shared" si="6"/>
        <v>Yes</v>
      </c>
      <c r="G19" s="8">
        <v>4.4580014928000002</v>
      </c>
      <c r="H19" s="9" t="str">
        <f t="shared" si="7"/>
        <v>Yes</v>
      </c>
      <c r="I19" s="10">
        <v>-2.35</v>
      </c>
      <c r="J19" s="10">
        <v>-0.35799999999999998</v>
      </c>
      <c r="K19" s="9" t="str">
        <f t="shared" si="4"/>
        <v>Yes</v>
      </c>
    </row>
    <row r="20" spans="1:11" x14ac:dyDescent="0.25">
      <c r="A20" s="73" t="s">
        <v>871</v>
      </c>
      <c r="B20" s="49" t="s">
        <v>224</v>
      </c>
      <c r="C20" s="72">
        <v>5.4360046099999997E-2</v>
      </c>
      <c r="D20" s="9" t="str">
        <f t="shared" si="5"/>
        <v>Yes</v>
      </c>
      <c r="E20" s="8">
        <v>6.4583907499999996E-2</v>
      </c>
      <c r="F20" s="9" t="str">
        <f t="shared" si="6"/>
        <v>Yes</v>
      </c>
      <c r="G20" s="8">
        <v>7.2163273599999994E-2</v>
      </c>
      <c r="H20" s="9" t="str">
        <f t="shared" si="7"/>
        <v>Yes</v>
      </c>
      <c r="I20" s="10">
        <v>18.809999999999999</v>
      </c>
      <c r="J20" s="10">
        <v>11.74</v>
      </c>
      <c r="K20" s="9" t="str">
        <f t="shared" si="4"/>
        <v>Yes</v>
      </c>
    </row>
    <row r="21" spans="1:11" x14ac:dyDescent="0.25">
      <c r="A21" s="73" t="s">
        <v>872</v>
      </c>
      <c r="B21" s="33" t="s">
        <v>213</v>
      </c>
      <c r="C21" s="72">
        <v>0.18955074059999999</v>
      </c>
      <c r="D21" s="9" t="str">
        <f t="shared" si="5"/>
        <v>N/A</v>
      </c>
      <c r="E21" s="8">
        <v>0.19302454320000001</v>
      </c>
      <c r="F21" s="9" t="str">
        <f t="shared" si="6"/>
        <v>N/A</v>
      </c>
      <c r="G21" s="8">
        <v>0.19892819149999999</v>
      </c>
      <c r="H21" s="9" t="str">
        <f t="shared" si="7"/>
        <v>N/A</v>
      </c>
      <c r="I21" s="10">
        <v>1.833</v>
      </c>
      <c r="J21" s="10">
        <v>3.0579999999999998</v>
      </c>
      <c r="K21" s="9" t="str">
        <f t="shared" si="4"/>
        <v>Yes</v>
      </c>
    </row>
    <row r="22" spans="1:11" x14ac:dyDescent="0.25">
      <c r="A22" s="73" t="s">
        <v>1741</v>
      </c>
      <c r="B22" s="33" t="s">
        <v>213</v>
      </c>
      <c r="C22" s="72">
        <v>0.66722380569999995</v>
      </c>
      <c r="D22" s="9" t="str">
        <f t="shared" si="5"/>
        <v>N/A</v>
      </c>
      <c r="E22" s="8">
        <v>0.5271634181</v>
      </c>
      <c r="F22" s="9" t="str">
        <f t="shared" si="6"/>
        <v>N/A</v>
      </c>
      <c r="G22" s="8">
        <v>0.1136066469</v>
      </c>
      <c r="H22" s="9" t="str">
        <f t="shared" si="7"/>
        <v>N/A</v>
      </c>
      <c r="I22" s="10">
        <v>-21</v>
      </c>
      <c r="J22" s="10">
        <v>-78.400000000000006</v>
      </c>
      <c r="K22" s="9" t="str">
        <f t="shared" si="4"/>
        <v>No</v>
      </c>
    </row>
    <row r="23" spans="1:11" x14ac:dyDescent="0.25">
      <c r="A23" s="73" t="s">
        <v>873</v>
      </c>
      <c r="B23" s="33" t="s">
        <v>213</v>
      </c>
      <c r="C23" s="72">
        <v>3.7388101100000001E-2</v>
      </c>
      <c r="D23" s="9" t="str">
        <f t="shared" si="5"/>
        <v>N/A</v>
      </c>
      <c r="E23" s="8">
        <v>2.9554643200000001E-2</v>
      </c>
      <c r="F23" s="9" t="str">
        <f t="shared" si="6"/>
        <v>N/A</v>
      </c>
      <c r="G23" s="8">
        <v>2.7290461299999999E-2</v>
      </c>
      <c r="H23" s="9" t="str">
        <f t="shared" si="7"/>
        <v>N/A</v>
      </c>
      <c r="I23" s="10">
        <v>-21</v>
      </c>
      <c r="J23" s="10">
        <v>-7.66</v>
      </c>
      <c r="K23" s="9" t="str">
        <f t="shared" si="4"/>
        <v>Yes</v>
      </c>
    </row>
    <row r="24" spans="1:11" x14ac:dyDescent="0.25">
      <c r="A24" s="73" t="s">
        <v>874</v>
      </c>
      <c r="B24" s="33" t="s">
        <v>232</v>
      </c>
      <c r="C24" s="72">
        <v>5.5414104629000001</v>
      </c>
      <c r="D24" s="9" t="str">
        <f>IF($B24="N/A","N/A",IF(C24&gt;10,"No",IF(C24&lt;1,"No","Yes")))</f>
        <v>Yes</v>
      </c>
      <c r="E24" s="8">
        <v>5.2343194958000003</v>
      </c>
      <c r="F24" s="9" t="str">
        <f>IF($B24="N/A","N/A",IF(E24&gt;10,"No",IF(E24&lt;1,"No","Yes")))</f>
        <v>Yes</v>
      </c>
      <c r="G24" s="8">
        <v>5.0702444454000002</v>
      </c>
      <c r="H24" s="9" t="str">
        <f>IF($B24="N/A","N/A",IF(G24&gt;10,"No",IF(G24&lt;1,"No","Yes")))</f>
        <v>Yes</v>
      </c>
      <c r="I24" s="10">
        <v>-5.54</v>
      </c>
      <c r="J24" s="10">
        <v>-3.13</v>
      </c>
      <c r="K24" s="9" t="str">
        <f t="shared" si="4"/>
        <v>Yes</v>
      </c>
    </row>
    <row r="25" spans="1:11" x14ac:dyDescent="0.25">
      <c r="A25" s="73" t="s">
        <v>875</v>
      </c>
      <c r="B25" s="76" t="s">
        <v>239</v>
      </c>
      <c r="C25" s="72">
        <v>23.489951784999999</v>
      </c>
      <c r="D25" s="9" t="str">
        <f>IF($B25="N/A","N/A",IF(C25&gt;10,"No",IF(C25&lt;=0,"No","Yes")))</f>
        <v>No</v>
      </c>
      <c r="E25" s="8">
        <v>22.886679395000002</v>
      </c>
      <c r="F25" s="9" t="str">
        <f>IF($B25="N/A","N/A",IF(E25&gt;10,"No",IF(E25&lt;=0,"No","Yes")))</f>
        <v>No</v>
      </c>
      <c r="G25" s="8">
        <v>22.931188251999998</v>
      </c>
      <c r="H25" s="9" t="str">
        <f>IF($B25="N/A","N/A",IF(G25&gt;10,"No",IF(G25&lt;=0,"No","Yes")))</f>
        <v>No</v>
      </c>
      <c r="I25" s="10">
        <v>-2.57</v>
      </c>
      <c r="J25" s="10">
        <v>0.19450000000000001</v>
      </c>
      <c r="K25" s="9" t="str">
        <f t="shared" si="4"/>
        <v>Yes</v>
      </c>
    </row>
    <row r="26" spans="1:11" x14ac:dyDescent="0.25">
      <c r="A26" s="73" t="s">
        <v>876</v>
      </c>
      <c r="B26" s="49" t="s">
        <v>248</v>
      </c>
      <c r="C26" s="72">
        <v>1.0791102758</v>
      </c>
      <c r="D26" s="9" t="str">
        <f>IF($B26="N/A","N/A",IF(C26&gt;=5,"No",IF(C26&lt;0,"No","Yes")))</f>
        <v>Yes</v>
      </c>
      <c r="E26" s="8">
        <v>1.051490837</v>
      </c>
      <c r="F26" s="9" t="str">
        <f>IF($B26="N/A","N/A",IF(E26&gt;=5,"No",IF(E26&lt;0,"No","Yes")))</f>
        <v>Yes</v>
      </c>
      <c r="G26" s="8">
        <v>1.1573994449</v>
      </c>
      <c r="H26" s="9" t="str">
        <f>IF($B26="N/A","N/A",IF(G26&gt;=5,"No",IF(G26&lt;0,"No","Yes")))</f>
        <v>Yes</v>
      </c>
      <c r="I26" s="10">
        <v>-2.56</v>
      </c>
      <c r="J26" s="10">
        <v>10.07</v>
      </c>
      <c r="K26" s="9" t="str">
        <f t="shared" si="4"/>
        <v>Yes</v>
      </c>
    </row>
    <row r="27" spans="1:11" x14ac:dyDescent="0.25">
      <c r="A27" s="73" t="s">
        <v>14</v>
      </c>
      <c r="B27" s="49" t="s">
        <v>249</v>
      </c>
      <c r="C27" s="72">
        <v>0.17122493899999999</v>
      </c>
      <c r="D27" s="9" t="str">
        <f>IF($B27="N/A","N/A",IF(C27&gt;15,"No",IF(C27&lt;=0,"No","Yes")))</f>
        <v>Yes</v>
      </c>
      <c r="E27" s="8">
        <v>0.1924012467</v>
      </c>
      <c r="F27" s="9" t="str">
        <f>IF($B27="N/A","N/A",IF(E27&gt;15,"No",IF(E27&lt;=0,"No","Yes")))</f>
        <v>Yes</v>
      </c>
      <c r="G27" s="8">
        <v>0.29455877520000001</v>
      </c>
      <c r="H27" s="9" t="str">
        <f>IF($B27="N/A","N/A",IF(G27&gt;15,"No",IF(G27&lt;=0,"No","Yes")))</f>
        <v>Yes</v>
      </c>
      <c r="I27" s="10">
        <v>12.37</v>
      </c>
      <c r="J27" s="10">
        <v>53.1</v>
      </c>
      <c r="K27" s="9" t="str">
        <f>IF(J27="Div by 0", "N/A", IF(J27="N/A","N/A", IF(J27&gt;30, "No", IF(J27&lt;-30, "No", "Yes"))))</f>
        <v>No</v>
      </c>
    </row>
    <row r="28" spans="1:11" x14ac:dyDescent="0.25">
      <c r="A28" s="73" t="s">
        <v>877</v>
      </c>
      <c r="B28" s="33" t="s">
        <v>213</v>
      </c>
      <c r="C28" s="75">
        <v>78.838066924000003</v>
      </c>
      <c r="D28" s="9" t="str">
        <f>IF($B28="N/A","N/A",IF(C28&gt;15,"No",IF(C28&lt;-15,"No","Yes")))</f>
        <v>N/A</v>
      </c>
      <c r="E28" s="35">
        <v>67.219804546000006</v>
      </c>
      <c r="F28" s="9" t="str">
        <f>IF($B28="N/A","N/A",IF(E28&gt;15,"No",IF(E28&lt;-15,"No","Yes")))</f>
        <v>N/A</v>
      </c>
      <c r="G28" s="35">
        <v>61.978578966000001</v>
      </c>
      <c r="H28" s="9" t="str">
        <f>IF($B28="N/A","N/A",IF(G28&gt;15,"No",IF(G28&lt;-15,"No","Yes")))</f>
        <v>N/A</v>
      </c>
      <c r="I28" s="10">
        <v>-14.7</v>
      </c>
      <c r="J28" s="10">
        <v>-7.8</v>
      </c>
      <c r="K28" s="9" t="str">
        <f>IF(J28="Div by 0", "N/A", IF(J28="N/A","N/A", IF(J28&gt;30, "No", IF(J28&lt;-30, "No", "Yes"))))</f>
        <v>Yes</v>
      </c>
    </row>
    <row r="29" spans="1:11" x14ac:dyDescent="0.25">
      <c r="A29" s="73" t="s">
        <v>378</v>
      </c>
      <c r="B29" s="33" t="s">
        <v>250</v>
      </c>
      <c r="C29" s="72">
        <v>14.891100116</v>
      </c>
      <c r="D29" s="9" t="str">
        <f>IF($B29="N/A","N/A",IF(C29&gt;35,"No",IF(C29&lt;10,"No","Yes")))</f>
        <v>Yes</v>
      </c>
      <c r="E29" s="8">
        <v>14.074752159000001</v>
      </c>
      <c r="F29" s="9" t="str">
        <f>IF($B29="N/A","N/A",IF(E29&gt;35,"No",IF(E29&lt;10,"No","Yes")))</f>
        <v>Yes</v>
      </c>
      <c r="G29" s="8">
        <v>13.887736533</v>
      </c>
      <c r="H29" s="9" t="str">
        <f>IF($B29="N/A","N/A",IF(G29&gt;35,"No",IF(G29&lt;10,"No","Yes")))</f>
        <v>Yes</v>
      </c>
      <c r="I29" s="10">
        <v>-5.48</v>
      </c>
      <c r="J29" s="10">
        <v>-1.33</v>
      </c>
      <c r="K29" s="9" t="str">
        <f t="shared" ref="K29:K54" si="8">IF(J29="Div by 0", "N/A", IF(J29="N/A","N/A", IF(J29&gt;30, "No", IF(J29&lt;-30, "No", "Yes"))))</f>
        <v>Yes</v>
      </c>
    </row>
    <row r="30" spans="1:11" x14ac:dyDescent="0.25">
      <c r="A30" s="73" t="s">
        <v>379</v>
      </c>
      <c r="B30" s="33" t="s">
        <v>251</v>
      </c>
      <c r="C30" s="72">
        <v>10.045831832999999</v>
      </c>
      <c r="D30" s="9" t="str">
        <f>IF($B30="N/A","N/A",IF(C30&gt;20,"No",IF(C30&lt;2,"No","Yes")))</f>
        <v>Yes</v>
      </c>
      <c r="E30" s="8">
        <v>9.6176938091000004</v>
      </c>
      <c r="F30" s="9" t="str">
        <f>IF($B30="N/A","N/A",IF(E30&gt;20,"No",IF(E30&lt;2,"No","Yes")))</f>
        <v>Yes</v>
      </c>
      <c r="G30" s="8">
        <v>9.4791873451999997</v>
      </c>
      <c r="H30" s="9" t="str">
        <f>IF($B30="N/A","N/A",IF(G30&gt;20,"No",IF(G30&lt;2,"No","Yes")))</f>
        <v>Yes</v>
      </c>
      <c r="I30" s="10">
        <v>-4.26</v>
      </c>
      <c r="J30" s="10">
        <v>-1.44</v>
      </c>
      <c r="K30" s="9" t="str">
        <f t="shared" si="8"/>
        <v>Yes</v>
      </c>
    </row>
    <row r="31" spans="1:11" x14ac:dyDescent="0.25">
      <c r="A31" s="73" t="s">
        <v>380</v>
      </c>
      <c r="B31" s="33" t="s">
        <v>252</v>
      </c>
      <c r="C31" s="72">
        <v>0.88555212000000005</v>
      </c>
      <c r="D31" s="9" t="str">
        <f>IF($B31="N/A","N/A",IF(C31&gt;8,"No",IF(C31&lt;0.5,"No","Yes")))</f>
        <v>Yes</v>
      </c>
      <c r="E31" s="8">
        <v>0.86106336260000005</v>
      </c>
      <c r="F31" s="9" t="str">
        <f>IF($B31="N/A","N/A",IF(E31&gt;8,"No",IF(E31&lt;0.5,"No","Yes")))</f>
        <v>Yes</v>
      </c>
      <c r="G31" s="8">
        <v>0.84117614640000005</v>
      </c>
      <c r="H31" s="9" t="str">
        <f>IF($B31="N/A","N/A",IF(G31&gt;8,"No",IF(G31&lt;0.5,"No","Yes")))</f>
        <v>Yes</v>
      </c>
      <c r="I31" s="10">
        <v>-2.77</v>
      </c>
      <c r="J31" s="10">
        <v>-2.31</v>
      </c>
      <c r="K31" s="9" t="str">
        <f t="shared" si="8"/>
        <v>Yes</v>
      </c>
    </row>
    <row r="32" spans="1:11" x14ac:dyDescent="0.25">
      <c r="A32" s="73" t="s">
        <v>381</v>
      </c>
      <c r="B32" s="33" t="s">
        <v>253</v>
      </c>
      <c r="C32" s="72">
        <v>7.5177160246000003</v>
      </c>
      <c r="D32" s="9" t="str">
        <f>IF($B32="N/A","N/A",IF(C32&gt;25,"No",IF(C32&lt;3,"No","Yes")))</f>
        <v>Yes</v>
      </c>
      <c r="E32" s="8">
        <v>7.5055392880999996</v>
      </c>
      <c r="F32" s="9" t="str">
        <f>IF($B32="N/A","N/A",IF(E32&gt;25,"No",IF(E32&lt;3,"No","Yes")))</f>
        <v>Yes</v>
      </c>
      <c r="G32" s="8">
        <v>7.4560979986999998</v>
      </c>
      <c r="H32" s="9" t="str">
        <f>IF($B32="N/A","N/A",IF(G32&gt;25,"No",IF(G32&lt;3,"No","Yes")))</f>
        <v>Yes</v>
      </c>
      <c r="I32" s="10">
        <v>-0.16200000000000001</v>
      </c>
      <c r="J32" s="10">
        <v>-0.65900000000000003</v>
      </c>
      <c r="K32" s="9" t="str">
        <f t="shared" si="8"/>
        <v>Yes</v>
      </c>
    </row>
    <row r="33" spans="1:11" x14ac:dyDescent="0.25">
      <c r="A33" s="73" t="s">
        <v>382</v>
      </c>
      <c r="B33" s="33" t="s">
        <v>254</v>
      </c>
      <c r="C33" s="72">
        <v>2.8052339875999999</v>
      </c>
      <c r="D33" s="9" t="str">
        <f>IF($B33="N/A","N/A",IF(C33&gt;25,"No",IF(C33&lt;2,"No","Yes")))</f>
        <v>Yes</v>
      </c>
      <c r="E33" s="8">
        <v>2.7446654387999998</v>
      </c>
      <c r="F33" s="9" t="str">
        <f>IF($B33="N/A","N/A",IF(E33&gt;25,"No",IF(E33&lt;2,"No","Yes")))</f>
        <v>Yes</v>
      </c>
      <c r="G33" s="8">
        <v>2.6904934289</v>
      </c>
      <c r="H33" s="9" t="str">
        <f>IF($B33="N/A","N/A",IF(G33&gt;25,"No",IF(G33&lt;2,"No","Yes")))</f>
        <v>Yes</v>
      </c>
      <c r="I33" s="10">
        <v>-2.16</v>
      </c>
      <c r="J33" s="10">
        <v>-1.97</v>
      </c>
      <c r="K33" s="9" t="str">
        <f t="shared" si="8"/>
        <v>Yes</v>
      </c>
    </row>
    <row r="34" spans="1:11" x14ac:dyDescent="0.25">
      <c r="A34" s="73" t="s">
        <v>383</v>
      </c>
      <c r="B34" s="33" t="s">
        <v>255</v>
      </c>
      <c r="C34" s="72">
        <v>0.54031871300000001</v>
      </c>
      <c r="D34" s="9" t="str">
        <f>IF($B34="N/A","N/A",IF(C34&gt;25,"No",IF(C34&lt;=0,"No","Yes")))</f>
        <v>Yes</v>
      </c>
      <c r="E34" s="8">
        <v>0.54373271720000005</v>
      </c>
      <c r="F34" s="9" t="str">
        <f>IF($B34="N/A","N/A",IF(E34&gt;25,"No",IF(E34&lt;=0,"No","Yes")))</f>
        <v>Yes</v>
      </c>
      <c r="G34" s="8">
        <v>0.55137299819999996</v>
      </c>
      <c r="H34" s="9" t="str">
        <f>IF($B34="N/A","N/A",IF(G34&gt;25,"No",IF(G34&lt;=0,"No","Yes")))</f>
        <v>Yes</v>
      </c>
      <c r="I34" s="10">
        <v>0.63190000000000002</v>
      </c>
      <c r="J34" s="10">
        <v>1.405</v>
      </c>
      <c r="K34" s="9" t="str">
        <f t="shared" si="8"/>
        <v>Yes</v>
      </c>
    </row>
    <row r="35" spans="1:11" x14ac:dyDescent="0.25">
      <c r="A35" s="73" t="s">
        <v>384</v>
      </c>
      <c r="B35" s="33" t="s">
        <v>256</v>
      </c>
      <c r="C35" s="72">
        <v>25.667267128999999</v>
      </c>
      <c r="D35" s="9" t="str">
        <f>IF($B35="N/A","N/A",IF(C35&gt;20,"No",IF(C35&lt;4,"No","Yes")))</f>
        <v>No</v>
      </c>
      <c r="E35" s="8">
        <v>25.474689642000001</v>
      </c>
      <c r="F35" s="9" t="str">
        <f>IF($B35="N/A","N/A",IF(E35&gt;20,"No",IF(E35&lt;4,"No","Yes")))</f>
        <v>No</v>
      </c>
      <c r="G35" s="8">
        <v>25.504365851999999</v>
      </c>
      <c r="H35" s="9" t="str">
        <f>IF($B35="N/A","N/A",IF(G35&gt;20,"No",IF(G35&lt;4,"No","Yes")))</f>
        <v>No</v>
      </c>
      <c r="I35" s="10">
        <v>-0.75</v>
      </c>
      <c r="J35" s="10">
        <v>0.11650000000000001</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9.1403509455999998</v>
      </c>
      <c r="D37" s="9" t="str">
        <f>IF($B37="N/A","N/A",IF(C37&gt;=25,"No",IF(C37&lt;0,"No","Yes")))</f>
        <v>Yes</v>
      </c>
      <c r="E37" s="8">
        <v>10.937565738</v>
      </c>
      <c r="F37" s="9" t="str">
        <f>IF($B37="N/A","N/A",IF(E37&gt;=25,"No",IF(E37&lt;0,"No","Yes")))</f>
        <v>Yes</v>
      </c>
      <c r="G37" s="8">
        <v>11.092505339000001</v>
      </c>
      <c r="H37" s="9" t="str">
        <f>IF($B37="N/A","N/A",IF(G37&gt;=25,"No",IF(G37&lt;0,"No","Yes")))</f>
        <v>Yes</v>
      </c>
      <c r="I37" s="10">
        <v>19.66</v>
      </c>
      <c r="J37" s="10">
        <v>1.417</v>
      </c>
      <c r="K37" s="9" t="str">
        <f t="shared" si="8"/>
        <v>Yes</v>
      </c>
    </row>
    <row r="38" spans="1:11" x14ac:dyDescent="0.25">
      <c r="A38" s="73" t="s">
        <v>387</v>
      </c>
      <c r="B38" s="33" t="s">
        <v>221</v>
      </c>
      <c r="C38" s="72">
        <v>2.820418842</v>
      </c>
      <c r="D38" s="9" t="str">
        <f>IF($B38="N/A","N/A",IF(C38&gt;3,"Yes","No"))</f>
        <v>No</v>
      </c>
      <c r="E38" s="8">
        <v>2.8542513549000001</v>
      </c>
      <c r="F38" s="9" t="str">
        <f>IF($B38="N/A","N/A",IF(E38&gt;3,"Yes","No"))</f>
        <v>No</v>
      </c>
      <c r="G38" s="8">
        <v>2.9112311956000001</v>
      </c>
      <c r="H38" s="9" t="str">
        <f>IF($B38="N/A","N/A",IF(G38&gt;3,"Yes","No"))</f>
        <v>No</v>
      </c>
      <c r="I38" s="10">
        <v>1.2</v>
      </c>
      <c r="J38" s="10">
        <v>1.996</v>
      </c>
      <c r="K38" s="9" t="str">
        <f t="shared" si="8"/>
        <v>Yes</v>
      </c>
    </row>
    <row r="39" spans="1:11" x14ac:dyDescent="0.25">
      <c r="A39" s="73" t="s">
        <v>388</v>
      </c>
      <c r="B39" s="33" t="s">
        <v>220</v>
      </c>
      <c r="C39" s="72">
        <v>4.0246254583000001</v>
      </c>
      <c r="D39" s="9" t="str">
        <f>IF($B39="N/A","N/A",IF(C39&gt;1,"Yes","No"))</f>
        <v>Yes</v>
      </c>
      <c r="E39" s="8">
        <v>4.0088042710999998</v>
      </c>
      <c r="F39" s="9" t="str">
        <f>IF($B39="N/A","N/A",IF(E39&gt;1,"Yes","No"))</f>
        <v>Yes</v>
      </c>
      <c r="G39" s="8">
        <v>3.9369650437999999</v>
      </c>
      <c r="H39" s="9" t="str">
        <f>IF($B39="N/A","N/A",IF(G39&gt;1,"Yes","No"))</f>
        <v>Yes</v>
      </c>
      <c r="I39" s="10">
        <v>-0.39300000000000002</v>
      </c>
      <c r="J39" s="10">
        <v>-1.79</v>
      </c>
      <c r="K39" s="9" t="str">
        <f t="shared" si="8"/>
        <v>Yes</v>
      </c>
    </row>
    <row r="40" spans="1:11" x14ac:dyDescent="0.25">
      <c r="A40" s="73" t="s">
        <v>389</v>
      </c>
      <c r="B40" s="33" t="s">
        <v>213</v>
      </c>
      <c r="C40" s="72">
        <v>0</v>
      </c>
      <c r="D40" s="9" t="str">
        <f>IF($B40="N/A","N/A",IF(C40&gt;15,"No",IF(C40&lt;-15,"No","Yes")))</f>
        <v>N/A</v>
      </c>
      <c r="E40" s="8">
        <v>0</v>
      </c>
      <c r="F40" s="9" t="str">
        <f>IF($B40="N/A","N/A",IF(E40&gt;15,"No",IF(E40&lt;-15,"No","Yes")))</f>
        <v>N/A</v>
      </c>
      <c r="G40" s="8">
        <v>0</v>
      </c>
      <c r="H40" s="9" t="str">
        <f>IF($B40="N/A","N/A",IF(G40&gt;15,"No",IF(G40&lt;-15,"No","Yes")))</f>
        <v>N/A</v>
      </c>
      <c r="I40" s="10" t="s">
        <v>1746</v>
      </c>
      <c r="J40" s="10" t="s">
        <v>1746</v>
      </c>
      <c r="K40" s="9" t="str">
        <f t="shared" si="8"/>
        <v>N/A</v>
      </c>
    </row>
    <row r="41" spans="1:11" x14ac:dyDescent="0.25">
      <c r="A41" s="73" t="s">
        <v>390</v>
      </c>
      <c r="B41" s="33" t="s">
        <v>213</v>
      </c>
      <c r="C41" s="72">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3" t="s">
        <v>391</v>
      </c>
      <c r="B42" s="33" t="s">
        <v>259</v>
      </c>
      <c r="C42" s="72">
        <v>1.2047589896999999</v>
      </c>
      <c r="D42" s="9" t="str">
        <f>IF($B42="N/A","N/A",IF(C42&gt;0,"Yes","No"))</f>
        <v>Yes</v>
      </c>
      <c r="E42" s="8">
        <v>1.1899457701</v>
      </c>
      <c r="F42" s="9" t="str">
        <f>IF($B42="N/A","N/A",IF(E42&gt;0,"Yes","No"))</f>
        <v>Yes</v>
      </c>
      <c r="G42" s="8">
        <v>1.2314276703</v>
      </c>
      <c r="H42" s="9" t="str">
        <f>IF($B42="N/A","N/A",IF(G42&gt;0,"Yes","No"))</f>
        <v>Yes</v>
      </c>
      <c r="I42" s="10">
        <v>-1.23</v>
      </c>
      <c r="J42" s="10">
        <v>3.4860000000000002</v>
      </c>
      <c r="K42" s="9" t="str">
        <f t="shared" si="8"/>
        <v>Yes</v>
      </c>
    </row>
    <row r="43" spans="1:11" x14ac:dyDescent="0.25">
      <c r="A43" s="73" t="s">
        <v>392</v>
      </c>
      <c r="B43" s="33" t="s">
        <v>259</v>
      </c>
      <c r="C43" s="72">
        <v>0.31324990110000001</v>
      </c>
      <c r="D43" s="9" t="str">
        <f>IF($B43="N/A","N/A",IF(C43&gt;0,"Yes","No"))</f>
        <v>Yes</v>
      </c>
      <c r="E43" s="8">
        <v>0.26842264529999998</v>
      </c>
      <c r="F43" s="9" t="str">
        <f>IF($B43="N/A","N/A",IF(E43&gt;0,"Yes","No"))</f>
        <v>Yes</v>
      </c>
      <c r="G43" s="8">
        <v>0.26724759219999999</v>
      </c>
      <c r="H43" s="9" t="str">
        <f>IF($B43="N/A","N/A",IF(G43&gt;0,"Yes","No"))</f>
        <v>Yes</v>
      </c>
      <c r="I43" s="10">
        <v>-14.3</v>
      </c>
      <c r="J43" s="10">
        <v>-0.438</v>
      </c>
      <c r="K43" s="9" t="str">
        <f t="shared" si="8"/>
        <v>Yes</v>
      </c>
    </row>
    <row r="44" spans="1:11" x14ac:dyDescent="0.25">
      <c r="A44" s="73" t="s">
        <v>393</v>
      </c>
      <c r="B44" s="33" t="s">
        <v>259</v>
      </c>
      <c r="C44" s="72">
        <v>7.6400396668999999</v>
      </c>
      <c r="D44" s="9" t="str">
        <f>IF($B44="N/A","N/A",IF(C44&gt;0,"Yes","No"))</f>
        <v>Yes</v>
      </c>
      <c r="E44" s="8">
        <v>7.5914295481999998</v>
      </c>
      <c r="F44" s="9" t="str">
        <f>IF($B44="N/A","N/A",IF(E44&gt;0,"Yes","No"))</f>
        <v>Yes</v>
      </c>
      <c r="G44" s="8">
        <v>8.3703284512000007</v>
      </c>
      <c r="H44" s="9" t="str">
        <f>IF($B44="N/A","N/A",IF(G44&gt;0,"Yes","No"))</f>
        <v>Yes</v>
      </c>
      <c r="I44" s="10">
        <v>-0.63600000000000001</v>
      </c>
      <c r="J44" s="10">
        <v>10.26</v>
      </c>
      <c r="K44" s="9" t="str">
        <f t="shared" si="8"/>
        <v>Yes</v>
      </c>
    </row>
    <row r="45" spans="1:11" x14ac:dyDescent="0.25">
      <c r="A45" s="73" t="s">
        <v>394</v>
      </c>
      <c r="B45" s="33" t="s">
        <v>220</v>
      </c>
      <c r="C45" s="72">
        <v>1.7474063359000001</v>
      </c>
      <c r="D45" s="9" t="str">
        <f>IF($B45="N/A","N/A",IF(C45&gt;1,"Yes","No"))</f>
        <v>Yes</v>
      </c>
      <c r="E45" s="8">
        <v>1.7037706426999999</v>
      </c>
      <c r="F45" s="9" t="str">
        <f>IF($B45="N/A","N/A",IF(E45&gt;1,"Yes","No"))</f>
        <v>Yes</v>
      </c>
      <c r="G45" s="8">
        <v>1.6288799804</v>
      </c>
      <c r="H45" s="9" t="str">
        <f>IF($B45="N/A","N/A",IF(G45&gt;1,"Yes","No"))</f>
        <v>Yes</v>
      </c>
      <c r="I45" s="10">
        <v>-2.5</v>
      </c>
      <c r="J45" s="10">
        <v>-4.4000000000000004</v>
      </c>
      <c r="K45" s="9" t="str">
        <f t="shared" si="8"/>
        <v>Yes</v>
      </c>
    </row>
    <row r="46" spans="1:11" x14ac:dyDescent="0.25">
      <c r="A46" s="73" t="s">
        <v>395</v>
      </c>
      <c r="B46" s="33" t="s">
        <v>259</v>
      </c>
      <c r="C46" s="72">
        <v>0.1272300183</v>
      </c>
      <c r="D46" s="9" t="str">
        <f>IF($B46="N/A","N/A",IF(C46&gt;0,"Yes","No"))</f>
        <v>Yes</v>
      </c>
      <c r="E46" s="8">
        <v>0.13059100870000001</v>
      </c>
      <c r="F46" s="9" t="str">
        <f>IF($B46="N/A","N/A",IF(E46&gt;0,"Yes","No"))</f>
        <v>Yes</v>
      </c>
      <c r="G46" s="8">
        <v>0.1180203661</v>
      </c>
      <c r="H46" s="9" t="str">
        <f>IF($B46="N/A","N/A",IF(G46&gt;0,"Yes","No"))</f>
        <v>Yes</v>
      </c>
      <c r="I46" s="10">
        <v>2.6419999999999999</v>
      </c>
      <c r="J46" s="10">
        <v>-9.6300000000000008</v>
      </c>
      <c r="K46" s="9" t="str">
        <f t="shared" si="8"/>
        <v>Yes</v>
      </c>
    </row>
    <row r="47" spans="1:11" x14ac:dyDescent="0.25">
      <c r="A47" s="73" t="s">
        <v>396</v>
      </c>
      <c r="B47" s="33" t="s">
        <v>213</v>
      </c>
      <c r="C47" s="72">
        <v>3.2687511299999999E-2</v>
      </c>
      <c r="D47" s="9" t="str">
        <f>IF($B47="N/A","N/A",IF(C47&gt;15,"No",IF(C47&lt;-15,"No","Yes")))</f>
        <v>N/A</v>
      </c>
      <c r="E47" s="8">
        <v>2.5866805499999999E-2</v>
      </c>
      <c r="F47" s="9" t="str">
        <f>IF($B47="N/A","N/A",IF(E47&gt;15,"No",IF(E47&lt;-15,"No","Yes")))</f>
        <v>N/A</v>
      </c>
      <c r="G47" s="8">
        <v>2.3622722700000001E-2</v>
      </c>
      <c r="H47" s="9" t="str">
        <f>IF($B47="N/A","N/A",IF(G47&gt;15,"No",IF(G47&lt;-15,"No","Yes")))</f>
        <v>N/A</v>
      </c>
      <c r="I47" s="10">
        <v>-20.9</v>
      </c>
      <c r="J47" s="10">
        <v>-8.68</v>
      </c>
      <c r="K47" s="9" t="str">
        <f t="shared" si="8"/>
        <v>Yes</v>
      </c>
    </row>
    <row r="48" spans="1:11" x14ac:dyDescent="0.25">
      <c r="A48" s="73" t="s">
        <v>397</v>
      </c>
      <c r="B48" s="33" t="s">
        <v>213</v>
      </c>
      <c r="C48" s="72">
        <v>0.4959122198</v>
      </c>
      <c r="D48" s="9" t="str">
        <f>IF($B48="N/A","N/A",IF(C48&gt;15,"No",IF(C48&lt;-15,"No","Yes")))</f>
        <v>N/A</v>
      </c>
      <c r="E48" s="8">
        <v>0.50477668480000004</v>
      </c>
      <c r="F48" s="9" t="str">
        <f>IF($B48="N/A","N/A",IF(E48&gt;15,"No",IF(E48&lt;-15,"No","Yes")))</f>
        <v>N/A</v>
      </c>
      <c r="G48" s="8">
        <v>0.56253162649999999</v>
      </c>
      <c r="H48" s="9" t="str">
        <f>IF($B48="N/A","N/A",IF(G48&gt;15,"No",IF(G48&lt;-15,"No","Yes")))</f>
        <v>N/A</v>
      </c>
      <c r="I48" s="10">
        <v>1.788</v>
      </c>
      <c r="J48" s="10">
        <v>11.44</v>
      </c>
      <c r="K48" s="9" t="str">
        <f t="shared" si="8"/>
        <v>Yes</v>
      </c>
    </row>
    <row r="49" spans="1:11" x14ac:dyDescent="0.25">
      <c r="A49" s="73" t="s">
        <v>398</v>
      </c>
      <c r="B49" s="33" t="s">
        <v>213</v>
      </c>
      <c r="C49" s="72">
        <v>0.12431651909999999</v>
      </c>
      <c r="D49" s="9" t="str">
        <f>IF($B49="N/A","N/A",IF(C49&gt;15,"No",IF(C49&lt;-15,"No","Yes")))</f>
        <v>N/A</v>
      </c>
      <c r="E49" s="8">
        <v>0.1021998523</v>
      </c>
      <c r="F49" s="9" t="str">
        <f>IF($B49="N/A","N/A",IF(E49&gt;15,"No",IF(E49&lt;-15,"No","Yes")))</f>
        <v>N/A</v>
      </c>
      <c r="G49" s="8">
        <v>0.1133372649</v>
      </c>
      <c r="H49" s="9" t="str">
        <f>IF($B49="N/A","N/A",IF(G49&gt;15,"No",IF(G49&lt;-15,"No","Yes")))</f>
        <v>N/A</v>
      </c>
      <c r="I49" s="10">
        <v>-17.8</v>
      </c>
      <c r="J49" s="10">
        <v>10.9</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2.3829282377999998</v>
      </c>
      <c r="D51" s="9" t="str">
        <f>IF($B51="N/A","N/A",IF(C51&gt;15,"No",IF(C51&lt;-15,"No","Yes")))</f>
        <v>N/A</v>
      </c>
      <c r="E51" s="8">
        <v>2.2174812442</v>
      </c>
      <c r="F51" s="9" t="str">
        <f>IF($B51="N/A","N/A",IF(E51&gt;15,"No",IF(E51&lt;-15,"No","Yes")))</f>
        <v>N/A</v>
      </c>
      <c r="G51" s="8">
        <v>0.31369525279999999</v>
      </c>
      <c r="H51" s="9" t="str">
        <f>IF($B51="N/A","N/A",IF(G51&gt;15,"No",IF(G51&lt;-15,"No","Yes")))</f>
        <v>N/A</v>
      </c>
      <c r="I51" s="10">
        <v>-6.94</v>
      </c>
      <c r="J51" s="10">
        <v>-85.9</v>
      </c>
      <c r="K51" s="9" t="str">
        <f t="shared" si="8"/>
        <v>No</v>
      </c>
    </row>
    <row r="52" spans="1:11" x14ac:dyDescent="0.25">
      <c r="A52" s="73" t="s">
        <v>401</v>
      </c>
      <c r="B52" s="33" t="s">
        <v>220</v>
      </c>
      <c r="C52" s="72">
        <v>7.5928929682000001</v>
      </c>
      <c r="D52" s="9" t="str">
        <f>IF($B52="N/A","N/A",IF(C52&gt;1,"Yes","No"))</f>
        <v>Yes</v>
      </c>
      <c r="E52" s="8">
        <v>7.6427580165000002</v>
      </c>
      <c r="F52" s="9" t="str">
        <f>IF($B52="N/A","N/A",IF(E52&gt;1,"Yes","No"))</f>
        <v>Yes</v>
      </c>
      <c r="G52" s="8">
        <v>7.3699579473999997</v>
      </c>
      <c r="H52" s="9" t="str">
        <f>IF($B52="N/A","N/A",IF(G52&gt;1,"Yes","No"))</f>
        <v>Yes</v>
      </c>
      <c r="I52" s="10">
        <v>0.65669999999999995</v>
      </c>
      <c r="J52" s="10">
        <v>-3.57</v>
      </c>
      <c r="K52" s="9" t="str">
        <f t="shared" si="8"/>
        <v>Yes</v>
      </c>
    </row>
    <row r="53" spans="1:11" x14ac:dyDescent="0.25">
      <c r="A53" s="73" t="s">
        <v>402</v>
      </c>
      <c r="B53" s="33" t="s">
        <v>259</v>
      </c>
      <c r="C53" s="72">
        <v>0</v>
      </c>
      <c r="D53" s="9" t="str">
        <f>IF($B53="N/A","N/A",IF(C53&gt;0,"Yes","No"))</f>
        <v>No</v>
      </c>
      <c r="E53" s="8">
        <v>0</v>
      </c>
      <c r="F53" s="9" t="str">
        <f>IF($B53="N/A","N/A",IF(E53&gt;0,"Yes","No"))</f>
        <v>No</v>
      </c>
      <c r="G53" s="8">
        <v>1.6478817670000001</v>
      </c>
      <c r="H53" s="9" t="str">
        <f>IF($B53="N/A","N/A",IF(G53&gt;0,"Yes","No"))</f>
        <v>Yes</v>
      </c>
      <c r="I53" s="10" t="s">
        <v>1746</v>
      </c>
      <c r="J53" s="10" t="s">
        <v>1746</v>
      </c>
      <c r="K53" s="9" t="str">
        <f t="shared" si="8"/>
        <v>N/A</v>
      </c>
    </row>
    <row r="54" spans="1:11" x14ac:dyDescent="0.25">
      <c r="A54" s="73" t="s">
        <v>403</v>
      </c>
      <c r="B54" s="33" t="s">
        <v>260</v>
      </c>
      <c r="C54" s="72">
        <v>1.6246279999999999E-4</v>
      </c>
      <c r="D54" s="9" t="str">
        <f>IF($B54="N/A","N/A",IF(C54&gt;=1,"No",IF(C54&lt;0,"No","Yes")))</f>
        <v>Yes</v>
      </c>
      <c r="E54" s="8">
        <v>0</v>
      </c>
      <c r="F54" s="9" t="str">
        <f>IF($B54="N/A","N/A",IF(E54&gt;=1,"No",IF(E54&lt;0,"No","Yes")))</f>
        <v>Yes</v>
      </c>
      <c r="G54" s="8">
        <v>1.9374777E-3</v>
      </c>
      <c r="H54" s="9" t="str">
        <f>IF($B54="N/A","N/A",IF(G54&gt;=1,"No",IF(G54&lt;0,"No","Yes")))</f>
        <v>Yes</v>
      </c>
      <c r="I54" s="10">
        <v>-100</v>
      </c>
      <c r="J54" s="10" t="s">
        <v>1746</v>
      </c>
      <c r="K54" s="9" t="str">
        <f t="shared" si="8"/>
        <v>N/A</v>
      </c>
    </row>
    <row r="55" spans="1:11" x14ac:dyDescent="0.25">
      <c r="A55" s="73" t="s">
        <v>878</v>
      </c>
      <c r="B55" s="33" t="s">
        <v>213</v>
      </c>
      <c r="C55" s="75">
        <v>102.03198036000001</v>
      </c>
      <c r="D55" s="9" t="str">
        <f>IF($B55="N/A","N/A",IF(C55&gt;15,"No",IF(C55&lt;-15,"No","Yes")))</f>
        <v>N/A</v>
      </c>
      <c r="E55" s="35">
        <v>109.57836785000001</v>
      </c>
      <c r="F55" s="9" t="str">
        <f>IF($B55="N/A","N/A",IF(E55&gt;15,"No",IF(E55&lt;-15,"No","Yes")))</f>
        <v>N/A</v>
      </c>
      <c r="G55" s="35">
        <v>119.77457001000001</v>
      </c>
      <c r="H55" s="9" t="str">
        <f>IF($B55="N/A","N/A",IF(G55&gt;15,"No",IF(G55&lt;-15,"No","Yes")))</f>
        <v>N/A</v>
      </c>
      <c r="I55" s="10">
        <v>7.3959999999999999</v>
      </c>
      <c r="J55" s="10">
        <v>9.3049999999999997</v>
      </c>
      <c r="K55" s="9" t="str">
        <f t="shared" ref="K55:K74" si="9">IF(J55="Div by 0", "N/A", IF(J55="N/A","N/A", IF(J55&gt;30, "No", IF(J55&lt;-30, "No", "Yes"))))</f>
        <v>Yes</v>
      </c>
    </row>
    <row r="56" spans="1:11" x14ac:dyDescent="0.25">
      <c r="A56" s="73" t="s">
        <v>879</v>
      </c>
      <c r="B56" s="33" t="s">
        <v>261</v>
      </c>
      <c r="C56" s="75">
        <v>71.621991914999995</v>
      </c>
      <c r="D56" s="9" t="str">
        <f>IF($B56="N/A","N/A",IF(C56&gt;90,"No",IF(C56&lt;20,"No","Yes")))</f>
        <v>Yes</v>
      </c>
      <c r="E56" s="35">
        <v>72.960744543999994</v>
      </c>
      <c r="F56" s="9" t="str">
        <f>IF($B56="N/A","N/A",IF(E56&gt;90,"No",IF(E56&lt;20,"No","Yes")))</f>
        <v>Yes</v>
      </c>
      <c r="G56" s="35">
        <v>74.365281862000003</v>
      </c>
      <c r="H56" s="9" t="str">
        <f>IF($B56="N/A","N/A",IF(G56&gt;90,"No",IF(G56&lt;20,"No","Yes")))</f>
        <v>Yes</v>
      </c>
      <c r="I56" s="10">
        <v>1.869</v>
      </c>
      <c r="J56" s="10">
        <v>1.925</v>
      </c>
      <c r="K56" s="9" t="str">
        <f t="shared" si="9"/>
        <v>Yes</v>
      </c>
    </row>
    <row r="57" spans="1:11" x14ac:dyDescent="0.25">
      <c r="A57" s="73" t="s">
        <v>880</v>
      </c>
      <c r="B57" s="33" t="s">
        <v>262</v>
      </c>
      <c r="C57" s="75">
        <v>60.489378127000002</v>
      </c>
      <c r="D57" s="9" t="str">
        <f>IF($B57="N/A","N/A",IF(C57&gt;60,"No",IF(C57&lt;10,"No","Yes")))</f>
        <v>No</v>
      </c>
      <c r="E57" s="35">
        <v>60.952862429</v>
      </c>
      <c r="F57" s="9" t="str">
        <f>IF($B57="N/A","N/A",IF(E57&gt;60,"No",IF(E57&lt;10,"No","Yes")))</f>
        <v>No</v>
      </c>
      <c r="G57" s="35">
        <v>60.674398981000003</v>
      </c>
      <c r="H57" s="9" t="str">
        <f>IF($B57="N/A","N/A",IF(G57&gt;60,"No",IF(G57&lt;10,"No","Yes")))</f>
        <v>No</v>
      </c>
      <c r="I57" s="10">
        <v>0.76619999999999999</v>
      </c>
      <c r="J57" s="10">
        <v>-0.45700000000000002</v>
      </c>
      <c r="K57" s="9" t="str">
        <f t="shared" si="9"/>
        <v>Yes</v>
      </c>
    </row>
    <row r="58" spans="1:11" ht="25" x14ac:dyDescent="0.25">
      <c r="A58" s="73" t="s">
        <v>881</v>
      </c>
      <c r="B58" s="33" t="s">
        <v>263</v>
      </c>
      <c r="C58" s="75">
        <v>62.166568822000002</v>
      </c>
      <c r="D58" s="9" t="str">
        <f>IF($B58="N/A","N/A",IF(C58&gt;100,"No",IF(C58&lt;10,"No","Yes")))</f>
        <v>Yes</v>
      </c>
      <c r="E58" s="35">
        <v>63.467317344000001</v>
      </c>
      <c r="F58" s="9" t="str">
        <f>IF($B58="N/A","N/A",IF(E58&gt;100,"No",IF(E58&lt;10,"No","Yes")))</f>
        <v>Yes</v>
      </c>
      <c r="G58" s="35">
        <v>65.352564418</v>
      </c>
      <c r="H58" s="9" t="str">
        <f>IF($B58="N/A","N/A",IF(G58&gt;100,"No",IF(G58&lt;10,"No","Yes")))</f>
        <v>Yes</v>
      </c>
      <c r="I58" s="10">
        <v>2.0920000000000001</v>
      </c>
      <c r="J58" s="10">
        <v>2.97</v>
      </c>
      <c r="K58" s="9" t="str">
        <f t="shared" si="9"/>
        <v>Yes</v>
      </c>
    </row>
    <row r="59" spans="1:11" x14ac:dyDescent="0.25">
      <c r="A59" s="73" t="s">
        <v>882</v>
      </c>
      <c r="B59" s="33" t="s">
        <v>264</v>
      </c>
      <c r="C59" s="75">
        <v>98.188558741999998</v>
      </c>
      <c r="D59" s="9" t="str">
        <f>IF($B59="N/A","N/A",IF(C59&gt;100,"No",IF(C59&lt;20,"No","Yes")))</f>
        <v>Yes</v>
      </c>
      <c r="E59" s="35">
        <v>101.50859584</v>
      </c>
      <c r="F59" s="9" t="str">
        <f>IF($B59="N/A","N/A",IF(E59&gt;100,"No",IF(E59&lt;20,"No","Yes")))</f>
        <v>No</v>
      </c>
      <c r="G59" s="35">
        <v>105.75725986</v>
      </c>
      <c r="H59" s="9" t="str">
        <f>IF($B59="N/A","N/A",IF(G59&gt;100,"No",IF(G59&lt;20,"No","Yes")))</f>
        <v>No</v>
      </c>
      <c r="I59" s="10">
        <v>3.3809999999999998</v>
      </c>
      <c r="J59" s="10">
        <v>4.1859999999999999</v>
      </c>
      <c r="K59" s="9" t="str">
        <f t="shared" si="9"/>
        <v>Yes</v>
      </c>
    </row>
    <row r="60" spans="1:11" x14ac:dyDescent="0.25">
      <c r="A60" s="73" t="s">
        <v>883</v>
      </c>
      <c r="B60" s="33" t="s">
        <v>264</v>
      </c>
      <c r="C60" s="75">
        <v>113.45197371</v>
      </c>
      <c r="D60" s="9" t="str">
        <f>IF($B60="N/A","N/A",IF(C60&gt;100,"No",IF(C60&lt;20,"No","Yes")))</f>
        <v>No</v>
      </c>
      <c r="E60" s="35">
        <v>116.66825002</v>
      </c>
      <c r="F60" s="9" t="str">
        <f>IF($B60="N/A","N/A",IF(E60&gt;100,"No",IF(E60&lt;20,"No","Yes")))</f>
        <v>No</v>
      </c>
      <c r="G60" s="35">
        <v>120.03972982000001</v>
      </c>
      <c r="H60" s="9" t="str">
        <f>IF($B60="N/A","N/A",IF(G60&gt;100,"No",IF(G60&lt;20,"No","Yes")))</f>
        <v>No</v>
      </c>
      <c r="I60" s="10">
        <v>2.835</v>
      </c>
      <c r="J60" s="10">
        <v>2.89</v>
      </c>
      <c r="K60" s="9" t="str">
        <f t="shared" si="9"/>
        <v>Yes</v>
      </c>
    </row>
    <row r="61" spans="1:11" x14ac:dyDescent="0.25">
      <c r="A61" s="73" t="s">
        <v>884</v>
      </c>
      <c r="B61" s="33" t="s">
        <v>213</v>
      </c>
      <c r="C61" s="75">
        <v>88.432677851999998</v>
      </c>
      <c r="D61" s="9" t="str">
        <f>IF($B61="N/A","N/A",IF(C61&gt;15,"No",IF(C61&lt;-15,"No","Yes")))</f>
        <v>N/A</v>
      </c>
      <c r="E61" s="35">
        <v>89.46019373</v>
      </c>
      <c r="F61" s="9" t="str">
        <f>IF($B61="N/A","N/A",IF(E61&gt;15,"No",IF(E61&lt;-15,"No","Yes")))</f>
        <v>N/A</v>
      </c>
      <c r="G61" s="35">
        <v>91.330740176999996</v>
      </c>
      <c r="H61" s="9" t="str">
        <f>IF($B61="N/A","N/A",IF(G61&gt;15,"No",IF(G61&lt;-15,"No","Yes")))</f>
        <v>N/A</v>
      </c>
      <c r="I61" s="10">
        <v>1.1619999999999999</v>
      </c>
      <c r="J61" s="10">
        <v>2.0910000000000002</v>
      </c>
      <c r="K61" s="9" t="str">
        <f t="shared" si="9"/>
        <v>Yes</v>
      </c>
    </row>
    <row r="62" spans="1:11" x14ac:dyDescent="0.25">
      <c r="A62" s="73" t="s">
        <v>885</v>
      </c>
      <c r="B62" s="33" t="s">
        <v>265</v>
      </c>
      <c r="C62" s="75">
        <v>30.189677399000001</v>
      </c>
      <c r="D62" s="9" t="str">
        <f>IF($B62="N/A","N/A",IF(C62&gt;60,"No",IF(C62&lt;10,"No","Yes")))</f>
        <v>Yes</v>
      </c>
      <c r="E62" s="35">
        <v>30.797518119999999</v>
      </c>
      <c r="F62" s="9" t="str">
        <f>IF($B62="N/A","N/A",IF(E62&gt;60,"No",IF(E62&lt;10,"No","Yes")))</f>
        <v>Yes</v>
      </c>
      <c r="G62" s="35">
        <v>29.261565292</v>
      </c>
      <c r="H62" s="9" t="str">
        <f>IF($B62="N/A","N/A",IF(G62&gt;60,"No",IF(G62&lt;10,"No","Yes")))</f>
        <v>Yes</v>
      </c>
      <c r="I62" s="10">
        <v>2.0129999999999999</v>
      </c>
      <c r="J62" s="10">
        <v>-4.99</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188.95518759000001</v>
      </c>
      <c r="D64" s="9" t="str">
        <f t="shared" ref="D64:D74" si="10">IF($B64="N/A","N/A",IF(C64&gt;15,"No",IF(C64&lt;-15,"No","Yes")))</f>
        <v>N/A</v>
      </c>
      <c r="E64" s="35">
        <v>210.6070392</v>
      </c>
      <c r="F64" s="9" t="str">
        <f>IF($B64="N/A","N/A",IF(E64&gt;15,"No",IF(E64&lt;-15,"No","Yes")))</f>
        <v>N/A</v>
      </c>
      <c r="G64" s="35">
        <v>235.49384280999999</v>
      </c>
      <c r="H64" s="9" t="str">
        <f>IF($B64="N/A","N/A",IF(G64&gt;15,"No",IF(G64&lt;-15,"No","Yes")))</f>
        <v>N/A</v>
      </c>
      <c r="I64" s="10">
        <v>11.46</v>
      </c>
      <c r="J64" s="10">
        <v>11.82</v>
      </c>
      <c r="K64" s="9" t="str">
        <f t="shared" si="9"/>
        <v>Yes</v>
      </c>
    </row>
    <row r="65" spans="1:11" ht="25" customHeight="1" x14ac:dyDescent="0.25">
      <c r="A65" s="73" t="s">
        <v>888</v>
      </c>
      <c r="B65" s="33" t="s">
        <v>213</v>
      </c>
      <c r="C65" s="75">
        <v>101.10403753999999</v>
      </c>
      <c r="D65" s="9" t="str">
        <f t="shared" si="10"/>
        <v>N/A</v>
      </c>
      <c r="E65" s="35">
        <v>106.31864520000001</v>
      </c>
      <c r="F65" s="9" t="str">
        <f t="shared" ref="F65:F73" si="11">IF($B65="N/A","N/A",IF(E65&gt;15,"No",IF(E65&lt;-15,"No","Yes")))</f>
        <v>N/A</v>
      </c>
      <c r="G65" s="35">
        <v>110.42807064</v>
      </c>
      <c r="H65" s="9" t="str">
        <f t="shared" ref="H65:H86" si="12">IF($B65="N/A","N/A",IF(G65&gt;15,"No",IF(G65&lt;-15,"No","Yes")))</f>
        <v>N/A</v>
      </c>
      <c r="I65" s="10">
        <v>5.1580000000000004</v>
      </c>
      <c r="J65" s="10">
        <v>3.8650000000000002</v>
      </c>
      <c r="K65" s="9" t="str">
        <f t="shared" si="9"/>
        <v>Yes</v>
      </c>
    </row>
    <row r="66" spans="1:11" x14ac:dyDescent="0.25">
      <c r="A66" s="73" t="s">
        <v>889</v>
      </c>
      <c r="B66" s="33" t="s">
        <v>213</v>
      </c>
      <c r="C66" s="75">
        <v>63.394196276000002</v>
      </c>
      <c r="D66" s="9" t="str">
        <f t="shared" si="10"/>
        <v>N/A</v>
      </c>
      <c r="E66" s="35">
        <v>62.648701596999999</v>
      </c>
      <c r="F66" s="9" t="str">
        <f t="shared" si="11"/>
        <v>N/A</v>
      </c>
      <c r="G66" s="35">
        <v>65.193160255999999</v>
      </c>
      <c r="H66" s="9" t="str">
        <f t="shared" si="12"/>
        <v>N/A</v>
      </c>
      <c r="I66" s="10">
        <v>-1.18</v>
      </c>
      <c r="J66" s="10">
        <v>4.0609999999999999</v>
      </c>
      <c r="K66" s="9" t="str">
        <f t="shared" si="9"/>
        <v>Yes</v>
      </c>
    </row>
    <row r="67" spans="1:11" x14ac:dyDescent="0.25">
      <c r="A67" s="73" t="s">
        <v>890</v>
      </c>
      <c r="B67" s="33" t="s">
        <v>213</v>
      </c>
      <c r="C67" s="75">
        <v>354.29509861999998</v>
      </c>
      <c r="D67" s="9" t="str">
        <f t="shared" si="10"/>
        <v>N/A</v>
      </c>
      <c r="E67" s="35">
        <v>377.46824448000001</v>
      </c>
      <c r="F67" s="9" t="str">
        <f t="shared" si="11"/>
        <v>N/A</v>
      </c>
      <c r="G67" s="35">
        <v>452.27344472999999</v>
      </c>
      <c r="H67" s="9" t="str">
        <f t="shared" si="12"/>
        <v>N/A</v>
      </c>
      <c r="I67" s="10">
        <v>6.5410000000000004</v>
      </c>
      <c r="J67" s="10">
        <v>19.82</v>
      </c>
      <c r="K67" s="9" t="str">
        <f t="shared" si="9"/>
        <v>Yes</v>
      </c>
    </row>
    <row r="68" spans="1:11" ht="25" x14ac:dyDescent="0.25">
      <c r="A68" s="73" t="s">
        <v>891</v>
      </c>
      <c r="B68" s="33" t="s">
        <v>213</v>
      </c>
      <c r="C68" s="75">
        <v>76.308450315000002</v>
      </c>
      <c r="D68" s="9" t="str">
        <f t="shared" si="10"/>
        <v>N/A</v>
      </c>
      <c r="E68" s="35">
        <v>80.860637022000006</v>
      </c>
      <c r="F68" s="9" t="str">
        <f t="shared" si="11"/>
        <v>N/A</v>
      </c>
      <c r="G68" s="35">
        <v>82.832131502999999</v>
      </c>
      <c r="H68" s="9" t="str">
        <f t="shared" si="12"/>
        <v>N/A</v>
      </c>
      <c r="I68" s="10">
        <v>5.9660000000000002</v>
      </c>
      <c r="J68" s="10">
        <v>2.4380000000000002</v>
      </c>
      <c r="K68" s="9" t="str">
        <f t="shared" si="9"/>
        <v>Yes</v>
      </c>
    </row>
    <row r="69" spans="1:11" x14ac:dyDescent="0.25">
      <c r="A69" s="73" t="s">
        <v>892</v>
      </c>
      <c r="B69" s="33" t="s">
        <v>213</v>
      </c>
      <c r="C69" s="75">
        <v>164.20521097</v>
      </c>
      <c r="D69" s="9" t="str">
        <f t="shared" si="10"/>
        <v>N/A</v>
      </c>
      <c r="E69" s="35">
        <v>186.59272491999999</v>
      </c>
      <c r="F69" s="9" t="str">
        <f t="shared" si="11"/>
        <v>N/A</v>
      </c>
      <c r="G69" s="35">
        <v>347.57929075999999</v>
      </c>
      <c r="H69" s="9" t="str">
        <f t="shared" si="12"/>
        <v>N/A</v>
      </c>
      <c r="I69" s="10">
        <v>13.63</v>
      </c>
      <c r="J69" s="10">
        <v>86.28</v>
      </c>
      <c r="K69" s="9" t="str">
        <f t="shared" si="9"/>
        <v>No</v>
      </c>
    </row>
    <row r="70" spans="1:11" ht="25" x14ac:dyDescent="0.25">
      <c r="A70" s="73" t="s">
        <v>893</v>
      </c>
      <c r="B70" s="33" t="s">
        <v>213</v>
      </c>
      <c r="C70" s="75">
        <v>26.825990479000001</v>
      </c>
      <c r="D70" s="9" t="str">
        <f t="shared" si="10"/>
        <v>N/A</v>
      </c>
      <c r="E70" s="35">
        <v>28.808339786000001</v>
      </c>
      <c r="F70" s="9" t="str">
        <f t="shared" si="11"/>
        <v>N/A</v>
      </c>
      <c r="G70" s="35">
        <v>28.410927709999999</v>
      </c>
      <c r="H70" s="9" t="str">
        <f t="shared" si="12"/>
        <v>N/A</v>
      </c>
      <c r="I70" s="10">
        <v>7.39</v>
      </c>
      <c r="J70" s="10">
        <v>-1.38</v>
      </c>
      <c r="K70" s="9" t="str">
        <f t="shared" si="9"/>
        <v>Yes</v>
      </c>
    </row>
    <row r="71" spans="1:11" x14ac:dyDescent="0.25">
      <c r="A71" s="73" t="s">
        <v>894</v>
      </c>
      <c r="B71" s="33" t="s">
        <v>213</v>
      </c>
      <c r="C71" s="75">
        <v>1809.6638290999999</v>
      </c>
      <c r="D71" s="9" t="str">
        <f t="shared" si="10"/>
        <v>N/A</v>
      </c>
      <c r="E71" s="35">
        <v>1897.5724286</v>
      </c>
      <c r="F71" s="9" t="str">
        <f t="shared" si="11"/>
        <v>N/A</v>
      </c>
      <c r="G71" s="35">
        <v>2259.4749363999999</v>
      </c>
      <c r="H71" s="9" t="str">
        <f t="shared" si="12"/>
        <v>N/A</v>
      </c>
      <c r="I71" s="10">
        <v>4.8579999999999997</v>
      </c>
      <c r="J71" s="10">
        <v>19.07</v>
      </c>
      <c r="K71" s="9" t="str">
        <f t="shared" si="9"/>
        <v>Yes</v>
      </c>
    </row>
    <row r="72" spans="1:11" ht="25" x14ac:dyDescent="0.25">
      <c r="A72" s="73" t="s">
        <v>895</v>
      </c>
      <c r="B72" s="33" t="s">
        <v>213</v>
      </c>
      <c r="C72" s="75">
        <v>597.80185716000005</v>
      </c>
      <c r="D72" s="9" t="str">
        <f t="shared" si="10"/>
        <v>N/A</v>
      </c>
      <c r="E72" s="35">
        <v>633.55845122999995</v>
      </c>
      <c r="F72" s="9" t="str">
        <f t="shared" si="11"/>
        <v>N/A</v>
      </c>
      <c r="G72" s="35">
        <v>659.65207913999996</v>
      </c>
      <c r="H72" s="9" t="str">
        <f t="shared" si="12"/>
        <v>N/A</v>
      </c>
      <c r="I72" s="10">
        <v>5.9809999999999999</v>
      </c>
      <c r="J72" s="10">
        <v>4.1189999999999998</v>
      </c>
      <c r="K72" s="9" t="str">
        <f t="shared" si="9"/>
        <v>Yes</v>
      </c>
    </row>
    <row r="73" spans="1:11" x14ac:dyDescent="0.25">
      <c r="A73" s="73" t="s">
        <v>896</v>
      </c>
      <c r="B73" s="33" t="s">
        <v>213</v>
      </c>
      <c r="C73" s="75">
        <v>108.31936415</v>
      </c>
      <c r="D73" s="9" t="str">
        <f t="shared" si="10"/>
        <v>N/A</v>
      </c>
      <c r="E73" s="35">
        <v>108.255878</v>
      </c>
      <c r="F73" s="9" t="str">
        <f t="shared" si="11"/>
        <v>N/A</v>
      </c>
      <c r="G73" s="35">
        <v>108.89136657</v>
      </c>
      <c r="H73" s="9" t="str">
        <f t="shared" si="12"/>
        <v>N/A</v>
      </c>
      <c r="I73" s="10">
        <v>-5.8999999999999997E-2</v>
      </c>
      <c r="J73" s="10">
        <v>0.58699999999999997</v>
      </c>
      <c r="K73" s="9" t="str">
        <f t="shared" si="9"/>
        <v>Yes</v>
      </c>
    </row>
    <row r="74" spans="1:11" x14ac:dyDescent="0.25">
      <c r="A74" s="73" t="s">
        <v>897</v>
      </c>
      <c r="B74" s="33" t="s">
        <v>213</v>
      </c>
      <c r="C74" s="75" t="s">
        <v>1746</v>
      </c>
      <c r="D74" s="9" t="str">
        <f t="shared" si="10"/>
        <v>N/A</v>
      </c>
      <c r="E74" s="35" t="s">
        <v>1746</v>
      </c>
      <c r="F74" s="9" t="str">
        <f>IF($B74="N/A","N/A",IF(E74&gt;15,"No",IF(E74&lt;-15,"No","Yes")))</f>
        <v>N/A</v>
      </c>
      <c r="G74" s="35">
        <v>178.80733609999999</v>
      </c>
      <c r="H74" s="9" t="str">
        <f t="shared" si="12"/>
        <v>N/A</v>
      </c>
      <c r="I74" s="10" t="s">
        <v>1746</v>
      </c>
      <c r="J74" s="10" t="s">
        <v>1746</v>
      </c>
      <c r="K74" s="9" t="str">
        <f t="shared" si="9"/>
        <v>N/A</v>
      </c>
    </row>
    <row r="75" spans="1:11" x14ac:dyDescent="0.25">
      <c r="A75" s="73" t="s">
        <v>898</v>
      </c>
      <c r="B75" s="33" t="s">
        <v>213</v>
      </c>
      <c r="C75" s="72">
        <v>2.2744789200000001E-2</v>
      </c>
      <c r="D75" s="9" t="str">
        <f t="shared" ref="D75:D80" si="13">IF($B75="N/A","N/A",IF(C75&gt;15,"No",IF(C75&lt;-15,"No","Yes")))</f>
        <v>N/A</v>
      </c>
      <c r="E75" s="8">
        <v>1.81379287E-2</v>
      </c>
      <c r="F75" s="9" t="str">
        <f>IF($B75="N/A","N/A",IF(E75&gt;15,"No",IF(E75&lt;-15,"No","Yes")))</f>
        <v>N/A</v>
      </c>
      <c r="G75" s="8">
        <v>1.56241517E-2</v>
      </c>
      <c r="H75" s="9" t="str">
        <f t="shared" si="12"/>
        <v>N/A</v>
      </c>
      <c r="I75" s="10">
        <v>-20.3</v>
      </c>
      <c r="J75" s="10">
        <v>-13.9</v>
      </c>
      <c r="K75" s="9" t="str">
        <f t="shared" ref="K75:K80" si="14">IF(J75="Div by 0", "N/A", IF(J75="N/A","N/A", IF(J75&gt;30, "No", IF(J75&lt;-30, "No", "Yes"))))</f>
        <v>Yes</v>
      </c>
    </row>
    <row r="76" spans="1:11" x14ac:dyDescent="0.25">
      <c r="A76" s="73" t="s">
        <v>899</v>
      </c>
      <c r="B76" s="33" t="s">
        <v>213</v>
      </c>
      <c r="C76" s="72">
        <v>0.77306289130000005</v>
      </c>
      <c r="D76" s="9" t="str">
        <f t="shared" si="13"/>
        <v>N/A</v>
      </c>
      <c r="E76" s="8">
        <v>0.76834800560000005</v>
      </c>
      <c r="F76" s="9" t="str">
        <f t="shared" ref="F76:F86" si="15">IF($B76="N/A","N/A",IF(E76&gt;15,"No",IF(E76&lt;-15,"No","Yes")))</f>
        <v>N/A</v>
      </c>
      <c r="G76" s="8">
        <v>0.71850376159999996</v>
      </c>
      <c r="H76" s="9" t="str">
        <f t="shared" si="12"/>
        <v>N/A</v>
      </c>
      <c r="I76" s="10">
        <v>-0.61</v>
      </c>
      <c r="J76" s="10">
        <v>-6.49</v>
      </c>
      <c r="K76" s="9" t="str">
        <f t="shared" si="14"/>
        <v>Yes</v>
      </c>
    </row>
    <row r="77" spans="1:11" x14ac:dyDescent="0.25">
      <c r="A77" s="73" t="s">
        <v>900</v>
      </c>
      <c r="B77" s="33" t="s">
        <v>213</v>
      </c>
      <c r="C77" s="72">
        <v>1.4795377046</v>
      </c>
      <c r="D77" s="9" t="str">
        <f t="shared" si="13"/>
        <v>N/A</v>
      </c>
      <c r="E77" s="8">
        <v>1.4788540942999999</v>
      </c>
      <c r="F77" s="9" t="str">
        <f t="shared" si="15"/>
        <v>N/A</v>
      </c>
      <c r="G77" s="8">
        <v>1.4040496807</v>
      </c>
      <c r="H77" s="9" t="str">
        <f t="shared" si="12"/>
        <v>N/A</v>
      </c>
      <c r="I77" s="10">
        <v>-4.5999999999999999E-2</v>
      </c>
      <c r="J77" s="10">
        <v>-5.0599999999999996</v>
      </c>
      <c r="K77" s="9" t="str">
        <f t="shared" si="14"/>
        <v>Yes</v>
      </c>
    </row>
    <row r="78" spans="1:11" x14ac:dyDescent="0.25">
      <c r="A78" s="73" t="s">
        <v>901</v>
      </c>
      <c r="B78" s="33" t="s">
        <v>213</v>
      </c>
      <c r="C78" s="72">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3" t="s">
        <v>902</v>
      </c>
      <c r="B79" s="33" t="s">
        <v>213</v>
      </c>
      <c r="C79" s="72">
        <v>14.326509463000001</v>
      </c>
      <c r="D79" s="9" t="str">
        <f t="shared" si="13"/>
        <v>N/A</v>
      </c>
      <c r="E79" s="8">
        <v>16.037086974000001</v>
      </c>
      <c r="F79" s="9" t="str">
        <f t="shared" si="15"/>
        <v>N/A</v>
      </c>
      <c r="G79" s="8">
        <v>17.076244617</v>
      </c>
      <c r="H79" s="9" t="str">
        <f t="shared" si="12"/>
        <v>N/A</v>
      </c>
      <c r="I79" s="10">
        <v>11.94</v>
      </c>
      <c r="J79" s="10">
        <v>6.48</v>
      </c>
      <c r="K79" s="9" t="str">
        <f t="shared" si="14"/>
        <v>Yes</v>
      </c>
    </row>
    <row r="80" spans="1:11" ht="25" x14ac:dyDescent="0.25">
      <c r="A80" s="73" t="s">
        <v>903</v>
      </c>
      <c r="B80" s="33" t="s">
        <v>213</v>
      </c>
      <c r="C80" s="77">
        <v>14.325632164</v>
      </c>
      <c r="D80" s="9" t="str">
        <f t="shared" si="13"/>
        <v>N/A</v>
      </c>
      <c r="E80" s="77">
        <v>16.024402890000001</v>
      </c>
      <c r="F80" s="9" t="str">
        <f t="shared" si="15"/>
        <v>N/A</v>
      </c>
      <c r="G80" s="77">
        <v>16.934674053999998</v>
      </c>
      <c r="H80" s="9" t="str">
        <f t="shared" si="12"/>
        <v>N/A</v>
      </c>
      <c r="I80" s="10">
        <v>11.86</v>
      </c>
      <c r="J80" s="78">
        <v>5.681</v>
      </c>
      <c r="K80" s="9" t="str">
        <f t="shared" si="14"/>
        <v>Yes</v>
      </c>
    </row>
    <row r="81" spans="1:11" x14ac:dyDescent="0.25">
      <c r="A81" s="73" t="s">
        <v>904</v>
      </c>
      <c r="B81" s="33" t="s">
        <v>213</v>
      </c>
      <c r="C81" s="79">
        <v>36.189047619</v>
      </c>
      <c r="D81" s="9" t="str">
        <f t="shared" ref="D81:D86" si="16">IF($B81="N/A","N/A",IF(C81&gt;15,"No",IF(C81&lt;-15,"No","Yes")))</f>
        <v>N/A</v>
      </c>
      <c r="E81" s="80">
        <v>37.213058418999999</v>
      </c>
      <c r="F81" s="9" t="str">
        <f t="shared" si="15"/>
        <v>N/A</v>
      </c>
      <c r="G81" s="80">
        <v>37.046419098000001</v>
      </c>
      <c r="H81" s="9" t="str">
        <f>IF($B81="N/A","N/A",IF(G81&gt;15,"No",IF(G81&lt;-15,"No","Yes")))</f>
        <v>N/A</v>
      </c>
      <c r="I81" s="10">
        <v>2.83</v>
      </c>
      <c r="J81" s="10">
        <v>-0.44800000000000001</v>
      </c>
      <c r="K81" s="9" t="str">
        <f t="shared" ref="K81:K86" si="17">IF(J81="Div by 0", "N/A", IF(J81="N/A","N/A", IF(J81&gt;30, "No", IF(J81&lt;-30, "No", "Yes"))))</f>
        <v>Yes</v>
      </c>
    </row>
    <row r="82" spans="1:11" x14ac:dyDescent="0.25">
      <c r="A82" s="73" t="s">
        <v>905</v>
      </c>
      <c r="B82" s="33" t="s">
        <v>213</v>
      </c>
      <c r="C82" s="79">
        <v>92.834089890000001</v>
      </c>
      <c r="D82" s="9" t="str">
        <f t="shared" si="16"/>
        <v>N/A</v>
      </c>
      <c r="E82" s="80">
        <v>95.072360505000006</v>
      </c>
      <c r="F82" s="9" t="str">
        <f t="shared" si="15"/>
        <v>N/A</v>
      </c>
      <c r="G82" s="80">
        <v>97.556151583000002</v>
      </c>
      <c r="H82" s="9" t="str">
        <f t="shared" si="12"/>
        <v>N/A</v>
      </c>
      <c r="I82" s="10">
        <v>2.411</v>
      </c>
      <c r="J82" s="10">
        <v>2.613</v>
      </c>
      <c r="K82" s="9" t="str">
        <f t="shared" si="17"/>
        <v>Yes</v>
      </c>
    </row>
    <row r="83" spans="1:11" x14ac:dyDescent="0.25">
      <c r="A83" s="73" t="s">
        <v>906</v>
      </c>
      <c r="B83" s="33" t="s">
        <v>213</v>
      </c>
      <c r="C83" s="79">
        <v>107.20221955</v>
      </c>
      <c r="D83" s="9" t="str">
        <f t="shared" si="16"/>
        <v>N/A</v>
      </c>
      <c r="E83" s="80">
        <v>112.05411006</v>
      </c>
      <c r="F83" s="9" t="str">
        <f t="shared" si="15"/>
        <v>N/A</v>
      </c>
      <c r="G83" s="80">
        <v>114.05133010999999</v>
      </c>
      <c r="H83" s="9" t="str">
        <f t="shared" si="12"/>
        <v>N/A</v>
      </c>
      <c r="I83" s="10">
        <v>4.5259999999999998</v>
      </c>
      <c r="J83" s="10">
        <v>1.782</v>
      </c>
      <c r="K83" s="9" t="str">
        <f t="shared" si="17"/>
        <v>Yes</v>
      </c>
    </row>
    <row r="84" spans="1:11" x14ac:dyDescent="0.25">
      <c r="A84" s="73" t="s">
        <v>907</v>
      </c>
      <c r="B84" s="33" t="s">
        <v>213</v>
      </c>
      <c r="C84" s="79" t="s">
        <v>1746</v>
      </c>
      <c r="D84" s="9" t="str">
        <f t="shared" si="16"/>
        <v>N/A</v>
      </c>
      <c r="E84" s="80" t="s">
        <v>1746</v>
      </c>
      <c r="F84" s="9" t="str">
        <f t="shared" si="15"/>
        <v>N/A</v>
      </c>
      <c r="G84" s="80" t="s">
        <v>1746</v>
      </c>
      <c r="H84" s="9" t="str">
        <f t="shared" si="12"/>
        <v>N/A</v>
      </c>
      <c r="I84" s="10" t="s">
        <v>1746</v>
      </c>
      <c r="J84" s="10" t="s">
        <v>1746</v>
      </c>
      <c r="K84" s="9" t="str">
        <f t="shared" si="17"/>
        <v>N/A</v>
      </c>
    </row>
    <row r="85" spans="1:11" x14ac:dyDescent="0.25">
      <c r="A85" s="73" t="s">
        <v>908</v>
      </c>
      <c r="B85" s="33" t="s">
        <v>213</v>
      </c>
      <c r="C85" s="79">
        <v>258.16869628000001</v>
      </c>
      <c r="D85" s="9" t="str">
        <f t="shared" si="16"/>
        <v>N/A</v>
      </c>
      <c r="E85" s="80">
        <v>252.70432345</v>
      </c>
      <c r="F85" s="9" t="str">
        <f t="shared" si="15"/>
        <v>N/A</v>
      </c>
      <c r="G85" s="80">
        <v>277.90800605999999</v>
      </c>
      <c r="H85" s="9" t="str">
        <f t="shared" si="12"/>
        <v>N/A</v>
      </c>
      <c r="I85" s="10">
        <v>-2.12</v>
      </c>
      <c r="J85" s="10">
        <v>9.9740000000000002</v>
      </c>
      <c r="K85" s="9" t="str">
        <f t="shared" si="17"/>
        <v>Yes</v>
      </c>
    </row>
    <row r="86" spans="1:11" ht="25" x14ac:dyDescent="0.25">
      <c r="A86" s="73" t="s">
        <v>909</v>
      </c>
      <c r="B86" s="33" t="s">
        <v>213</v>
      </c>
      <c r="C86" s="81">
        <v>258.18278193999998</v>
      </c>
      <c r="D86" s="9" t="str">
        <f t="shared" si="16"/>
        <v>N/A</v>
      </c>
      <c r="E86" s="81">
        <v>252.65638713000001</v>
      </c>
      <c r="F86" s="9" t="str">
        <f t="shared" si="15"/>
        <v>N/A</v>
      </c>
      <c r="G86" s="81">
        <v>277.55415212999998</v>
      </c>
      <c r="H86" s="9" t="str">
        <f t="shared" si="12"/>
        <v>N/A</v>
      </c>
      <c r="I86" s="10">
        <v>-2.14</v>
      </c>
      <c r="J86" s="10">
        <v>9.8539999999999992</v>
      </c>
      <c r="K86" s="9" t="str">
        <f t="shared" si="17"/>
        <v>Yes</v>
      </c>
    </row>
    <row r="87" spans="1:11" x14ac:dyDescent="0.25">
      <c r="A87" s="73" t="s">
        <v>32</v>
      </c>
      <c r="B87" s="33" t="s">
        <v>266</v>
      </c>
      <c r="C87" s="72">
        <v>89.955662824000001</v>
      </c>
      <c r="D87" s="9" t="str">
        <f>IF($B87="N/A","N/A",IF(C87&gt;60,"Yes","No"))</f>
        <v>Yes</v>
      </c>
      <c r="E87" s="8">
        <v>90.380727172999997</v>
      </c>
      <c r="F87" s="9" t="str">
        <f>IF($B87="N/A","N/A",IF(E87&gt;60,"Yes","No"))</f>
        <v>Yes</v>
      </c>
      <c r="G87" s="8">
        <v>90.624358923000003</v>
      </c>
      <c r="H87" s="9" t="str">
        <f>IF($B87="N/A","N/A",IF(G87&gt;60,"Yes","No"))</f>
        <v>Yes</v>
      </c>
      <c r="I87" s="10">
        <v>0.47249999999999998</v>
      </c>
      <c r="J87" s="10">
        <v>0.26960000000000001</v>
      </c>
      <c r="K87" s="9" t="str">
        <f t="shared" ref="K87:K105" si="18">IF(J87="Div by 0", "N/A", IF(J87="N/A","N/A", IF(J87&gt;30, "No", IF(J87&lt;-30, "No", "Yes"))))</f>
        <v>Yes</v>
      </c>
    </row>
    <row r="88" spans="1:11" x14ac:dyDescent="0.25">
      <c r="A88" s="73" t="s">
        <v>39</v>
      </c>
      <c r="B88" s="33" t="s">
        <v>267</v>
      </c>
      <c r="C88" s="72">
        <v>99.999484533</v>
      </c>
      <c r="D88" s="9" t="str">
        <f>IF($B88="N/A","N/A",IF(C88&gt;100,"No",IF(C88&lt;85,"No","Yes")))</f>
        <v>Yes</v>
      </c>
      <c r="E88" s="8">
        <v>99.997651157000007</v>
      </c>
      <c r="F88" s="9" t="str">
        <f>IF($B88="N/A","N/A",IF(E88&gt;100,"No",IF(E88&lt;85,"No","Yes")))</f>
        <v>Yes</v>
      </c>
      <c r="G88" s="8">
        <v>99.999655132000001</v>
      </c>
      <c r="H88" s="9" t="str">
        <f>IF($B88="N/A","N/A",IF(G88&gt;100,"No",IF(G88&lt;85,"No","Yes")))</f>
        <v>Yes</v>
      </c>
      <c r="I88" s="10">
        <v>-2E-3</v>
      </c>
      <c r="J88" s="10">
        <v>2E-3</v>
      </c>
      <c r="K88" s="9" t="str">
        <f t="shared" si="18"/>
        <v>Yes</v>
      </c>
    </row>
    <row r="89" spans="1:11" x14ac:dyDescent="0.25">
      <c r="A89" s="73" t="s">
        <v>910</v>
      </c>
      <c r="B89" s="33" t="s">
        <v>213</v>
      </c>
      <c r="C89" s="72">
        <v>46.316863206999997</v>
      </c>
      <c r="D89" s="9" t="str">
        <f>IF($B89="N/A","N/A",IF(C89&gt;15,"No",IF(C89&lt;-15,"No","Yes")))</f>
        <v>N/A</v>
      </c>
      <c r="E89" s="8">
        <v>46.063274178999997</v>
      </c>
      <c r="F89" s="9" t="str">
        <f>IF($B89="N/A","N/A",IF(E89&gt;15,"No",IF(E89&lt;-15,"No","Yes")))</f>
        <v>N/A</v>
      </c>
      <c r="G89" s="8">
        <v>49.993637683000003</v>
      </c>
      <c r="H89" s="9" t="str">
        <f>IF($B89="N/A","N/A",IF(G89&gt;15,"No",IF(G89&lt;-15,"No","Yes")))</f>
        <v>N/A</v>
      </c>
      <c r="I89" s="10">
        <v>-0.54800000000000004</v>
      </c>
      <c r="J89" s="10">
        <v>8.5329999999999995</v>
      </c>
      <c r="K89" s="9" t="str">
        <f t="shared" si="18"/>
        <v>Yes</v>
      </c>
    </row>
    <row r="90" spans="1:11" x14ac:dyDescent="0.25">
      <c r="A90" s="73" t="s">
        <v>851</v>
      </c>
      <c r="B90" s="33" t="s">
        <v>268</v>
      </c>
      <c r="C90" s="72">
        <v>6.7660810869999999</v>
      </c>
      <c r="D90" s="9" t="str">
        <f>IF($B90="N/A","N/A",IF(C90&gt;25,"No",IF(C90&lt;5,"No","Yes")))</f>
        <v>Yes</v>
      </c>
      <c r="E90" s="8">
        <v>6.6784532834999997</v>
      </c>
      <c r="F90" s="9" t="str">
        <f>IF($B90="N/A","N/A",IF(E90&gt;25,"No",IF(E90&lt;5,"No","Yes")))</f>
        <v>Yes</v>
      </c>
      <c r="G90" s="8">
        <v>6.0754357044000002</v>
      </c>
      <c r="H90" s="9" t="str">
        <f>IF($B90="N/A","N/A",IF(G90&gt;25,"No",IF(G90&lt;5,"No","Yes")))</f>
        <v>Yes</v>
      </c>
      <c r="I90" s="10">
        <v>-1.3</v>
      </c>
      <c r="J90" s="10">
        <v>-9.0299999999999994</v>
      </c>
      <c r="K90" s="9" t="str">
        <f t="shared" si="18"/>
        <v>Yes</v>
      </c>
    </row>
    <row r="91" spans="1:11" x14ac:dyDescent="0.25">
      <c r="A91" s="73" t="s">
        <v>852</v>
      </c>
      <c r="B91" s="33" t="s">
        <v>269</v>
      </c>
      <c r="C91" s="72">
        <v>47.744459034999998</v>
      </c>
      <c r="D91" s="9" t="str">
        <f>IF($B91="N/A","N/A",IF(C91&gt;70,"No",IF(C91&lt;40,"No","Yes")))</f>
        <v>Yes</v>
      </c>
      <c r="E91" s="8">
        <v>48.137590783</v>
      </c>
      <c r="F91" s="9" t="str">
        <f>IF($B91="N/A","N/A",IF(E91&gt;70,"No",IF(E91&lt;40,"No","Yes")))</f>
        <v>Yes</v>
      </c>
      <c r="G91" s="8">
        <v>48.373870574000001</v>
      </c>
      <c r="H91" s="9" t="str">
        <f>IF($B91="N/A","N/A",IF(G91&gt;70,"No",IF(G91&lt;40,"No","Yes")))</f>
        <v>Yes</v>
      </c>
      <c r="I91" s="10">
        <v>0.82340000000000002</v>
      </c>
      <c r="J91" s="10">
        <v>0.49080000000000001</v>
      </c>
      <c r="K91" s="9" t="str">
        <f t="shared" si="18"/>
        <v>Yes</v>
      </c>
    </row>
    <row r="92" spans="1:11" x14ac:dyDescent="0.25">
      <c r="A92" s="73" t="s">
        <v>853</v>
      </c>
      <c r="B92" s="33" t="s">
        <v>270</v>
      </c>
      <c r="C92" s="72">
        <v>45.489423758000001</v>
      </c>
      <c r="D92" s="9" t="str">
        <f>IF($B92="N/A","N/A",IF(C92&gt;55,"No",IF(C92&lt;20,"No","Yes")))</f>
        <v>Yes</v>
      </c>
      <c r="E92" s="8">
        <v>45.183806513</v>
      </c>
      <c r="F92" s="9" t="str">
        <f>IF($B92="N/A","N/A",IF(E92&gt;55,"No",IF(E92&lt;20,"No","Yes")))</f>
        <v>Yes</v>
      </c>
      <c r="G92" s="8">
        <v>45.549984891999998</v>
      </c>
      <c r="H92" s="9" t="str">
        <f>IF($B92="N/A","N/A",IF(G92&gt;55,"No",IF(G92&lt;20,"No","Yes")))</f>
        <v>Yes</v>
      </c>
      <c r="I92" s="10">
        <v>-0.67200000000000004</v>
      </c>
      <c r="J92" s="10">
        <v>0.81040000000000001</v>
      </c>
      <c r="K92" s="9" t="str">
        <f t="shared" si="18"/>
        <v>Yes</v>
      </c>
    </row>
    <row r="93" spans="1:11" x14ac:dyDescent="0.25">
      <c r="A93" s="73" t="s">
        <v>163</v>
      </c>
      <c r="B93" s="33" t="s">
        <v>246</v>
      </c>
      <c r="C93" s="72">
        <v>98.898090780999993</v>
      </c>
      <c r="D93" s="9" t="str">
        <f>IF($B93="N/A","N/A",IF(C93&gt;95,"Yes","No"))</f>
        <v>Yes</v>
      </c>
      <c r="E93" s="8">
        <v>98.91112176</v>
      </c>
      <c r="F93" s="9" t="str">
        <f>IF($B93="N/A","N/A",IF(E93&gt;95,"Yes","No"))</f>
        <v>Yes</v>
      </c>
      <c r="G93" s="8">
        <v>98.917996411999994</v>
      </c>
      <c r="H93" s="9" t="str">
        <f>IF($B93="N/A","N/A",IF(G93&gt;95,"Yes","No"))</f>
        <v>Yes</v>
      </c>
      <c r="I93" s="10">
        <v>1.32E-2</v>
      </c>
      <c r="J93" s="10">
        <v>7.0000000000000001E-3</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97.683087272999998</v>
      </c>
      <c r="D97" s="9" t="str">
        <f>IF($B97="N/A","N/A",IF(C97&gt;15,"No",IF(C97&lt;-15,"No","Yes")))</f>
        <v>N/A</v>
      </c>
      <c r="E97" s="8">
        <v>97.822753007000003</v>
      </c>
      <c r="F97" s="9" t="str">
        <f>IF($B97="N/A","N/A",IF(E97&gt;15,"No",IF(E97&lt;-15,"No","Yes")))</f>
        <v>N/A</v>
      </c>
      <c r="G97" s="8">
        <v>97.87092518</v>
      </c>
      <c r="H97" s="9" t="str">
        <f>IF($B97="N/A","N/A",IF(G97&gt;15,"No",IF(G97&lt;-15,"No","Yes")))</f>
        <v>N/A</v>
      </c>
      <c r="I97" s="10">
        <v>0.14299999999999999</v>
      </c>
      <c r="J97" s="10">
        <v>4.9200000000000001E-2</v>
      </c>
      <c r="K97" s="9" t="str">
        <f t="shared" si="18"/>
        <v>Yes</v>
      </c>
    </row>
    <row r="98" spans="1:11" x14ac:dyDescent="0.25">
      <c r="A98" s="73" t="s">
        <v>43</v>
      </c>
      <c r="B98" s="33" t="s">
        <v>223</v>
      </c>
      <c r="C98" s="72">
        <v>99.666022491999996</v>
      </c>
      <c r="D98" s="9" t="str">
        <f>IF($B98="N/A","N/A",IF(C98&gt;100,"No",IF(C98&lt;98,"No","Yes")))</f>
        <v>Yes</v>
      </c>
      <c r="E98" s="8">
        <v>99.674672748999996</v>
      </c>
      <c r="F98" s="9" t="str">
        <f>IF($B98="N/A","N/A",IF(E98&gt;100,"No",IF(E98&lt;98,"No","Yes")))</f>
        <v>Yes</v>
      </c>
      <c r="G98" s="8">
        <v>99.700288268999998</v>
      </c>
      <c r="H98" s="9" t="str">
        <f>IF($B98="N/A","N/A",IF(G98&gt;100,"No",IF(G98&lt;98,"No","Yes")))</f>
        <v>Yes</v>
      </c>
      <c r="I98" s="10">
        <v>8.6999999999999994E-3</v>
      </c>
      <c r="J98" s="10">
        <v>2.5700000000000001E-2</v>
      </c>
      <c r="K98" s="9" t="str">
        <f t="shared" si="18"/>
        <v>Yes</v>
      </c>
    </row>
    <row r="99" spans="1:11" x14ac:dyDescent="0.25">
      <c r="A99" s="73" t="s">
        <v>44</v>
      </c>
      <c r="B99" s="33" t="s">
        <v>213</v>
      </c>
      <c r="C99" s="72">
        <v>53.613741363999999</v>
      </c>
      <c r="D99" s="9" t="str">
        <f>IF($B99="N/A","N/A",IF(C99&gt;15,"No",IF(C99&lt;-15,"No","Yes")))</f>
        <v>N/A</v>
      </c>
      <c r="E99" s="8">
        <v>52.156900143000001</v>
      </c>
      <c r="F99" s="9" t="str">
        <f>IF($B99="N/A","N/A",IF(E99&gt;15,"No",IF(E99&lt;-15,"No","Yes")))</f>
        <v>N/A</v>
      </c>
      <c r="G99" s="8">
        <v>51.462697485</v>
      </c>
      <c r="H99" s="9" t="str">
        <f>IF($B99="N/A","N/A",IF(G99&gt;15,"No",IF(G99&lt;-15,"No","Yes")))</f>
        <v>N/A</v>
      </c>
      <c r="I99" s="10">
        <v>-2.72</v>
      </c>
      <c r="J99" s="10">
        <v>-1.33</v>
      </c>
      <c r="K99" s="9" t="str">
        <f t="shared" si="18"/>
        <v>Yes</v>
      </c>
    </row>
    <row r="100" spans="1:11" x14ac:dyDescent="0.25">
      <c r="A100" s="73" t="s">
        <v>45</v>
      </c>
      <c r="B100" s="33" t="s">
        <v>213</v>
      </c>
      <c r="C100" s="72">
        <v>46.382316086000003</v>
      </c>
      <c r="D100" s="9" t="str">
        <f>IF($B100="N/A","N/A",IF(C100&gt;15,"No",IF(C100&lt;-15,"No","Yes")))</f>
        <v>N/A</v>
      </c>
      <c r="E100" s="8">
        <v>47.839308406000001</v>
      </c>
      <c r="F100" s="9" t="str">
        <f>IF($B100="N/A","N/A",IF(E100&gt;15,"No",IF(E100&lt;-15,"No","Yes")))</f>
        <v>N/A</v>
      </c>
      <c r="G100" s="8">
        <v>48.534704918999999</v>
      </c>
      <c r="H100" s="9" t="str">
        <f>IF($B100="N/A","N/A",IF(G100&gt;15,"No",IF(G100&lt;-15,"No","Yes")))</f>
        <v>N/A</v>
      </c>
      <c r="I100" s="10">
        <v>3.141</v>
      </c>
      <c r="J100" s="10">
        <v>1.454</v>
      </c>
      <c r="K100" s="9" t="str">
        <f t="shared" si="18"/>
        <v>Yes</v>
      </c>
    </row>
    <row r="101" spans="1:11" x14ac:dyDescent="0.25">
      <c r="A101" s="73" t="s">
        <v>355</v>
      </c>
      <c r="B101" s="33" t="s">
        <v>213</v>
      </c>
      <c r="C101" s="72">
        <v>99.996057449999995</v>
      </c>
      <c r="D101" s="9" t="str">
        <f>IF($B101="N/A","N/A",IF(C101&gt;15,"No",IF(C101&lt;-15,"No","Yes")))</f>
        <v>N/A</v>
      </c>
      <c r="E101" s="8">
        <v>99.996208547999998</v>
      </c>
      <c r="F101" s="9" t="str">
        <f>IF($B101="N/A","N/A",IF(E101&gt;15,"No",IF(E101&lt;-15,"No","Yes")))</f>
        <v>N/A</v>
      </c>
      <c r="G101" s="8">
        <v>99.997402405000003</v>
      </c>
      <c r="H101" s="9" t="str">
        <f>IF($B101="N/A","N/A",IF(G101&gt;15,"No",IF(G101&lt;-15,"No","Yes")))</f>
        <v>N/A</v>
      </c>
      <c r="I101" s="10">
        <v>2.0000000000000001E-4</v>
      </c>
      <c r="J101" s="10">
        <v>1.1999999999999999E-3</v>
      </c>
      <c r="K101" s="9" t="str">
        <f t="shared" si="18"/>
        <v>Yes</v>
      </c>
    </row>
    <row r="102" spans="1:11" x14ac:dyDescent="0.25">
      <c r="A102" s="73" t="s">
        <v>46</v>
      </c>
      <c r="B102" s="33" t="s">
        <v>213</v>
      </c>
      <c r="C102" s="72">
        <v>3.9425500000000004E-3</v>
      </c>
      <c r="D102" s="9" t="str">
        <f>IF($B102="N/A","N/A",IF(C102&gt;15,"No",IF(C102&lt;-15,"No","Yes")))</f>
        <v>N/A</v>
      </c>
      <c r="E102" s="8">
        <v>3.7914517000000002E-3</v>
      </c>
      <c r="F102" s="9" t="str">
        <f>IF($B102="N/A","N/A",IF(E102&gt;15,"No",IF(E102&lt;-15,"No","Yes")))</f>
        <v>N/A</v>
      </c>
      <c r="G102" s="8">
        <v>2.5975951999999999E-3</v>
      </c>
      <c r="H102" s="9" t="str">
        <f>IF($B102="N/A","N/A",IF(G102&gt;15,"No",IF(G102&lt;-15,"No","Yes")))</f>
        <v>N/A</v>
      </c>
      <c r="I102" s="10">
        <v>-3.83</v>
      </c>
      <c r="J102" s="10">
        <v>-31.5</v>
      </c>
      <c r="K102" s="9" t="str">
        <f t="shared" si="18"/>
        <v>No</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99.998087474000002</v>
      </c>
      <c r="D105" s="9" t="str">
        <f>IF($B105="N/A","N/A",IF(C105&gt;100,"No",IF(C105&lt;98,"No","Yes")))</f>
        <v>Yes</v>
      </c>
      <c r="E105" s="8">
        <v>99.996860580000003</v>
      </c>
      <c r="F105" s="9" t="str">
        <f>IF($B105="N/A","N/A",IF(E105&gt;100,"No",IF(E105&lt;98,"No","Yes")))</f>
        <v>Yes</v>
      </c>
      <c r="G105" s="8">
        <v>99.995511195000006</v>
      </c>
      <c r="H105" s="9" t="str">
        <f>IF($B105="N/A","N/A",IF(G105&gt;100,"No",IF(G105&lt;98,"No","Yes")))</f>
        <v>Yes</v>
      </c>
      <c r="I105" s="10">
        <v>-1E-3</v>
      </c>
      <c r="J105" s="10">
        <v>-1E-3</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99.999776186999995</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76.890113642000003</v>
      </c>
      <c r="D107" s="9" t="str">
        <f t="shared" ref="D107:D130" si="19">IF($B107="N/A","N/A",IF(C107&gt;15,"No",IF(C107&lt;-15,"No","Yes")))</f>
        <v>N/A</v>
      </c>
      <c r="E107" s="9">
        <v>75.224929533999997</v>
      </c>
      <c r="F107" s="9" t="str">
        <f t="shared" ref="F107:F130" si="20">IF($B107="N/A","N/A",IF(E107&gt;15,"No",IF(E107&lt;-15,"No","Yes")))</f>
        <v>N/A</v>
      </c>
      <c r="G107" s="8">
        <v>74.201230785000007</v>
      </c>
      <c r="H107" s="9" t="str">
        <f t="shared" ref="H107:H130" si="21">IF($B107="N/A","N/A",IF(G107&gt;15,"No",IF(G107&lt;-15,"No","Yes")))</f>
        <v>N/A</v>
      </c>
      <c r="I107" s="10">
        <v>-2.17</v>
      </c>
      <c r="J107" s="10">
        <v>-1.36</v>
      </c>
      <c r="K107" s="9" t="str">
        <f t="shared" ref="K107:K130" si="22">IF(J107="Div by 0", "N/A", IF(J107="N/A","N/A", IF(J107&gt;30, "No", IF(J107&lt;-30, "No", "Yes"))))</f>
        <v>Yes</v>
      </c>
    </row>
    <row r="108" spans="1:11" x14ac:dyDescent="0.25">
      <c r="A108" s="73" t="s">
        <v>914</v>
      </c>
      <c r="B108" s="33" t="s">
        <v>213</v>
      </c>
      <c r="C108" s="82">
        <v>8.7860954389000003</v>
      </c>
      <c r="D108" s="33" t="s">
        <v>213</v>
      </c>
      <c r="E108" s="9">
        <v>8.7479042952999997</v>
      </c>
      <c r="F108" s="33" t="s">
        <v>213</v>
      </c>
      <c r="G108" s="8">
        <v>8.7228354229999994</v>
      </c>
      <c r="H108" s="33" t="s">
        <v>213</v>
      </c>
      <c r="I108" s="10">
        <v>-0.435</v>
      </c>
      <c r="J108" s="10">
        <v>-0.28699999999999998</v>
      </c>
      <c r="K108" s="9" t="str">
        <f t="shared" si="22"/>
        <v>Yes</v>
      </c>
    </row>
    <row r="109" spans="1:11" x14ac:dyDescent="0.25">
      <c r="A109" s="73" t="s">
        <v>915</v>
      </c>
      <c r="B109" s="33" t="s">
        <v>213</v>
      </c>
      <c r="C109" s="82">
        <v>1.2047048355000001</v>
      </c>
      <c r="D109" s="9" t="str">
        <f t="shared" si="19"/>
        <v>N/A</v>
      </c>
      <c r="E109" s="9">
        <v>1.1894575211</v>
      </c>
      <c r="F109" s="9" t="str">
        <f t="shared" si="20"/>
        <v>N/A</v>
      </c>
      <c r="G109" s="8">
        <v>1.2313447836</v>
      </c>
      <c r="H109" s="9" t="str">
        <f t="shared" si="21"/>
        <v>N/A</v>
      </c>
      <c r="I109" s="10">
        <v>-1.27</v>
      </c>
      <c r="J109" s="10">
        <v>3.5219999999999998</v>
      </c>
      <c r="K109" s="9" t="str">
        <f t="shared" si="22"/>
        <v>Yes</v>
      </c>
    </row>
    <row r="110" spans="1:11" x14ac:dyDescent="0.25">
      <c r="A110" s="73" t="s">
        <v>916</v>
      </c>
      <c r="B110" s="33" t="s">
        <v>213</v>
      </c>
      <c r="C110" s="82">
        <v>0.12431651909999999</v>
      </c>
      <c r="D110" s="9" t="str">
        <f t="shared" si="19"/>
        <v>N/A</v>
      </c>
      <c r="E110" s="9">
        <v>0.10206480480000001</v>
      </c>
      <c r="F110" s="9" t="str">
        <f t="shared" si="20"/>
        <v>N/A</v>
      </c>
      <c r="G110" s="8">
        <v>0.1133372649</v>
      </c>
      <c r="H110" s="9" t="str">
        <f t="shared" si="21"/>
        <v>N/A</v>
      </c>
      <c r="I110" s="10">
        <v>-17.899999999999999</v>
      </c>
      <c r="J110" s="10">
        <v>11.04</v>
      </c>
      <c r="K110" s="9" t="str">
        <f t="shared" si="22"/>
        <v>Yes</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0.54031871300000001</v>
      </c>
      <c r="D112" s="9" t="str">
        <f t="shared" si="19"/>
        <v>N/A</v>
      </c>
      <c r="E112" s="9">
        <v>0.5435872813</v>
      </c>
      <c r="F112" s="9" t="str">
        <f t="shared" si="20"/>
        <v>N/A</v>
      </c>
      <c r="G112" s="8">
        <v>0.55137299819999996</v>
      </c>
      <c r="H112" s="9" t="str">
        <f t="shared" si="21"/>
        <v>N/A</v>
      </c>
      <c r="I112" s="10">
        <v>0.60489999999999999</v>
      </c>
      <c r="J112" s="10">
        <v>1.4319999999999999</v>
      </c>
      <c r="K112" s="9" t="str">
        <f t="shared" si="22"/>
        <v>Yes</v>
      </c>
    </row>
    <row r="113" spans="1:11" x14ac:dyDescent="0.25">
      <c r="A113" s="73" t="s">
        <v>919</v>
      </c>
      <c r="B113" s="33" t="s">
        <v>213</v>
      </c>
      <c r="C113" s="82">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3" t="s">
        <v>920</v>
      </c>
      <c r="B114" s="33" t="s">
        <v>213</v>
      </c>
      <c r="C114" s="82">
        <v>0.50046117769999998</v>
      </c>
      <c r="D114" s="9" t="str">
        <f t="shared" si="19"/>
        <v>N/A</v>
      </c>
      <c r="E114" s="9">
        <v>0.47907609169999998</v>
      </c>
      <c r="F114" s="9" t="str">
        <f t="shared" si="20"/>
        <v>N/A</v>
      </c>
      <c r="G114" s="8">
        <v>0.38697749749999999</v>
      </c>
      <c r="H114" s="9" t="str">
        <f t="shared" si="21"/>
        <v>N/A</v>
      </c>
      <c r="I114" s="10">
        <v>-4.2699999999999996</v>
      </c>
      <c r="J114" s="10">
        <v>-19.2</v>
      </c>
      <c r="K114" s="9" t="str">
        <f t="shared" si="22"/>
        <v>Yes</v>
      </c>
    </row>
    <row r="115" spans="1:11" x14ac:dyDescent="0.25">
      <c r="A115" s="73" t="s">
        <v>921</v>
      </c>
      <c r="B115" s="33" t="s">
        <v>213</v>
      </c>
      <c r="C115" s="82">
        <v>7.6584954400000002E-2</v>
      </c>
      <c r="D115" s="9" t="str">
        <f t="shared" si="19"/>
        <v>N/A</v>
      </c>
      <c r="E115" s="9">
        <v>6.7793884600000007E-2</v>
      </c>
      <c r="F115" s="9" t="str">
        <f t="shared" si="20"/>
        <v>N/A</v>
      </c>
      <c r="G115" s="8">
        <v>6.4289032699999998E-2</v>
      </c>
      <c r="H115" s="9" t="str">
        <f t="shared" si="21"/>
        <v>N/A</v>
      </c>
      <c r="I115" s="10">
        <v>-11.5</v>
      </c>
      <c r="J115" s="10">
        <v>-5.17</v>
      </c>
      <c r="K115" s="9" t="str">
        <f t="shared" si="22"/>
        <v>Yes</v>
      </c>
    </row>
    <row r="116" spans="1:11" x14ac:dyDescent="0.25">
      <c r="A116" s="73" t="s">
        <v>922</v>
      </c>
      <c r="B116" s="33" t="s">
        <v>213</v>
      </c>
      <c r="C116" s="82">
        <v>3.7549589056000001</v>
      </c>
      <c r="D116" s="9" t="str">
        <f t="shared" si="19"/>
        <v>N/A</v>
      </c>
      <c r="E116" s="9">
        <v>3.7105257225999999</v>
      </c>
      <c r="F116" s="9" t="str">
        <f t="shared" si="20"/>
        <v>N/A</v>
      </c>
      <c r="G116" s="8">
        <v>3.6653762581999998</v>
      </c>
      <c r="H116" s="9" t="str">
        <f t="shared" si="21"/>
        <v>N/A</v>
      </c>
      <c r="I116" s="10">
        <v>-1.18</v>
      </c>
      <c r="J116" s="10">
        <v>-1.22</v>
      </c>
      <c r="K116" s="9" t="str">
        <f t="shared" si="22"/>
        <v>Yes</v>
      </c>
    </row>
    <row r="117" spans="1:11" x14ac:dyDescent="0.25">
      <c r="A117" s="73" t="s">
        <v>923</v>
      </c>
      <c r="B117" s="33" t="s">
        <v>213</v>
      </c>
      <c r="C117" s="82">
        <v>0.1231684488</v>
      </c>
      <c r="D117" s="9" t="str">
        <f t="shared" si="19"/>
        <v>N/A</v>
      </c>
      <c r="E117" s="9">
        <v>0.1282744233</v>
      </c>
      <c r="F117" s="9" t="str">
        <f t="shared" si="20"/>
        <v>N/A</v>
      </c>
      <c r="G117" s="8">
        <v>0.1164558788</v>
      </c>
      <c r="H117" s="9" t="str">
        <f t="shared" si="21"/>
        <v>N/A</v>
      </c>
      <c r="I117" s="10">
        <v>4.1459999999999999</v>
      </c>
      <c r="J117" s="10">
        <v>-9.2100000000000009</v>
      </c>
      <c r="K117" s="9" t="str">
        <f t="shared" si="22"/>
        <v>Yes</v>
      </c>
    </row>
    <row r="118" spans="1:11" x14ac:dyDescent="0.25">
      <c r="A118" s="73" t="s">
        <v>924</v>
      </c>
      <c r="B118" s="33" t="s">
        <v>213</v>
      </c>
      <c r="C118" s="82">
        <v>2.4615818849000002</v>
      </c>
      <c r="D118" s="9" t="str">
        <f t="shared" si="19"/>
        <v>N/A</v>
      </c>
      <c r="E118" s="9">
        <v>2.5271245658999999</v>
      </c>
      <c r="F118" s="9" t="str">
        <f t="shared" si="20"/>
        <v>N/A</v>
      </c>
      <c r="G118" s="8">
        <v>2.5936817091000002</v>
      </c>
      <c r="H118" s="9" t="str">
        <f t="shared" si="21"/>
        <v>N/A</v>
      </c>
      <c r="I118" s="10">
        <v>2.6629999999999998</v>
      </c>
      <c r="J118" s="10">
        <v>2.6339999999999999</v>
      </c>
      <c r="K118" s="9" t="str">
        <f t="shared" si="22"/>
        <v>Yes</v>
      </c>
    </row>
    <row r="119" spans="1:11" x14ac:dyDescent="0.25">
      <c r="A119" s="73" t="s">
        <v>925</v>
      </c>
      <c r="B119" s="33" t="s">
        <v>213</v>
      </c>
      <c r="C119" s="82">
        <v>14.32379092</v>
      </c>
      <c r="D119" s="9" t="str">
        <f t="shared" si="19"/>
        <v>N/A</v>
      </c>
      <c r="E119" s="9">
        <v>16.027166171000001</v>
      </c>
      <c r="F119" s="9" t="str">
        <f t="shared" si="20"/>
        <v>N/A</v>
      </c>
      <c r="G119" s="8">
        <v>17.075933792000001</v>
      </c>
      <c r="H119" s="9" t="str">
        <f t="shared" si="21"/>
        <v>N/A</v>
      </c>
      <c r="I119" s="10">
        <v>11.89</v>
      </c>
      <c r="J119" s="10">
        <v>6.5439999999999996</v>
      </c>
      <c r="K119" s="9" t="str">
        <f t="shared" si="22"/>
        <v>Yes</v>
      </c>
    </row>
    <row r="120" spans="1:11" x14ac:dyDescent="0.25">
      <c r="A120" s="73" t="s">
        <v>926</v>
      </c>
      <c r="B120" s="33" t="s">
        <v>213</v>
      </c>
      <c r="C120" s="82">
        <v>5.165135834</v>
      </c>
      <c r="D120" s="9" t="str">
        <f t="shared" si="19"/>
        <v>N/A</v>
      </c>
      <c r="E120" s="9">
        <v>7.0104340876000002</v>
      </c>
      <c r="F120" s="9" t="str">
        <f t="shared" si="20"/>
        <v>N/A</v>
      </c>
      <c r="G120" s="8">
        <v>7.3639072149000002</v>
      </c>
      <c r="H120" s="9" t="str">
        <f t="shared" si="21"/>
        <v>N/A</v>
      </c>
      <c r="I120" s="10">
        <v>35.729999999999997</v>
      </c>
      <c r="J120" s="10">
        <v>5.0419999999999998</v>
      </c>
      <c r="K120" s="9" t="str">
        <f t="shared" si="22"/>
        <v>Yes</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0</v>
      </c>
      <c r="D123" s="9" t="str">
        <f t="shared" si="19"/>
        <v>N/A</v>
      </c>
      <c r="E123" s="9">
        <v>0</v>
      </c>
      <c r="F123" s="9" t="str">
        <f t="shared" si="20"/>
        <v>N/A</v>
      </c>
      <c r="G123" s="8">
        <v>1.6478817670000001</v>
      </c>
      <c r="H123" s="9" t="str">
        <f t="shared" si="21"/>
        <v>N/A</v>
      </c>
      <c r="I123" s="10" t="s">
        <v>1746</v>
      </c>
      <c r="J123" s="10" t="s">
        <v>1746</v>
      </c>
      <c r="K123" s="9" t="str">
        <f t="shared" si="22"/>
        <v>N/A</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2.3826358048</v>
      </c>
      <c r="D125" s="9" t="str">
        <f t="shared" si="19"/>
        <v>N/A</v>
      </c>
      <c r="E125" s="9">
        <v>2.2155905781</v>
      </c>
      <c r="F125" s="9" t="str">
        <f t="shared" si="20"/>
        <v>N/A</v>
      </c>
      <c r="G125" s="8">
        <v>0.31369525279999999</v>
      </c>
      <c r="H125" s="9" t="str">
        <f t="shared" si="21"/>
        <v>N/A</v>
      </c>
      <c r="I125" s="10">
        <v>-7.01</v>
      </c>
      <c r="J125" s="10">
        <v>-85.8</v>
      </c>
      <c r="K125" s="9" t="str">
        <f t="shared" si="22"/>
        <v>No</v>
      </c>
    </row>
    <row r="126" spans="1:11" x14ac:dyDescent="0.25">
      <c r="A126" s="73" t="s">
        <v>932</v>
      </c>
      <c r="B126" s="33" t="s">
        <v>213</v>
      </c>
      <c r="C126" s="82">
        <v>6.7695749236999996</v>
      </c>
      <c r="D126" s="9" t="str">
        <f t="shared" si="19"/>
        <v>N/A</v>
      </c>
      <c r="E126" s="9">
        <v>6.7964356165000002</v>
      </c>
      <c r="F126" s="9" t="str">
        <f t="shared" si="20"/>
        <v>N/A</v>
      </c>
      <c r="G126" s="8">
        <v>7.7434249052000004</v>
      </c>
      <c r="H126" s="9" t="str">
        <f t="shared" si="21"/>
        <v>N/A</v>
      </c>
      <c r="I126" s="10">
        <v>0.39679999999999999</v>
      </c>
      <c r="J126" s="10">
        <v>13.93</v>
      </c>
      <c r="K126" s="9" t="str">
        <f t="shared" si="22"/>
        <v>Yes</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6.4443568999999999E-3</v>
      </c>
      <c r="D130" s="9" t="str">
        <f t="shared" si="19"/>
        <v>N/A</v>
      </c>
      <c r="E130" s="9">
        <v>4.7058886999999999E-3</v>
      </c>
      <c r="F130" s="9" t="str">
        <f t="shared" si="20"/>
        <v>N/A</v>
      </c>
      <c r="G130" s="8">
        <v>7.0246518000000001E-3</v>
      </c>
      <c r="H130" s="9" t="str">
        <f t="shared" si="21"/>
        <v>N/A</v>
      </c>
      <c r="I130" s="10">
        <v>-27</v>
      </c>
      <c r="J130" s="10">
        <v>49.27</v>
      </c>
      <c r="K130" s="9" t="str">
        <f t="shared" si="22"/>
        <v>No</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1033918</v>
      </c>
      <c r="D6" s="9" t="str">
        <f>IF($B6="N/A","N/A",IF(C6&gt;15,"No",IF(C6&lt;-15,"No","Yes")))</f>
        <v>N/A</v>
      </c>
      <c r="E6" s="34">
        <v>1091400</v>
      </c>
      <c r="F6" s="9" t="str">
        <f>IF($B6="N/A","N/A",IF(E6&gt;15,"No",IF(E6&lt;-15,"No","Yes")))</f>
        <v>N/A</v>
      </c>
      <c r="G6" s="34">
        <v>1170480</v>
      </c>
      <c r="H6" s="9" t="str">
        <f>IF($B6="N/A","N/A",IF(G6&gt;15,"No",IF(G6&lt;-15,"No","Yes")))</f>
        <v>N/A</v>
      </c>
      <c r="I6" s="10">
        <v>5.56</v>
      </c>
      <c r="J6" s="10">
        <v>7.2460000000000004</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22.195235018999998</v>
      </c>
      <c r="D9" s="9" t="str">
        <f t="shared" ref="D9:D17" si="1">IF($B9="N/A","N/A",IF(C9&gt;15,"No",IF(C9&lt;-15,"No","Yes")))</f>
        <v>N/A</v>
      </c>
      <c r="E9" s="35">
        <v>22.162011178</v>
      </c>
      <c r="F9" s="9" t="str">
        <f>IF($B9="N/A","N/A",IF(E9&gt;15,"No",IF(E9&lt;-15,"No","Yes")))</f>
        <v>N/A</v>
      </c>
      <c r="G9" s="35">
        <v>21.741914428000001</v>
      </c>
      <c r="H9" s="9" t="str">
        <f>IF($B9="N/A","N/A",IF(G9&gt;15,"No",IF(G9&lt;-15,"No","Yes")))</f>
        <v>N/A</v>
      </c>
      <c r="I9" s="10">
        <v>-0.15</v>
      </c>
      <c r="J9" s="10">
        <v>-1.9</v>
      </c>
      <c r="K9" s="9" t="str">
        <f t="shared" si="0"/>
        <v>Yes</v>
      </c>
    </row>
    <row r="10" spans="1:11" x14ac:dyDescent="0.25">
      <c r="A10" s="73" t="s">
        <v>16</v>
      </c>
      <c r="B10" s="33" t="s">
        <v>213</v>
      </c>
      <c r="C10" s="72">
        <v>2.0810160960999999</v>
      </c>
      <c r="D10" s="9" t="str">
        <f t="shared" si="1"/>
        <v>N/A</v>
      </c>
      <c r="E10" s="8">
        <v>1.7060656037999999</v>
      </c>
      <c r="F10" s="9" t="str">
        <f>IF($B10="N/A","N/A",IF(E10&gt;15,"No",IF(E10&lt;-15,"No","Yes")))</f>
        <v>N/A</v>
      </c>
      <c r="G10" s="8">
        <v>1.5186077507</v>
      </c>
      <c r="H10" s="9" t="str">
        <f>IF($B10="N/A","N/A",IF(G10&gt;15,"No",IF(G10&lt;-15,"No","Yes")))</f>
        <v>N/A</v>
      </c>
      <c r="I10" s="10">
        <v>-18</v>
      </c>
      <c r="J10" s="10">
        <v>-11</v>
      </c>
      <c r="K10" s="9" t="str">
        <f t="shared" si="0"/>
        <v>Yes</v>
      </c>
    </row>
    <row r="11" spans="1:11" x14ac:dyDescent="0.25">
      <c r="A11" s="73" t="s">
        <v>36</v>
      </c>
      <c r="B11" s="33" t="s">
        <v>213</v>
      </c>
      <c r="C11" s="72">
        <v>1.0827314999999999E-3</v>
      </c>
      <c r="D11" s="9" t="str">
        <f t="shared" si="1"/>
        <v>N/A</v>
      </c>
      <c r="E11" s="8">
        <v>3.3996094999999998E-3</v>
      </c>
      <c r="F11" s="9" t="str">
        <f>IF($B11="N/A","N/A",IF(E11&gt;15,"No",IF(E11&lt;-15,"No","Yes")))</f>
        <v>N/A</v>
      </c>
      <c r="G11" s="8">
        <v>4.7127573999999998E-3</v>
      </c>
      <c r="H11" s="9" t="str">
        <f>IF($B11="N/A","N/A",IF(G11&gt;15,"No",IF(G11&lt;-15,"No","Yes")))</f>
        <v>N/A</v>
      </c>
      <c r="I11" s="10">
        <v>214</v>
      </c>
      <c r="J11" s="10">
        <v>38.630000000000003</v>
      </c>
      <c r="K11" s="9" t="str">
        <f t="shared" si="0"/>
        <v>No</v>
      </c>
    </row>
    <row r="12" spans="1:11" x14ac:dyDescent="0.25">
      <c r="A12" s="73" t="s">
        <v>37</v>
      </c>
      <c r="B12" s="33" t="s">
        <v>213</v>
      </c>
      <c r="C12" s="72">
        <v>0</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5">
      <c r="A13" s="73" t="s">
        <v>38</v>
      </c>
      <c r="B13" s="33" t="s">
        <v>213</v>
      </c>
      <c r="C13" s="72">
        <v>2.5344818649</v>
      </c>
      <c r="D13" s="9" t="str">
        <f t="shared" si="1"/>
        <v>N/A</v>
      </c>
      <c r="E13" s="8">
        <v>2.1020641178999999</v>
      </c>
      <c r="F13" s="9" t="str">
        <f>IF($B13="N/A","N/A",IF(E13&gt;15,"No",IF(E13&lt;-15,"No","Yes")))</f>
        <v>N/A</v>
      </c>
      <c r="G13" s="8">
        <v>1.8958155240000001</v>
      </c>
      <c r="H13" s="9" t="str">
        <f>IF($B13="N/A","N/A",IF(G13&gt;15,"No",IF(G13&lt;-15,"No","Yes")))</f>
        <v>N/A</v>
      </c>
      <c r="I13" s="10">
        <v>-17.100000000000001</v>
      </c>
      <c r="J13" s="10">
        <v>-9.81</v>
      </c>
      <c r="K13" s="9" t="str">
        <f t="shared" si="0"/>
        <v>Yes</v>
      </c>
    </row>
    <row r="14" spans="1:11" x14ac:dyDescent="0.25">
      <c r="A14" s="73" t="s">
        <v>676</v>
      </c>
      <c r="B14" s="33" t="s">
        <v>213</v>
      </c>
      <c r="C14" s="72">
        <v>14.017842807999999</v>
      </c>
      <c r="D14" s="9" t="str">
        <f t="shared" si="1"/>
        <v>N/A</v>
      </c>
      <c r="E14" s="8">
        <v>13.023364486</v>
      </c>
      <c r="F14" s="9" t="str">
        <f t="shared" ref="F14:F33" si="2">IF($B14="N/A","N/A",IF(E14&gt;15,"No",IF(E14&lt;-15,"No","Yes")))</f>
        <v>N/A</v>
      </c>
      <c r="G14" s="8">
        <v>11.542444124999999</v>
      </c>
      <c r="H14" s="9" t="str">
        <f t="shared" ref="H14:H33" si="3">IF($B14="N/A","N/A",IF(G14&gt;15,"No",IF(G14&lt;-15,"No","Yes")))</f>
        <v>N/A</v>
      </c>
      <c r="I14" s="10">
        <v>-7.09</v>
      </c>
      <c r="J14" s="10">
        <v>-11.4</v>
      </c>
      <c r="K14" s="9" t="str">
        <f t="shared" ref="K14:K30" si="4">IF(J14="Div by 0", "N/A", IF(J14="N/A","N/A", IF(J14&gt;30, "No", IF(J14&lt;-30, "No", "Yes"))))</f>
        <v>Yes</v>
      </c>
    </row>
    <row r="15" spans="1:11" x14ac:dyDescent="0.25">
      <c r="A15" s="73" t="s">
        <v>677</v>
      </c>
      <c r="B15" s="33" t="s">
        <v>213</v>
      </c>
      <c r="C15" s="72">
        <v>1.3400482437000001</v>
      </c>
      <c r="D15" s="9" t="str">
        <f t="shared" si="1"/>
        <v>N/A</v>
      </c>
      <c r="E15" s="8">
        <v>1.2101887484</v>
      </c>
      <c r="F15" s="9" t="str">
        <f t="shared" si="2"/>
        <v>N/A</v>
      </c>
      <c r="G15" s="8">
        <v>1.2922903424000001</v>
      </c>
      <c r="H15" s="9" t="str">
        <f t="shared" si="3"/>
        <v>N/A</v>
      </c>
      <c r="I15" s="10">
        <v>-9.69</v>
      </c>
      <c r="J15" s="10">
        <v>6.7839999999999998</v>
      </c>
      <c r="K15" s="9" t="str">
        <f t="shared" si="4"/>
        <v>Yes</v>
      </c>
    </row>
    <row r="16" spans="1:11" x14ac:dyDescent="0.25">
      <c r="A16" s="73" t="s">
        <v>381</v>
      </c>
      <c r="B16" s="33" t="s">
        <v>213</v>
      </c>
      <c r="C16" s="72">
        <v>17.865826884000001</v>
      </c>
      <c r="D16" s="9" t="str">
        <f t="shared" si="1"/>
        <v>N/A</v>
      </c>
      <c r="E16" s="8">
        <v>18.866226865000002</v>
      </c>
      <c r="F16" s="9" t="str">
        <f t="shared" si="2"/>
        <v>N/A</v>
      </c>
      <c r="G16" s="8">
        <v>19.941306131000001</v>
      </c>
      <c r="H16" s="9" t="str">
        <f t="shared" si="3"/>
        <v>N/A</v>
      </c>
      <c r="I16" s="10">
        <v>5.6</v>
      </c>
      <c r="J16" s="10">
        <v>5.6980000000000004</v>
      </c>
      <c r="K16" s="9" t="str">
        <f t="shared" si="4"/>
        <v>Yes</v>
      </c>
    </row>
    <row r="17" spans="1:11" x14ac:dyDescent="0.25">
      <c r="A17" s="73" t="s">
        <v>382</v>
      </c>
      <c r="B17" s="33" t="s">
        <v>213</v>
      </c>
      <c r="C17" s="72">
        <v>11.201275149000001</v>
      </c>
      <c r="D17" s="9" t="str">
        <f t="shared" si="1"/>
        <v>N/A</v>
      </c>
      <c r="E17" s="8">
        <v>10.246655671999999</v>
      </c>
      <c r="F17" s="9" t="str">
        <f t="shared" si="2"/>
        <v>N/A</v>
      </c>
      <c r="G17" s="8">
        <v>11.596439068</v>
      </c>
      <c r="H17" s="9" t="str">
        <f t="shared" si="3"/>
        <v>N/A</v>
      </c>
      <c r="I17" s="10">
        <v>-8.52</v>
      </c>
      <c r="J17" s="10">
        <v>13.17</v>
      </c>
      <c r="K17" s="9" t="str">
        <f t="shared" si="4"/>
        <v>Yes</v>
      </c>
    </row>
    <row r="18" spans="1:11" x14ac:dyDescent="0.25">
      <c r="A18" s="73" t="s">
        <v>383</v>
      </c>
      <c r="B18" s="33" t="s">
        <v>213</v>
      </c>
      <c r="C18" s="72">
        <v>3.36583752E-2</v>
      </c>
      <c r="D18" s="9" t="str">
        <f t="shared" ref="D18:D33" si="5">IF($B18="N/A","N/A",IF(C18&gt;15,"No",IF(C18&lt;-15,"No","Yes")))</f>
        <v>N/A</v>
      </c>
      <c r="E18" s="8">
        <v>2.8403884999999999E-3</v>
      </c>
      <c r="F18" s="9" t="str">
        <f t="shared" si="2"/>
        <v>N/A</v>
      </c>
      <c r="G18" s="8">
        <v>5.1261021E-3</v>
      </c>
      <c r="H18" s="9" t="str">
        <f t="shared" si="3"/>
        <v>N/A</v>
      </c>
      <c r="I18" s="10">
        <v>-91.6</v>
      </c>
      <c r="J18" s="10">
        <v>80.47</v>
      </c>
      <c r="K18" s="9" t="str">
        <f t="shared" si="4"/>
        <v>No</v>
      </c>
    </row>
    <row r="19" spans="1:11" x14ac:dyDescent="0.25">
      <c r="A19" s="73" t="s">
        <v>384</v>
      </c>
      <c r="B19" s="33" t="s">
        <v>213</v>
      </c>
      <c r="C19" s="72">
        <v>24.331329951000001</v>
      </c>
      <c r="D19" s="9" t="str">
        <f t="shared" si="5"/>
        <v>N/A</v>
      </c>
      <c r="E19" s="8">
        <v>26.549844236999999</v>
      </c>
      <c r="F19" s="9" t="str">
        <f t="shared" si="2"/>
        <v>N/A</v>
      </c>
      <c r="G19" s="8">
        <v>26.599771034</v>
      </c>
      <c r="H19" s="9" t="str">
        <f t="shared" si="3"/>
        <v>N/A</v>
      </c>
      <c r="I19" s="10">
        <v>9.1180000000000003</v>
      </c>
      <c r="J19" s="10">
        <v>0.188</v>
      </c>
      <c r="K19" s="9" t="str">
        <f t="shared" si="4"/>
        <v>Yes</v>
      </c>
    </row>
    <row r="20" spans="1:11" x14ac:dyDescent="0.25">
      <c r="A20" s="73" t="s">
        <v>386</v>
      </c>
      <c r="B20" s="33" t="s">
        <v>213</v>
      </c>
      <c r="C20" s="72">
        <v>3.8596871318999999</v>
      </c>
      <c r="D20" s="9" t="str">
        <f t="shared" si="5"/>
        <v>N/A</v>
      </c>
      <c r="E20" s="8">
        <v>3.6525563496000002</v>
      </c>
      <c r="F20" s="9" t="str">
        <f t="shared" si="2"/>
        <v>N/A</v>
      </c>
      <c r="G20" s="8">
        <v>2.9147016609</v>
      </c>
      <c r="H20" s="9" t="str">
        <f t="shared" si="3"/>
        <v>N/A</v>
      </c>
      <c r="I20" s="10">
        <v>-5.37</v>
      </c>
      <c r="J20" s="10">
        <v>-20.2</v>
      </c>
      <c r="K20" s="9" t="str">
        <f t="shared" si="4"/>
        <v>Yes</v>
      </c>
    </row>
    <row r="21" spans="1:11" x14ac:dyDescent="0.25">
      <c r="A21" s="73" t="s">
        <v>387</v>
      </c>
      <c r="B21" s="33" t="s">
        <v>213</v>
      </c>
      <c r="C21" s="72">
        <v>15.850386587999999</v>
      </c>
      <c r="D21" s="9" t="str">
        <f t="shared" si="5"/>
        <v>N/A</v>
      </c>
      <c r="E21" s="8">
        <v>14.582462892000001</v>
      </c>
      <c r="F21" s="9" t="str">
        <f t="shared" si="2"/>
        <v>N/A</v>
      </c>
      <c r="G21" s="8">
        <v>13.889857152999999</v>
      </c>
      <c r="H21" s="9" t="str">
        <f t="shared" si="3"/>
        <v>N/A</v>
      </c>
      <c r="I21" s="10">
        <v>-8</v>
      </c>
      <c r="J21" s="10">
        <v>-4.75</v>
      </c>
      <c r="K21" s="9" t="str">
        <f t="shared" si="4"/>
        <v>Yes</v>
      </c>
    </row>
    <row r="22" spans="1:11" x14ac:dyDescent="0.25">
      <c r="A22" s="73" t="s">
        <v>388</v>
      </c>
      <c r="B22" s="33" t="s">
        <v>213</v>
      </c>
      <c r="C22" s="72">
        <v>2.0685392844999999</v>
      </c>
      <c r="D22" s="9" t="str">
        <f t="shared" si="5"/>
        <v>N/A</v>
      </c>
      <c r="E22" s="8">
        <v>1.6973611875000001</v>
      </c>
      <c r="F22" s="9" t="str">
        <f t="shared" si="2"/>
        <v>N/A</v>
      </c>
      <c r="G22" s="8">
        <v>2.2340407353999998</v>
      </c>
      <c r="H22" s="9" t="str">
        <f t="shared" si="3"/>
        <v>N/A</v>
      </c>
      <c r="I22" s="10">
        <v>-17.899999999999999</v>
      </c>
      <c r="J22" s="10">
        <v>31.62</v>
      </c>
      <c r="K22" s="9" t="str">
        <f t="shared" si="4"/>
        <v>No</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1.4024323E-2</v>
      </c>
      <c r="D25" s="9" t="str">
        <f t="shared" si="5"/>
        <v>N/A</v>
      </c>
      <c r="E25" s="8">
        <v>1.9424592300000001E-2</v>
      </c>
      <c r="F25" s="9" t="str">
        <f t="shared" si="2"/>
        <v>N/A</v>
      </c>
      <c r="G25" s="8">
        <v>1.8112227500000001E-2</v>
      </c>
      <c r="H25" s="9" t="str">
        <f t="shared" si="3"/>
        <v>N/A</v>
      </c>
      <c r="I25" s="10">
        <v>38.51</v>
      </c>
      <c r="J25" s="10">
        <v>-6.76</v>
      </c>
      <c r="K25" s="9" t="str">
        <f t="shared" si="4"/>
        <v>Yes</v>
      </c>
    </row>
    <row r="26" spans="1:11" x14ac:dyDescent="0.25">
      <c r="A26" s="73" t="s">
        <v>394</v>
      </c>
      <c r="B26" s="33" t="s">
        <v>213</v>
      </c>
      <c r="C26" s="72">
        <v>1.0619797702</v>
      </c>
      <c r="D26" s="9" t="str">
        <f t="shared" si="5"/>
        <v>N/A</v>
      </c>
      <c r="E26" s="8">
        <v>1.1069268829000001</v>
      </c>
      <c r="F26" s="9" t="str">
        <f t="shared" si="2"/>
        <v>N/A</v>
      </c>
      <c r="G26" s="8">
        <v>1.4982742122999999</v>
      </c>
      <c r="H26" s="9" t="str">
        <f t="shared" si="3"/>
        <v>N/A</v>
      </c>
      <c r="I26" s="10">
        <v>4.2320000000000002</v>
      </c>
      <c r="J26" s="10">
        <v>35.35</v>
      </c>
      <c r="K26" s="9" t="str">
        <f t="shared" si="4"/>
        <v>No</v>
      </c>
    </row>
    <row r="27" spans="1:11" x14ac:dyDescent="0.25">
      <c r="A27" s="73" t="s">
        <v>395</v>
      </c>
      <c r="B27" s="33" t="s">
        <v>213</v>
      </c>
      <c r="C27" s="72">
        <v>0</v>
      </c>
      <c r="D27" s="9" t="str">
        <f t="shared" si="5"/>
        <v>N/A</v>
      </c>
      <c r="E27" s="8">
        <v>2.7487630000000001E-4</v>
      </c>
      <c r="F27" s="9" t="str">
        <f t="shared" si="2"/>
        <v>N/A</v>
      </c>
      <c r="G27" s="8">
        <v>0</v>
      </c>
      <c r="H27" s="9" t="str">
        <f t="shared" si="3"/>
        <v>N/A</v>
      </c>
      <c r="I27" s="10" t="s">
        <v>1746</v>
      </c>
      <c r="J27" s="10">
        <v>-100</v>
      </c>
      <c r="K27" s="9" t="str">
        <f t="shared" si="4"/>
        <v>No</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5.5467648304999999</v>
      </c>
      <c r="D29" s="9" t="str">
        <f t="shared" si="5"/>
        <v>N/A</v>
      </c>
      <c r="E29" s="8">
        <v>5.4912955837000004</v>
      </c>
      <c r="F29" s="9" t="str">
        <f t="shared" si="2"/>
        <v>N/A</v>
      </c>
      <c r="G29" s="8">
        <v>4.9255860842999999</v>
      </c>
      <c r="H29" s="9" t="str">
        <f t="shared" si="3"/>
        <v>N/A</v>
      </c>
      <c r="I29" s="10">
        <v>-1</v>
      </c>
      <c r="J29" s="10">
        <v>-10.3</v>
      </c>
      <c r="K29" s="9" t="str">
        <f t="shared" si="4"/>
        <v>Yes</v>
      </c>
    </row>
    <row r="30" spans="1:11" x14ac:dyDescent="0.25">
      <c r="A30" s="73" t="s">
        <v>402</v>
      </c>
      <c r="B30" s="33" t="s">
        <v>213</v>
      </c>
      <c r="C30" s="72">
        <v>0</v>
      </c>
      <c r="D30" s="9" t="str">
        <f t="shared" si="5"/>
        <v>N/A</v>
      </c>
      <c r="E30" s="8">
        <v>0</v>
      </c>
      <c r="F30" s="9" t="str">
        <f t="shared" si="2"/>
        <v>N/A</v>
      </c>
      <c r="G30" s="8">
        <v>1.708701E-4</v>
      </c>
      <c r="H30" s="9" t="str">
        <f t="shared" si="3"/>
        <v>N/A</v>
      </c>
      <c r="I30" s="10" t="s">
        <v>1746</v>
      </c>
      <c r="J30" s="10" t="s">
        <v>1746</v>
      </c>
      <c r="K30" s="9" t="str">
        <f t="shared" si="4"/>
        <v>N/A</v>
      </c>
    </row>
    <row r="31" spans="1:11" x14ac:dyDescent="0.25">
      <c r="A31" s="73" t="s">
        <v>32</v>
      </c>
      <c r="B31" s="33" t="s">
        <v>213</v>
      </c>
      <c r="C31" s="72">
        <v>99.999613122</v>
      </c>
      <c r="D31" s="9" t="str">
        <f t="shared" si="5"/>
        <v>N/A</v>
      </c>
      <c r="E31" s="8">
        <v>99.998808869000001</v>
      </c>
      <c r="F31" s="9" t="str">
        <f t="shared" si="2"/>
        <v>N/A</v>
      </c>
      <c r="G31" s="8">
        <v>99.994788463000006</v>
      </c>
      <c r="H31" s="9" t="str">
        <f t="shared" si="3"/>
        <v>N/A</v>
      </c>
      <c r="I31" s="10">
        <v>-1E-3</v>
      </c>
      <c r="J31" s="10">
        <v>-4.0000000000000001E-3</v>
      </c>
      <c r="K31" s="9" t="str">
        <f t="shared" ref="K31:K43" si="6">IF(J31="Div by 0", "N/A", IF(J31="N/A","N/A", IF(J31&gt;30, "No", IF(J31&lt;-30, "No", "Yes"))))</f>
        <v>Yes</v>
      </c>
    </row>
    <row r="32" spans="1:11" x14ac:dyDescent="0.25">
      <c r="A32" s="73" t="s">
        <v>39</v>
      </c>
      <c r="B32" s="33" t="s">
        <v>267</v>
      </c>
      <c r="C32" s="72">
        <v>99.999551029000003</v>
      </c>
      <c r="D32" s="9" t="str">
        <f>IF($B32="N/A","N/A",IF(C32&gt;100,"No",IF(C32&lt;85,"No","Yes")))</f>
        <v>Yes</v>
      </c>
      <c r="E32" s="8">
        <v>99.998695298000001</v>
      </c>
      <c r="F32" s="9" t="str">
        <f>IF($B32="N/A","N/A",IF(E32&gt;100,"No",IF(E32&lt;85,"No","Yes")))</f>
        <v>Yes</v>
      </c>
      <c r="G32" s="8">
        <v>99.990084185000001</v>
      </c>
      <c r="H32" s="9" t="str">
        <f>IF($B32="N/A","N/A",IF(G32&gt;100,"No",IF(G32&lt;85,"No","Yes")))</f>
        <v>Yes</v>
      </c>
      <c r="I32" s="10">
        <v>-1E-3</v>
      </c>
      <c r="J32" s="10">
        <v>-8.9999999999999993E-3</v>
      </c>
      <c r="K32" s="9" t="str">
        <f t="shared" si="6"/>
        <v>Yes</v>
      </c>
    </row>
    <row r="33" spans="1:11" x14ac:dyDescent="0.25">
      <c r="A33" s="73" t="s">
        <v>910</v>
      </c>
      <c r="B33" s="33" t="s">
        <v>213</v>
      </c>
      <c r="C33" s="72">
        <v>65.527306913000004</v>
      </c>
      <c r="D33" s="9" t="str">
        <f t="shared" si="5"/>
        <v>N/A</v>
      </c>
      <c r="E33" s="8">
        <v>67.601409949000001</v>
      </c>
      <c r="F33" s="9" t="str">
        <f t="shared" si="2"/>
        <v>N/A</v>
      </c>
      <c r="G33" s="8">
        <v>71.796852238</v>
      </c>
      <c r="H33" s="9" t="str">
        <f t="shared" si="3"/>
        <v>N/A</v>
      </c>
      <c r="I33" s="10">
        <v>3.165</v>
      </c>
      <c r="J33" s="10">
        <v>6.2060000000000004</v>
      </c>
      <c r="K33" s="9" t="str">
        <f t="shared" si="6"/>
        <v>Yes</v>
      </c>
    </row>
    <row r="34" spans="1:11" x14ac:dyDescent="0.25">
      <c r="A34" s="73" t="s">
        <v>851</v>
      </c>
      <c r="B34" s="33" t="s">
        <v>268</v>
      </c>
      <c r="C34" s="72">
        <v>8.5415227959000006</v>
      </c>
      <c r="D34" s="9" t="str">
        <f>IF($B34="N/A","N/A",IF(C34&gt;25,"No",IF(C34&lt;5,"No","Yes")))</f>
        <v>Yes</v>
      </c>
      <c r="E34" s="8">
        <v>8.2366749833000004</v>
      </c>
      <c r="F34" s="9" t="str">
        <f>IF($B34="N/A","N/A",IF(E34&gt;25,"No",IF(E34&lt;5,"No","Yes")))</f>
        <v>Yes</v>
      </c>
      <c r="G34" s="8">
        <v>7.4545098805999999</v>
      </c>
      <c r="H34" s="9" t="str">
        <f>IF($B34="N/A","N/A",IF(G34&gt;25,"No",IF(G34&lt;5,"No","Yes")))</f>
        <v>Yes</v>
      </c>
      <c r="I34" s="10">
        <v>-3.57</v>
      </c>
      <c r="J34" s="10">
        <v>-9.5</v>
      </c>
      <c r="K34" s="9" t="str">
        <f t="shared" si="6"/>
        <v>Yes</v>
      </c>
    </row>
    <row r="35" spans="1:11" x14ac:dyDescent="0.25">
      <c r="A35" s="73" t="s">
        <v>852</v>
      </c>
      <c r="B35" s="33" t="s">
        <v>269</v>
      </c>
      <c r="C35" s="72">
        <v>37.709616080000004</v>
      </c>
      <c r="D35" s="9" t="str">
        <f>IF($B35="N/A","N/A",IF(C35&gt;70,"No",IF(C35&lt;40,"No","Yes")))</f>
        <v>No</v>
      </c>
      <c r="E35" s="8">
        <v>38.100783681999999</v>
      </c>
      <c r="F35" s="9" t="str">
        <f>IF($B35="N/A","N/A",IF(E35&gt;70,"No",IF(E35&lt;40,"No","Yes")))</f>
        <v>No</v>
      </c>
      <c r="G35" s="8">
        <v>39.118042342000003</v>
      </c>
      <c r="H35" s="9" t="str">
        <f>IF($B35="N/A","N/A",IF(G35&gt;70,"No",IF(G35&lt;40,"No","Yes")))</f>
        <v>No</v>
      </c>
      <c r="I35" s="10">
        <v>1.0369999999999999</v>
      </c>
      <c r="J35" s="10">
        <v>2.67</v>
      </c>
      <c r="K35" s="9" t="str">
        <f t="shared" si="6"/>
        <v>Yes</v>
      </c>
    </row>
    <row r="36" spans="1:11" x14ac:dyDescent="0.25">
      <c r="A36" s="73" t="s">
        <v>853</v>
      </c>
      <c r="B36" s="33" t="s">
        <v>270</v>
      </c>
      <c r="C36" s="72">
        <v>53.748087365000004</v>
      </c>
      <c r="D36" s="9" t="str">
        <f>IF($B36="N/A","N/A",IF(C36&gt;55,"No",IF(C36&lt;20,"No","Yes")))</f>
        <v>Yes</v>
      </c>
      <c r="E36" s="8">
        <v>53.661991575999998</v>
      </c>
      <c r="F36" s="9" t="str">
        <f>IF($B36="N/A","N/A",IF(E36&gt;55,"No",IF(E36&lt;20,"No","Yes")))</f>
        <v>Yes</v>
      </c>
      <c r="G36" s="8">
        <v>53.427362338000002</v>
      </c>
      <c r="H36" s="9" t="str">
        <f>IF($B36="N/A","N/A",IF(G36&gt;55,"No",IF(G36&lt;20,"No","Yes")))</f>
        <v>Yes</v>
      </c>
      <c r="I36" s="10">
        <v>-0.16</v>
      </c>
      <c r="J36" s="10">
        <v>-0.437</v>
      </c>
      <c r="K36" s="9" t="str">
        <f t="shared" si="6"/>
        <v>Yes</v>
      </c>
    </row>
    <row r="37" spans="1:11" x14ac:dyDescent="0.25">
      <c r="A37" s="73" t="s">
        <v>163</v>
      </c>
      <c r="B37" s="33" t="s">
        <v>246</v>
      </c>
      <c r="C37" s="72">
        <v>97.809400745999994</v>
      </c>
      <c r="D37" s="9" t="str">
        <f>IF($B37="N/A","N/A",IF(C37&gt;95,"Yes","No"))</f>
        <v>Yes</v>
      </c>
      <c r="E37" s="8">
        <v>97.793109767000004</v>
      </c>
      <c r="F37" s="9" t="str">
        <f>IF($B37="N/A","N/A",IF(E37&gt;95,"Yes","No"))</f>
        <v>Yes</v>
      </c>
      <c r="G37" s="8">
        <v>97.700943202999994</v>
      </c>
      <c r="H37" s="9" t="str">
        <f>IF($B37="N/A","N/A",IF(G37&gt;95,"Yes","No"))</f>
        <v>Yes</v>
      </c>
      <c r="I37" s="10">
        <v>-1.7000000000000001E-2</v>
      </c>
      <c r="J37" s="10">
        <v>-9.4E-2</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98.697417217999998</v>
      </c>
      <c r="D40" s="9" t="str">
        <f>IF($B40="N/A","N/A",IF(C40&gt;100,"No",IF(C40&lt;98,"No","Yes")))</f>
        <v>Yes</v>
      </c>
      <c r="E40" s="8">
        <v>98.590793743000006</v>
      </c>
      <c r="F40" s="9" t="str">
        <f>IF($B40="N/A","N/A",IF(E40&gt;100,"No",IF(E40&lt;98,"No","Yes")))</f>
        <v>Yes</v>
      </c>
      <c r="G40" s="8">
        <v>98.498843664000006</v>
      </c>
      <c r="H40" s="9" t="str">
        <f>IF($B40="N/A","N/A",IF(G40&gt;100,"No",IF(G40&lt;98,"No","Yes")))</f>
        <v>Yes</v>
      </c>
      <c r="I40" s="10">
        <v>-0.108</v>
      </c>
      <c r="J40" s="10">
        <v>-9.2999999999999999E-2</v>
      </c>
      <c r="K40" s="9" t="str">
        <f t="shared" si="6"/>
        <v>Yes</v>
      </c>
    </row>
    <row r="41" spans="1:11" x14ac:dyDescent="0.25">
      <c r="A41" s="73" t="s">
        <v>44</v>
      </c>
      <c r="B41" s="33" t="s">
        <v>213</v>
      </c>
      <c r="C41" s="72">
        <v>63.156786177000001</v>
      </c>
      <c r="D41" s="9" t="str">
        <f t="shared" si="7"/>
        <v>N/A</v>
      </c>
      <c r="E41" s="8">
        <v>65.948914751999993</v>
      </c>
      <c r="F41" s="9" t="str">
        <f t="shared" ref="F41:F47" si="8">IF($B41="N/A","N/A",IF(E41&gt;15,"No",IF(E41&lt;-15,"No","Yes")))</f>
        <v>N/A</v>
      </c>
      <c r="G41" s="8">
        <v>66.143830285999996</v>
      </c>
      <c r="H41" s="9" t="str">
        <f t="shared" ref="H41:H47" si="9">IF($B41="N/A","N/A",IF(G41&gt;15,"No",IF(G41&lt;-15,"No","Yes")))</f>
        <v>N/A</v>
      </c>
      <c r="I41" s="10">
        <v>4.4210000000000003</v>
      </c>
      <c r="J41" s="10">
        <v>0.29559999999999997</v>
      </c>
      <c r="K41" s="9" t="str">
        <f t="shared" si="6"/>
        <v>Yes</v>
      </c>
    </row>
    <row r="42" spans="1:11" x14ac:dyDescent="0.25">
      <c r="A42" s="73" t="s">
        <v>45</v>
      </c>
      <c r="B42" s="33" t="s">
        <v>213</v>
      </c>
      <c r="C42" s="72">
        <v>36.694094251999999</v>
      </c>
      <c r="D42" s="9" t="str">
        <f t="shared" si="7"/>
        <v>N/A</v>
      </c>
      <c r="E42" s="8">
        <v>33.978473063999999</v>
      </c>
      <c r="F42" s="9" t="str">
        <f t="shared" si="8"/>
        <v>N/A</v>
      </c>
      <c r="G42" s="8">
        <v>33.809211503999997</v>
      </c>
      <c r="H42" s="9" t="str">
        <f t="shared" si="9"/>
        <v>N/A</v>
      </c>
      <c r="I42" s="10">
        <v>-7.4</v>
      </c>
      <c r="J42" s="10">
        <v>-0.498</v>
      </c>
      <c r="K42" s="9" t="str">
        <f t="shared" si="6"/>
        <v>Yes</v>
      </c>
    </row>
    <row r="43" spans="1:11" x14ac:dyDescent="0.25">
      <c r="A43" s="73" t="s">
        <v>50</v>
      </c>
      <c r="B43" s="33" t="s">
        <v>213</v>
      </c>
      <c r="C43" s="72">
        <v>0.14911957149999999</v>
      </c>
      <c r="D43" s="9" t="str">
        <f t="shared" si="7"/>
        <v>N/A</v>
      </c>
      <c r="E43" s="8">
        <v>7.2612183499999997E-2</v>
      </c>
      <c r="F43" s="9" t="str">
        <f t="shared" si="8"/>
        <v>N/A</v>
      </c>
      <c r="G43" s="8">
        <v>4.6958209799999998E-2</v>
      </c>
      <c r="H43" s="9" t="str">
        <f t="shared" si="9"/>
        <v>N/A</v>
      </c>
      <c r="I43" s="10">
        <v>-51.3</v>
      </c>
      <c r="J43" s="10">
        <v>-35.299999999999997</v>
      </c>
      <c r="K43" s="9" t="str">
        <f t="shared" si="6"/>
        <v>No</v>
      </c>
    </row>
    <row r="44" spans="1:11" x14ac:dyDescent="0.25">
      <c r="A44" s="73" t="s">
        <v>913</v>
      </c>
      <c r="B44" s="33" t="s">
        <v>213</v>
      </c>
      <c r="C44" s="72">
        <v>82.071982497999997</v>
      </c>
      <c r="D44" s="9" t="str">
        <f t="shared" si="7"/>
        <v>N/A</v>
      </c>
      <c r="E44" s="8">
        <v>83.726039948999997</v>
      </c>
      <c r="F44" s="9" t="str">
        <f t="shared" si="8"/>
        <v>N/A</v>
      </c>
      <c r="G44" s="8">
        <v>83.874820585999998</v>
      </c>
      <c r="H44" s="9" t="str">
        <f t="shared" si="9"/>
        <v>N/A</v>
      </c>
      <c r="I44" s="10">
        <v>2.0150000000000001</v>
      </c>
      <c r="J44" s="10">
        <v>0.1777</v>
      </c>
      <c r="K44" s="9" t="str">
        <f>IF(J44="Div by 0", "N/A", IF(J44="N/A","N/A", IF(J44&gt;30, "No", IF(J44&lt;-30, "No", "Yes"))))</f>
        <v>Yes</v>
      </c>
    </row>
    <row r="45" spans="1:11" x14ac:dyDescent="0.25">
      <c r="A45" s="73" t="s">
        <v>914</v>
      </c>
      <c r="B45" s="33" t="s">
        <v>213</v>
      </c>
      <c r="C45" s="72">
        <v>17.926276552000001</v>
      </c>
      <c r="D45" s="9" t="str">
        <f t="shared" si="7"/>
        <v>N/A</v>
      </c>
      <c r="E45" s="8">
        <v>16.272860546</v>
      </c>
      <c r="F45" s="9" t="str">
        <f t="shared" si="8"/>
        <v>N/A</v>
      </c>
      <c r="G45" s="8">
        <v>16.121847447</v>
      </c>
      <c r="H45" s="9" t="str">
        <f t="shared" si="9"/>
        <v>N/A</v>
      </c>
      <c r="I45" s="10">
        <v>-9.2200000000000006</v>
      </c>
      <c r="J45" s="10">
        <v>-0.92800000000000005</v>
      </c>
      <c r="K45" s="9" t="str">
        <f>IF(J45="Div by 0", "N/A", IF(J45="N/A","N/A", IF(J45&gt;30, "No", IF(J45&lt;-30, "No", "Yes"))))</f>
        <v>Yes</v>
      </c>
    </row>
    <row r="46" spans="1:11" x14ac:dyDescent="0.25">
      <c r="A46" s="73" t="s">
        <v>937</v>
      </c>
      <c r="B46" s="33" t="s">
        <v>213</v>
      </c>
      <c r="C46" s="72">
        <v>3.36583752E-2</v>
      </c>
      <c r="D46" s="9" t="str">
        <f t="shared" si="7"/>
        <v>N/A</v>
      </c>
      <c r="E46" s="8">
        <v>2.8403884999999999E-3</v>
      </c>
      <c r="F46" s="9" t="str">
        <f t="shared" si="8"/>
        <v>N/A</v>
      </c>
      <c r="G46" s="8">
        <v>5.1261021E-3</v>
      </c>
      <c r="H46" s="9" t="str">
        <f t="shared" si="9"/>
        <v>N/A</v>
      </c>
      <c r="I46" s="10">
        <v>-91.6</v>
      </c>
      <c r="J46" s="10">
        <v>80.47</v>
      </c>
      <c r="K46" s="9" t="str">
        <f>IF(J46="Div by 0", "N/A", IF(J46="N/A","N/A", IF(J46&gt;30, "No", IF(J46&lt;-30, "No", "Yes"))))</f>
        <v>No</v>
      </c>
    </row>
    <row r="47" spans="1:11" x14ac:dyDescent="0.25">
      <c r="A47" s="73" t="s">
        <v>925</v>
      </c>
      <c r="B47" s="33" t="s">
        <v>213</v>
      </c>
      <c r="C47" s="72">
        <v>1.7409503999999999E-3</v>
      </c>
      <c r="D47" s="9" t="str">
        <f t="shared" si="7"/>
        <v>N/A</v>
      </c>
      <c r="E47" s="8">
        <v>1.0995052E-3</v>
      </c>
      <c r="F47" s="9" t="str">
        <f t="shared" si="8"/>
        <v>N/A</v>
      </c>
      <c r="G47" s="8">
        <v>3.3319664000000001E-3</v>
      </c>
      <c r="H47" s="9" t="str">
        <f t="shared" si="9"/>
        <v>N/A</v>
      </c>
      <c r="I47" s="10">
        <v>-36.799999999999997</v>
      </c>
      <c r="J47" s="10">
        <v>203</v>
      </c>
      <c r="K47" s="9" t="str">
        <f>IF(J47="Div by 0", "N/A", IF(J47="N/A","N/A", IF(J47&gt;30, "No", IF(J47&lt;-30, "No", "Yes"))))</f>
        <v>No</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0</v>
      </c>
      <c r="D6" s="9" t="str">
        <f t="shared" ref="D6:D15" si="0">IF($B6="N/A","N/A",IF(C6&lt;0,"No","Yes"))</f>
        <v>N/A</v>
      </c>
      <c r="E6" s="71">
        <v>0</v>
      </c>
      <c r="F6" s="9" t="str">
        <f t="shared" ref="F6:F15" si="1">IF($B6="N/A","N/A",IF(E6&lt;0,"No","Yes"))</f>
        <v>N/A</v>
      </c>
      <c r="G6" s="71">
        <v>0</v>
      </c>
      <c r="H6" s="9" t="str">
        <f t="shared" ref="H6:H15" si="2">IF($B6="N/A","N/A",IF(G6&lt;0,"No","Yes"))</f>
        <v>N/A</v>
      </c>
      <c r="I6" s="10" t="s">
        <v>1746</v>
      </c>
      <c r="J6" s="10" t="s">
        <v>1746</v>
      </c>
      <c r="K6" s="9" t="str">
        <f t="shared" ref="K6:K15" si="3">IF(J6="Div by 0", "N/A", IF(J6="N/A","N/A", IF(J6&gt;30, "No", IF(J6&lt;-30, "No", "Yes"))))</f>
        <v>N/A</v>
      </c>
    </row>
    <row r="7" spans="1:11" x14ac:dyDescent="0.25">
      <c r="A7" s="70" t="s">
        <v>445</v>
      </c>
      <c r="B7" s="5" t="s">
        <v>213</v>
      </c>
      <c r="C7" s="72" t="s">
        <v>1746</v>
      </c>
      <c r="D7" s="9" t="str">
        <f t="shared" si="0"/>
        <v>N/A</v>
      </c>
      <c r="E7" s="72" t="s">
        <v>1746</v>
      </c>
      <c r="F7" s="9" t="str">
        <f t="shared" si="1"/>
        <v>N/A</v>
      </c>
      <c r="G7" s="72" t="s">
        <v>1746</v>
      </c>
      <c r="H7" s="9" t="str">
        <f t="shared" si="2"/>
        <v>N/A</v>
      </c>
      <c r="I7" s="10" t="s">
        <v>1746</v>
      </c>
      <c r="J7" s="10" t="s">
        <v>1746</v>
      </c>
      <c r="K7" s="9" t="str">
        <f t="shared" si="3"/>
        <v>N/A</v>
      </c>
    </row>
    <row r="8" spans="1:11" x14ac:dyDescent="0.25">
      <c r="A8" s="70" t="s">
        <v>446</v>
      </c>
      <c r="B8" s="5" t="s">
        <v>213</v>
      </c>
      <c r="C8" s="72" t="s">
        <v>1746</v>
      </c>
      <c r="D8" s="9" t="str">
        <f t="shared" si="0"/>
        <v>N/A</v>
      </c>
      <c r="E8" s="72" t="s">
        <v>1746</v>
      </c>
      <c r="F8" s="9" t="str">
        <f t="shared" si="1"/>
        <v>N/A</v>
      </c>
      <c r="G8" s="72" t="s">
        <v>1746</v>
      </c>
      <c r="H8" s="9" t="str">
        <f t="shared" si="2"/>
        <v>N/A</v>
      </c>
      <c r="I8" s="10" t="s">
        <v>1746</v>
      </c>
      <c r="J8" s="10" t="s">
        <v>1746</v>
      </c>
      <c r="K8" s="9" t="str">
        <f t="shared" si="3"/>
        <v>N/A</v>
      </c>
    </row>
    <row r="9" spans="1:11" x14ac:dyDescent="0.25">
      <c r="A9" s="70" t="s">
        <v>447</v>
      </c>
      <c r="B9" s="5" t="s">
        <v>213</v>
      </c>
      <c r="C9" s="72" t="s">
        <v>1746</v>
      </c>
      <c r="D9" s="9" t="str">
        <f t="shared" si="0"/>
        <v>N/A</v>
      </c>
      <c r="E9" s="72" t="s">
        <v>1746</v>
      </c>
      <c r="F9" s="9" t="str">
        <f t="shared" si="1"/>
        <v>N/A</v>
      </c>
      <c r="G9" s="72" t="s">
        <v>1746</v>
      </c>
      <c r="H9" s="9" t="str">
        <f t="shared" si="2"/>
        <v>N/A</v>
      </c>
      <c r="I9" s="10" t="s">
        <v>1746</v>
      </c>
      <c r="J9" s="10" t="s">
        <v>1746</v>
      </c>
      <c r="K9" s="9" t="str">
        <f t="shared" si="3"/>
        <v>N/A</v>
      </c>
    </row>
    <row r="10" spans="1:11" x14ac:dyDescent="0.25">
      <c r="A10" s="70" t="s">
        <v>448</v>
      </c>
      <c r="B10" s="5" t="s">
        <v>213</v>
      </c>
      <c r="C10" s="72" t="s">
        <v>1746</v>
      </c>
      <c r="D10" s="9" t="str">
        <f t="shared" si="0"/>
        <v>N/A</v>
      </c>
      <c r="E10" s="72" t="s">
        <v>1746</v>
      </c>
      <c r="F10" s="9" t="str">
        <f t="shared" si="1"/>
        <v>N/A</v>
      </c>
      <c r="G10" s="72" t="s">
        <v>1746</v>
      </c>
      <c r="H10" s="9" t="str">
        <f t="shared" si="2"/>
        <v>N/A</v>
      </c>
      <c r="I10" s="10" t="s">
        <v>1746</v>
      </c>
      <c r="J10" s="10" t="s">
        <v>1746</v>
      </c>
      <c r="K10" s="9" t="str">
        <f t="shared" si="3"/>
        <v>N/A</v>
      </c>
    </row>
    <row r="11" spans="1:11" ht="13" x14ac:dyDescent="0.3">
      <c r="A11" s="70" t="s">
        <v>1641</v>
      </c>
      <c r="B11" s="5" t="s">
        <v>213</v>
      </c>
      <c r="C11" s="72" t="s">
        <v>1746</v>
      </c>
      <c r="D11" s="9" t="str">
        <f t="shared" si="0"/>
        <v>N/A</v>
      </c>
      <c r="E11" s="72" t="s">
        <v>1746</v>
      </c>
      <c r="F11" s="9" t="str">
        <f t="shared" si="1"/>
        <v>N/A</v>
      </c>
      <c r="G11" s="72" t="s">
        <v>1746</v>
      </c>
      <c r="H11" s="9" t="str">
        <f t="shared" si="2"/>
        <v>N/A</v>
      </c>
      <c r="I11" s="10" t="s">
        <v>1746</v>
      </c>
      <c r="J11" s="10" t="s">
        <v>1746</v>
      </c>
      <c r="K11" s="9" t="str">
        <f t="shared" si="3"/>
        <v>N/A</v>
      </c>
    </row>
    <row r="12" spans="1:11" x14ac:dyDescent="0.25">
      <c r="A12" s="70" t="s">
        <v>16</v>
      </c>
      <c r="B12" s="5" t="s">
        <v>213</v>
      </c>
      <c r="C12" s="72" t="s">
        <v>1746</v>
      </c>
      <c r="D12" s="9" t="str">
        <f t="shared" si="0"/>
        <v>N/A</v>
      </c>
      <c r="E12" s="72" t="s">
        <v>1746</v>
      </c>
      <c r="F12" s="9" t="str">
        <f t="shared" si="1"/>
        <v>N/A</v>
      </c>
      <c r="G12" s="72" t="s">
        <v>1746</v>
      </c>
      <c r="H12" s="9" t="str">
        <f t="shared" si="2"/>
        <v>N/A</v>
      </c>
      <c r="I12" s="10" t="s">
        <v>1746</v>
      </c>
      <c r="J12" s="10" t="s">
        <v>1746</v>
      </c>
      <c r="K12" s="9" t="str">
        <f t="shared" si="3"/>
        <v>N/A</v>
      </c>
    </row>
    <row r="13" spans="1:11" x14ac:dyDescent="0.25">
      <c r="A13" s="70" t="s">
        <v>36</v>
      </c>
      <c r="B13" s="5" t="s">
        <v>213</v>
      </c>
      <c r="C13" s="72" t="s">
        <v>1746</v>
      </c>
      <c r="D13" s="9" t="str">
        <f t="shared" si="0"/>
        <v>N/A</v>
      </c>
      <c r="E13" s="72" t="s">
        <v>1746</v>
      </c>
      <c r="F13" s="9" t="str">
        <f t="shared" si="1"/>
        <v>N/A</v>
      </c>
      <c r="G13" s="72" t="s">
        <v>1746</v>
      </c>
      <c r="H13" s="9" t="str">
        <f t="shared" si="2"/>
        <v>N/A</v>
      </c>
      <c r="I13" s="10" t="s">
        <v>1746</v>
      </c>
      <c r="J13" s="10" t="s">
        <v>1746</v>
      </c>
      <c r="K13" s="9" t="str">
        <f t="shared" si="3"/>
        <v>N/A</v>
      </c>
    </row>
    <row r="14" spans="1:11" x14ac:dyDescent="0.25">
      <c r="A14" s="70" t="s">
        <v>37</v>
      </c>
      <c r="B14" s="5" t="s">
        <v>213</v>
      </c>
      <c r="C14" s="72" t="s">
        <v>1746</v>
      </c>
      <c r="D14" s="9" t="str">
        <f t="shared" si="0"/>
        <v>N/A</v>
      </c>
      <c r="E14" s="72" t="s">
        <v>1746</v>
      </c>
      <c r="F14" s="9" t="str">
        <f t="shared" si="1"/>
        <v>N/A</v>
      </c>
      <c r="G14" s="72" t="s">
        <v>1746</v>
      </c>
      <c r="H14" s="9" t="str">
        <f t="shared" si="2"/>
        <v>N/A</v>
      </c>
      <c r="I14" s="10" t="s">
        <v>1746</v>
      </c>
      <c r="J14" s="10" t="s">
        <v>1746</v>
      </c>
      <c r="K14" s="9" t="str">
        <f t="shared" si="3"/>
        <v>N/A</v>
      </c>
    </row>
    <row r="15" spans="1:11" x14ac:dyDescent="0.25">
      <c r="A15" s="70" t="s">
        <v>38</v>
      </c>
      <c r="B15" s="5" t="s">
        <v>213</v>
      </c>
      <c r="C15" s="72" t="s">
        <v>1746</v>
      </c>
      <c r="D15" s="9" t="str">
        <f t="shared" si="0"/>
        <v>N/A</v>
      </c>
      <c r="E15" s="72" t="s">
        <v>1746</v>
      </c>
      <c r="F15" s="9" t="str">
        <f t="shared" si="1"/>
        <v>N/A</v>
      </c>
      <c r="G15" s="72" t="s">
        <v>1746</v>
      </c>
      <c r="H15" s="9" t="str">
        <f t="shared" si="2"/>
        <v>N/A</v>
      </c>
      <c r="I15" s="10" t="s">
        <v>1746</v>
      </c>
      <c r="J15" s="10" t="s">
        <v>1746</v>
      </c>
      <c r="K15" s="9" t="str">
        <f t="shared" si="3"/>
        <v>N/A</v>
      </c>
    </row>
    <row r="16" spans="1:11" x14ac:dyDescent="0.25">
      <c r="A16" s="70" t="s">
        <v>378</v>
      </c>
      <c r="B16" s="5" t="s">
        <v>213</v>
      </c>
      <c r="C16" s="8" t="s">
        <v>1746</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0" t="s">
        <v>379</v>
      </c>
      <c r="B17" s="5" t="s">
        <v>213</v>
      </c>
      <c r="C17" s="8" t="s">
        <v>1746</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0" t="s">
        <v>380</v>
      </c>
      <c r="B18" s="5" t="s">
        <v>213</v>
      </c>
      <c r="C18" s="8" t="s">
        <v>1746</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0" t="s">
        <v>381</v>
      </c>
      <c r="B19" s="5" t="s">
        <v>213</v>
      </c>
      <c r="C19" s="8" t="s">
        <v>1746</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0" t="s">
        <v>382</v>
      </c>
      <c r="B20" s="5" t="s">
        <v>213</v>
      </c>
      <c r="C20" s="8" t="s">
        <v>1746</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0" t="s">
        <v>383</v>
      </c>
      <c r="B21" s="5" t="s">
        <v>213</v>
      </c>
      <c r="C21" s="8" t="s">
        <v>1746</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0" t="s">
        <v>384</v>
      </c>
      <c r="B22" s="5" t="s">
        <v>213</v>
      </c>
      <c r="C22" s="8" t="s">
        <v>1746</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0" t="s">
        <v>385</v>
      </c>
      <c r="B23" s="5" t="s">
        <v>213</v>
      </c>
      <c r="C23" s="8" t="s">
        <v>1746</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0" t="s">
        <v>386</v>
      </c>
      <c r="B24" s="5" t="s">
        <v>213</v>
      </c>
      <c r="C24" s="8" t="s">
        <v>1746</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0" t="s">
        <v>387</v>
      </c>
      <c r="B25" s="5" t="s">
        <v>213</v>
      </c>
      <c r="C25" s="8" t="s">
        <v>1746</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0" t="s">
        <v>388</v>
      </c>
      <c r="B26" s="5" t="s">
        <v>213</v>
      </c>
      <c r="C26" s="8" t="s">
        <v>1746</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0" t="s">
        <v>389</v>
      </c>
      <c r="B27" s="5" t="s">
        <v>213</v>
      </c>
      <c r="C27" s="8" t="s">
        <v>1746</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0" t="s">
        <v>390</v>
      </c>
      <c r="B28" s="5" t="s">
        <v>213</v>
      </c>
      <c r="C28" s="8" t="s">
        <v>1746</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0" t="s">
        <v>391</v>
      </c>
      <c r="B29" s="5" t="s">
        <v>213</v>
      </c>
      <c r="C29" s="8" t="s">
        <v>1746</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0" t="s">
        <v>392</v>
      </c>
      <c r="B30" s="5" t="s">
        <v>213</v>
      </c>
      <c r="C30" s="8" t="s">
        <v>1746</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0" t="s">
        <v>393</v>
      </c>
      <c r="B31" s="5" t="s">
        <v>213</v>
      </c>
      <c r="C31" s="8" t="s">
        <v>1746</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0" t="s">
        <v>394</v>
      </c>
      <c r="B32" s="5" t="s">
        <v>213</v>
      </c>
      <c r="C32" s="8" t="s">
        <v>1746</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0" t="s">
        <v>395</v>
      </c>
      <c r="B33" s="5" t="s">
        <v>213</v>
      </c>
      <c r="C33" s="8" t="s">
        <v>1746</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0" t="s">
        <v>396</v>
      </c>
      <c r="B34" s="5" t="s">
        <v>213</v>
      </c>
      <c r="C34" s="8" t="s">
        <v>1746</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0" t="s">
        <v>397</v>
      </c>
      <c r="B35" s="5" t="s">
        <v>213</v>
      </c>
      <c r="C35" s="8" t="s">
        <v>1746</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0" t="s">
        <v>398</v>
      </c>
      <c r="B36" s="5" t="s">
        <v>213</v>
      </c>
      <c r="C36" s="8" t="s">
        <v>1746</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0" t="s">
        <v>399</v>
      </c>
      <c r="B37" s="5" t="s">
        <v>213</v>
      </c>
      <c r="C37" s="8" t="s">
        <v>1746</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0" t="s">
        <v>400</v>
      </c>
      <c r="B38" s="5" t="s">
        <v>213</v>
      </c>
      <c r="C38" s="8" t="s">
        <v>1746</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0" t="s">
        <v>401</v>
      </c>
      <c r="B39" s="5" t="s">
        <v>213</v>
      </c>
      <c r="C39" s="8" t="s">
        <v>1746</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0" t="s">
        <v>402</v>
      </c>
      <c r="B40" s="5" t="s">
        <v>213</v>
      </c>
      <c r="C40" s="8" t="s">
        <v>1746</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0" t="s">
        <v>403</v>
      </c>
      <c r="B41" s="5" t="s">
        <v>213</v>
      </c>
      <c r="C41" s="8" t="s">
        <v>1746</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0" t="s">
        <v>32</v>
      </c>
      <c r="B42" s="5" t="s">
        <v>213</v>
      </c>
      <c r="C42" s="8" t="s">
        <v>1746</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0"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0" t="s">
        <v>40</v>
      </c>
      <c r="B44" s="5" t="s">
        <v>213</v>
      </c>
      <c r="C44" s="8" t="s">
        <v>1746</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0" t="s">
        <v>163</v>
      </c>
      <c r="B45" s="5" t="s">
        <v>213</v>
      </c>
      <c r="C45" s="8" t="s">
        <v>1746</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0"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0"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0" t="s">
        <v>43</v>
      </c>
      <c r="B48" s="5" t="s">
        <v>213</v>
      </c>
      <c r="C48" s="8" t="s">
        <v>1746</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0"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0"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0"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t="s">
        <v>1746</v>
      </c>
      <c r="F52" s="9" t="str">
        <f t="shared" ref="F52:F57" si="13">IF($B52="N/A","N/A",IF(E52&lt;0,"No","Yes"))</f>
        <v>N/A</v>
      </c>
      <c r="G52" s="8" t="s">
        <v>1746</v>
      </c>
      <c r="H52" s="9" t="str">
        <f t="shared" ref="H52:H57" si="14">IF($B52="N/A","N/A",IF(G52&lt;0,"No","Yes"))</f>
        <v>N/A</v>
      </c>
      <c r="I52" s="10" t="s">
        <v>213</v>
      </c>
      <c r="J52" s="10" t="s">
        <v>1746</v>
      </c>
      <c r="K52" s="9" t="str">
        <f t="shared" ref="K52:K57" si="15">IF(J52="Div by 0", "N/A", IF(J52="N/A","N/A", IF(J52&gt;30, "No", IF(J52&lt;-30, "No", "Yes"))))</f>
        <v>N/A</v>
      </c>
    </row>
    <row r="53" spans="1:12" s="49" customFormat="1" x14ac:dyDescent="0.25">
      <c r="A53" s="73" t="s">
        <v>899</v>
      </c>
      <c r="B53" s="5" t="s">
        <v>213</v>
      </c>
      <c r="C53" s="8" t="s">
        <v>213</v>
      </c>
      <c r="D53" s="9" t="str">
        <f t="shared" si="12"/>
        <v>N/A</v>
      </c>
      <c r="E53" s="8" t="s">
        <v>1746</v>
      </c>
      <c r="F53" s="9" t="str">
        <f t="shared" si="13"/>
        <v>N/A</v>
      </c>
      <c r="G53" s="8" t="s">
        <v>1746</v>
      </c>
      <c r="H53" s="9" t="str">
        <f t="shared" si="14"/>
        <v>N/A</v>
      </c>
      <c r="I53" s="10" t="s">
        <v>213</v>
      </c>
      <c r="J53" s="10" t="s">
        <v>1746</v>
      </c>
      <c r="K53" s="9" t="str">
        <f t="shared" si="15"/>
        <v>N/A</v>
      </c>
    </row>
    <row r="54" spans="1:12" s="49" customFormat="1" x14ac:dyDescent="0.25">
      <c r="A54" s="73" t="s">
        <v>900</v>
      </c>
      <c r="B54" s="5" t="s">
        <v>213</v>
      </c>
      <c r="C54" s="8" t="s">
        <v>213</v>
      </c>
      <c r="D54" s="9" t="str">
        <f t="shared" si="12"/>
        <v>N/A</v>
      </c>
      <c r="E54" s="8" t="s">
        <v>1746</v>
      </c>
      <c r="F54" s="9" t="str">
        <f t="shared" si="13"/>
        <v>N/A</v>
      </c>
      <c r="G54" s="8" t="s">
        <v>1746</v>
      </c>
      <c r="H54" s="9" t="str">
        <f t="shared" si="14"/>
        <v>N/A</v>
      </c>
      <c r="I54" s="10" t="s">
        <v>213</v>
      </c>
      <c r="J54" s="10" t="s">
        <v>1746</v>
      </c>
      <c r="K54" s="9" t="str">
        <f t="shared" si="15"/>
        <v>N/A</v>
      </c>
    </row>
    <row r="55" spans="1:12" s="49" customFormat="1" x14ac:dyDescent="0.25">
      <c r="A55" s="73" t="s">
        <v>901</v>
      </c>
      <c r="B55" s="5" t="s">
        <v>213</v>
      </c>
      <c r="C55" s="8" t="s">
        <v>213</v>
      </c>
      <c r="D55" s="9" t="str">
        <f t="shared" si="12"/>
        <v>N/A</v>
      </c>
      <c r="E55" s="8" t="s">
        <v>1746</v>
      </c>
      <c r="F55" s="9" t="str">
        <f t="shared" si="13"/>
        <v>N/A</v>
      </c>
      <c r="G55" s="8" t="s">
        <v>1746</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t="s">
        <v>1746</v>
      </c>
      <c r="F56" s="9" t="str">
        <f t="shared" si="13"/>
        <v>N/A</v>
      </c>
      <c r="G56" s="8" t="s">
        <v>1746</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t="s">
        <v>1746</v>
      </c>
      <c r="F57" s="9" t="str">
        <f t="shared" si="13"/>
        <v>N/A</v>
      </c>
      <c r="G57" s="8" t="s">
        <v>1746</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5972398</v>
      </c>
      <c r="D7" s="30" t="str">
        <f>IF($B7="N/A","N/A",IF(C7&gt;15,"No",IF(C7&lt;-15,"No","Yes")))</f>
        <v>N/A</v>
      </c>
      <c r="E7" s="29">
        <v>6199006</v>
      </c>
      <c r="F7" s="30" t="str">
        <f>IF($B7="N/A","N/A",IF(E7&gt;15,"No",IF(E7&lt;-15,"No","Yes")))</f>
        <v>N/A</v>
      </c>
      <c r="G7" s="29">
        <v>6153857</v>
      </c>
      <c r="H7" s="30" t="str">
        <f>IF($B7="N/A","N/A",IF(G7&gt;15,"No",IF(G7&lt;-15,"No","Yes")))</f>
        <v>N/A</v>
      </c>
      <c r="I7" s="31">
        <v>3.794</v>
      </c>
      <c r="J7" s="31">
        <v>-0.72799999999999998</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3" t="s">
        <v>213</v>
      </c>
      <c r="C14" s="34">
        <v>5972398</v>
      </c>
      <c r="D14" s="9" t="str">
        <f>IF($B14="N/A","N/A",IF(C14&gt;15,"No",IF(C14&lt;-15,"No","Yes")))</f>
        <v>N/A</v>
      </c>
      <c r="E14" s="34">
        <v>6199006</v>
      </c>
      <c r="F14" s="9" t="str">
        <f>IF($B14="N/A","N/A",IF(E14&gt;15,"No",IF(E14&lt;-15,"No","Yes")))</f>
        <v>N/A</v>
      </c>
      <c r="G14" s="34">
        <v>6153857</v>
      </c>
      <c r="H14" s="9" t="str">
        <f>IF($B14="N/A","N/A",IF(G14&gt;15,"No",IF(G14&lt;-15,"No","Yes")))</f>
        <v>N/A</v>
      </c>
      <c r="I14" s="10">
        <v>3.794</v>
      </c>
      <c r="J14" s="10">
        <v>-0.72799999999999998</v>
      </c>
      <c r="K14" s="9" t="str">
        <f t="shared" si="0"/>
        <v>Yes</v>
      </c>
    </row>
    <row r="15" spans="1:11" ht="14.25" customHeight="1" x14ac:dyDescent="0.25">
      <c r="A15" s="3" t="s">
        <v>444</v>
      </c>
      <c r="B15" s="33" t="s">
        <v>213</v>
      </c>
      <c r="C15" s="9">
        <v>0</v>
      </c>
      <c r="D15" s="9" t="str">
        <f>IF($B15="N/A","N/A",IF(C15&gt;15,"No",IF(C15&lt;-15,"No","Yes")))</f>
        <v>N/A</v>
      </c>
      <c r="E15" s="9">
        <v>0</v>
      </c>
      <c r="F15" s="9" t="str">
        <f>IF($B15="N/A","N/A",IF(E15&gt;15,"No",IF(E15&lt;-15,"No","Yes")))</f>
        <v>N/A</v>
      </c>
      <c r="G15" s="9">
        <v>0</v>
      </c>
      <c r="H15" s="9" t="str">
        <f>IF($B15="N/A","N/A",IF(G15&gt;15,"No",IF(G15&lt;-15,"No","Yes")))</f>
        <v>N/A</v>
      </c>
      <c r="I15" s="10" t="s">
        <v>1746</v>
      </c>
      <c r="J15" s="10" t="s">
        <v>1746</v>
      </c>
      <c r="K15" s="9" t="str">
        <f t="shared" si="0"/>
        <v>N/A</v>
      </c>
    </row>
    <row r="16" spans="1:11" ht="12.75" customHeight="1" x14ac:dyDescent="0.25">
      <c r="A16" s="3" t="s">
        <v>862</v>
      </c>
      <c r="B16" s="33" t="s">
        <v>213</v>
      </c>
      <c r="C16" s="35" t="s">
        <v>1746</v>
      </c>
      <c r="D16" s="9" t="str">
        <f>IF($B16="N/A","N/A",IF(C16&gt;15,"No",IF(C16&lt;-15,"No","Yes")))</f>
        <v>N/A</v>
      </c>
      <c r="E16" s="35" t="s">
        <v>1746</v>
      </c>
      <c r="F16" s="9" t="str">
        <f>IF($B16="N/A","N/A",IF(E16&gt;15,"No",IF(E16&lt;-15,"No","Yes")))</f>
        <v>N/A</v>
      </c>
      <c r="G16" s="35" t="s">
        <v>1746</v>
      </c>
      <c r="H16" s="9" t="str">
        <f>IF($B16="N/A","N/A",IF(G16&gt;15,"No",IF(G16&lt;-15,"No","Yes")))</f>
        <v>N/A</v>
      </c>
      <c r="I16" s="10" t="s">
        <v>1746</v>
      </c>
      <c r="J16" s="10" t="s">
        <v>1746</v>
      </c>
      <c r="K16" s="9" t="str">
        <f t="shared" si="0"/>
        <v>N/A</v>
      </c>
    </row>
    <row r="17" spans="1:11" x14ac:dyDescent="0.25">
      <c r="A17" s="3" t="s">
        <v>131</v>
      </c>
      <c r="B17" s="33" t="s">
        <v>213</v>
      </c>
      <c r="C17" s="34">
        <v>339</v>
      </c>
      <c r="D17" s="9" t="str">
        <f>IF($B17="N/A","N/A",IF(C17&gt;15,"No",IF(C17&lt;-15,"No","Yes")))</f>
        <v>N/A</v>
      </c>
      <c r="E17" s="34">
        <v>701</v>
      </c>
      <c r="F17" s="9" t="str">
        <f>IF($B17="N/A","N/A",IF(E17&gt;15,"No",IF(E17&lt;-15,"No","Yes")))</f>
        <v>N/A</v>
      </c>
      <c r="G17" s="34">
        <v>181</v>
      </c>
      <c r="H17" s="9" t="str">
        <f>IF($B17="N/A","N/A",IF(G17&gt;15,"No",IF(G17&lt;-15,"No","Yes")))</f>
        <v>N/A</v>
      </c>
      <c r="I17" s="10">
        <v>106.8</v>
      </c>
      <c r="J17" s="10">
        <v>-74.2</v>
      </c>
      <c r="K17" s="9" t="str">
        <f t="shared" si="0"/>
        <v>No</v>
      </c>
    </row>
    <row r="18" spans="1:11" x14ac:dyDescent="0.25">
      <c r="A18" s="3" t="s">
        <v>346</v>
      </c>
      <c r="B18" s="33" t="s">
        <v>213</v>
      </c>
      <c r="C18" s="8">
        <v>5.6761119999999997E-3</v>
      </c>
      <c r="D18" s="9" t="str">
        <f>IF($B18="N/A","N/A",IF(C18&gt;15,"No",IF(C18&lt;-15,"No","Yes")))</f>
        <v>N/A</v>
      </c>
      <c r="E18" s="8">
        <v>1.13082646E-2</v>
      </c>
      <c r="F18" s="9" t="str">
        <f>IF($B18="N/A","N/A",IF(E18&gt;15,"No",IF(E18&lt;-15,"No","Yes")))</f>
        <v>N/A</v>
      </c>
      <c r="G18" s="8">
        <v>2.9412447999999998E-3</v>
      </c>
      <c r="H18" s="9" t="str">
        <f>IF($B18="N/A","N/A",IF(G18&gt;15,"No",IF(G18&lt;-15,"No","Yes")))</f>
        <v>N/A</v>
      </c>
      <c r="I18" s="10">
        <v>99.23</v>
      </c>
      <c r="J18" s="10">
        <v>-74</v>
      </c>
      <c r="K18" s="9" t="str">
        <f t="shared" si="0"/>
        <v>No</v>
      </c>
    </row>
    <row r="19" spans="1:11" ht="27.75" customHeight="1" x14ac:dyDescent="0.25">
      <c r="A19" s="3" t="s">
        <v>841</v>
      </c>
      <c r="B19" s="33" t="s">
        <v>213</v>
      </c>
      <c r="C19" s="35">
        <v>49.548672566</v>
      </c>
      <c r="D19" s="9" t="str">
        <f>IF($B19="N/A","N/A",IF(C19&gt;60,"No",IF(C19&lt;15,"No","Yes")))</f>
        <v>N/A</v>
      </c>
      <c r="E19" s="35">
        <v>46.144079886</v>
      </c>
      <c r="F19" s="9" t="str">
        <f>IF($B19="N/A","N/A",IF(E19&gt;60,"No",IF(E19&lt;15,"No","Yes")))</f>
        <v>N/A</v>
      </c>
      <c r="G19" s="35">
        <v>78.093922652000003</v>
      </c>
      <c r="H19" s="9" t="str">
        <f>IF($B19="N/A","N/A",IF(G19&gt;60,"No",IF(G19&lt;15,"No","Yes")))</f>
        <v>N/A</v>
      </c>
      <c r="I19" s="10">
        <v>-6.87</v>
      </c>
      <c r="J19" s="10">
        <v>69.239999999999995</v>
      </c>
      <c r="K19" s="9" t="str">
        <f t="shared" si="0"/>
        <v>No</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1746</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5972398</v>
      </c>
      <c r="D6" s="9" t="str">
        <f>IF($B6="N/A","N/A",IF(C6&gt;15,"No",IF(C6&lt;-15,"No","Yes")))</f>
        <v>N/A</v>
      </c>
      <c r="E6" s="34">
        <v>6199006</v>
      </c>
      <c r="F6" s="9" t="str">
        <f>IF($B6="N/A","N/A",IF(E6&gt;15,"No",IF(E6&lt;-15,"No","Yes")))</f>
        <v>N/A</v>
      </c>
      <c r="G6" s="34">
        <v>6153857</v>
      </c>
      <c r="H6" s="9" t="str">
        <f>IF($B6="N/A","N/A",IF(G6&gt;15,"No",IF(G6&lt;-15,"No","Yes")))</f>
        <v>N/A</v>
      </c>
      <c r="I6" s="10">
        <v>3.794</v>
      </c>
      <c r="J6" s="10">
        <v>-0.72799999999999998</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57.142064376999997</v>
      </c>
      <c r="D9" s="9" t="str">
        <f>IF($B9="N/A","N/A",IF(C9&gt;60,"No",IF(C9&lt;15,"No","Yes")))</f>
        <v>Yes</v>
      </c>
      <c r="E9" s="35">
        <v>60.695350513000001</v>
      </c>
      <c r="F9" s="9" t="str">
        <f>IF($B9="N/A","N/A",IF(E9&gt;60,"No",IF(E9&lt;15,"No","Yes")))</f>
        <v>No</v>
      </c>
      <c r="G9" s="35">
        <v>58.122114310000001</v>
      </c>
      <c r="H9" s="9" t="str">
        <f>IF($B9="N/A","N/A",IF(G9&gt;60,"No",IF(G9&lt;15,"No","Yes")))</f>
        <v>Yes</v>
      </c>
      <c r="I9" s="10">
        <v>6.218</v>
      </c>
      <c r="J9" s="10">
        <v>-4.24</v>
      </c>
      <c r="K9" s="9" t="str">
        <f t="shared" si="0"/>
        <v>Yes</v>
      </c>
    </row>
    <row r="10" spans="1:11" x14ac:dyDescent="0.25">
      <c r="A10" s="3" t="s">
        <v>14</v>
      </c>
      <c r="B10" s="33" t="s">
        <v>272</v>
      </c>
      <c r="C10" s="9">
        <v>1.7093134114999999</v>
      </c>
      <c r="D10" s="9" t="str">
        <f>IF($B10="N/A","N/A",IF(C10&gt;15,"No",IF(C10&lt;=0,"No","Yes")))</f>
        <v>Yes</v>
      </c>
      <c r="E10" s="9">
        <v>1.8184205660999999</v>
      </c>
      <c r="F10" s="9" t="str">
        <f>IF($B10="N/A","N/A",IF(E10&gt;15,"No",IF(E10&lt;=0,"No","Yes")))</f>
        <v>Yes</v>
      </c>
      <c r="G10" s="9">
        <v>1.6970982589000001</v>
      </c>
      <c r="H10" s="9" t="str">
        <f>IF($B10="N/A","N/A",IF(G10&gt;15,"No",IF(G10&lt;=0,"No","Yes")))</f>
        <v>Yes</v>
      </c>
      <c r="I10" s="10">
        <v>6.383</v>
      </c>
      <c r="J10" s="10">
        <v>-6.67</v>
      </c>
      <c r="K10" s="9" t="str">
        <f t="shared" si="0"/>
        <v>Yes</v>
      </c>
    </row>
    <row r="11" spans="1:11" x14ac:dyDescent="0.25">
      <c r="A11" s="3" t="s">
        <v>877</v>
      </c>
      <c r="B11" s="33" t="s">
        <v>213</v>
      </c>
      <c r="C11" s="35">
        <v>79.520996796999995</v>
      </c>
      <c r="D11" s="9" t="str">
        <f>IF($B11="N/A","N/A",IF(C11&gt;15,"No",IF(C11&lt;-15,"No","Yes")))</f>
        <v>N/A</v>
      </c>
      <c r="E11" s="35">
        <v>82.789556794000006</v>
      </c>
      <c r="F11" s="9" t="str">
        <f>IF($B11="N/A","N/A",IF(E11&gt;15,"No",IF(E11&lt;-15,"No","Yes")))</f>
        <v>N/A</v>
      </c>
      <c r="G11" s="35">
        <v>87.913747044000004</v>
      </c>
      <c r="H11" s="9" t="str">
        <f>IF($B11="N/A","N/A",IF(G11&gt;15,"No",IF(G11&lt;-15,"No","Yes")))</f>
        <v>N/A</v>
      </c>
      <c r="I11" s="10">
        <v>4.1100000000000003</v>
      </c>
      <c r="J11" s="10">
        <v>6.1890000000000001</v>
      </c>
      <c r="K11" s="9" t="str">
        <f t="shared" si="0"/>
        <v>Yes</v>
      </c>
    </row>
    <row r="12" spans="1:11" x14ac:dyDescent="0.25">
      <c r="A12" s="3" t="s">
        <v>939</v>
      </c>
      <c r="B12" s="33" t="s">
        <v>213</v>
      </c>
      <c r="C12" s="9">
        <v>0</v>
      </c>
      <c r="D12" s="9" t="str">
        <f>IF($B12="N/A","N/A",IF(C12&gt;15,"No",IF(C12&lt;-15,"No","Yes")))</f>
        <v>N/A</v>
      </c>
      <c r="E12" s="9">
        <v>0</v>
      </c>
      <c r="F12" s="9" t="str">
        <f>IF($B12="N/A","N/A",IF(E12&gt;15,"No",IF(E12&lt;-15,"No","Yes")))</f>
        <v>N/A</v>
      </c>
      <c r="G12" s="9">
        <v>0</v>
      </c>
      <c r="H12" s="9" t="str">
        <f>IF($B12="N/A","N/A",IF(G12&gt;15,"No",IF(G12&lt;-15,"No","Yes")))</f>
        <v>N/A</v>
      </c>
      <c r="I12" s="10" t="s">
        <v>1746</v>
      </c>
      <c r="J12" s="10" t="s">
        <v>1746</v>
      </c>
      <c r="K12" s="9" t="str">
        <f t="shared" si="0"/>
        <v>N/A</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92.772584813999998</v>
      </c>
      <c r="D15" s="9" t="str">
        <f>IF($B15="N/A","N/A",IF(C15&gt;15,"No",IF(C15&lt;-15,"No","Yes")))</f>
        <v>N/A</v>
      </c>
      <c r="E15" s="9">
        <v>85.136084721000003</v>
      </c>
      <c r="F15" s="9" t="str">
        <f>IF($B15="N/A","N/A",IF(E15&gt;15,"No",IF(E15&lt;-15,"No","Yes")))</f>
        <v>N/A</v>
      </c>
      <c r="G15" s="9">
        <v>82.638108099999997</v>
      </c>
      <c r="H15" s="9" t="str">
        <f>IF($B15="N/A","N/A",IF(G15&gt;15,"No",IF(G15&lt;-15,"No","Yes")))</f>
        <v>N/A</v>
      </c>
      <c r="I15" s="10">
        <v>-8.23</v>
      </c>
      <c r="J15" s="10">
        <v>-2.93</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99.932908021000003</v>
      </c>
      <c r="D17" s="9" t="str">
        <f>IF($B17="N/A","N/A",IF(C17&gt;98,"Yes","No"))</f>
        <v>Yes</v>
      </c>
      <c r="E17" s="9">
        <v>99.940054906</v>
      </c>
      <c r="F17" s="9" t="str">
        <f>IF($B17="N/A","N/A",IF(E17&gt;98,"Yes","No"))</f>
        <v>Yes</v>
      </c>
      <c r="G17" s="9">
        <v>99.981182532999995</v>
      </c>
      <c r="H17" s="9" t="str">
        <f>IF($B17="N/A","N/A",IF(G17&gt;98,"Yes","No"))</f>
        <v>Yes</v>
      </c>
      <c r="I17" s="10">
        <v>7.1999999999999998E-3</v>
      </c>
      <c r="J17" s="10">
        <v>4.1200000000000001E-2</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223</v>
      </c>
      <c r="C19" s="9">
        <v>99.733122273000006</v>
      </c>
      <c r="D19" s="9" t="str">
        <f>IF($B19="N/A","N/A",IF(C19&gt;100,"No",IF(C19&lt;98,"No","Yes")))</f>
        <v>Yes</v>
      </c>
      <c r="E19" s="9">
        <v>99.744571952000001</v>
      </c>
      <c r="F19" s="9" t="str">
        <f>IF($B19="N/A","N/A",IF(E19&gt;100,"No",IF(E19&lt;98,"No","Yes")))</f>
        <v>Yes</v>
      </c>
      <c r="G19" s="9">
        <v>99.529742079000002</v>
      </c>
      <c r="H19" s="9" t="str">
        <f>IF($B19="N/A","N/A",IF(G19&gt;100,"No",IF(G19&lt;98,"No","Yes")))</f>
        <v>Yes</v>
      </c>
      <c r="I19" s="10">
        <v>1.15E-2</v>
      </c>
      <c r="J19" s="10">
        <v>-0.215</v>
      </c>
      <c r="K19" s="9" t="str">
        <f>IF(J19="Div by 0", "N/A", IF(J19="N/A","N/A", IF(J19&gt;30, "No", IF(J19&lt;-30, "No", "Yes"))))</f>
        <v>Yes</v>
      </c>
    </row>
    <row r="20" spans="1:11" x14ac:dyDescent="0.25">
      <c r="A20" s="3" t="s">
        <v>679</v>
      </c>
      <c r="B20" s="33" t="s">
        <v>223</v>
      </c>
      <c r="C20" s="9">
        <v>99.969961814000001</v>
      </c>
      <c r="D20" s="9" t="str">
        <f>IF($B20="N/A","N/A",IF(C20&gt;100,"No",IF(C20&lt;98,"No","Yes")))</f>
        <v>Yes</v>
      </c>
      <c r="E20" s="9">
        <v>99.967156024999994</v>
      </c>
      <c r="F20" s="9" t="str">
        <f>IF($B20="N/A","N/A",IF(E20&gt;100,"No",IF(E20&lt;98,"No","Yes")))</f>
        <v>Yes</v>
      </c>
      <c r="G20" s="9">
        <v>99.968978805000006</v>
      </c>
      <c r="H20" s="9" t="str">
        <f>IF($B20="N/A","N/A",IF(G20&gt;100,"No",IF(G20&lt;98,"No","Yes")))</f>
        <v>Yes</v>
      </c>
      <c r="I20" s="10">
        <v>-3.0000000000000001E-3</v>
      </c>
      <c r="J20" s="10">
        <v>1.8E-3</v>
      </c>
      <c r="K20" s="9" t="str">
        <f>IF(J20="Div by 0", "N/A", IF(J20="N/A","N/A", IF(J20&gt;30, "No", IF(J20&lt;-30, "No", "Yes"))))</f>
        <v>Yes</v>
      </c>
    </row>
    <row r="21" spans="1:11" x14ac:dyDescent="0.25">
      <c r="A21" s="3" t="s">
        <v>680</v>
      </c>
      <c r="B21" s="33" t="s">
        <v>223</v>
      </c>
      <c r="C21" s="9">
        <v>99.969961814000001</v>
      </c>
      <c r="D21" s="9" t="str">
        <f>IF($B21="N/A","N/A",IF(C21&gt;100,"No",IF(C21&lt;98,"No","Yes")))</f>
        <v>Yes</v>
      </c>
      <c r="E21" s="9">
        <v>99.967156024999994</v>
      </c>
      <c r="F21" s="9" t="str">
        <f>IF($B21="N/A","N/A",IF(E21&gt;100,"No",IF(E21&lt;98,"No","Yes")))</f>
        <v>Yes</v>
      </c>
      <c r="G21" s="9">
        <v>99.968978805000006</v>
      </c>
      <c r="H21" s="9" t="str">
        <f>IF($B21="N/A","N/A",IF(G21&gt;100,"No",IF(G21&lt;98,"No","Yes")))</f>
        <v>Yes</v>
      </c>
      <c r="I21" s="10">
        <v>-3.0000000000000001E-3</v>
      </c>
      <c r="J21" s="10">
        <v>1.8E-3</v>
      </c>
      <c r="K21" s="9" t="str">
        <f>IF(J21="Div by 0", "N/A", IF(J21="N/A","N/A", IF(J21&gt;30, "No", IF(J21&lt;-30, "No", "Yes"))))</f>
        <v>Yes</v>
      </c>
    </row>
    <row r="22" spans="1:11" ht="15" customHeight="1" x14ac:dyDescent="0.25">
      <c r="A22" s="3" t="s">
        <v>1725</v>
      </c>
      <c r="B22" s="33" t="s">
        <v>213</v>
      </c>
      <c r="C22" s="9">
        <v>66.538047195999994</v>
      </c>
      <c r="D22" s="9" t="str">
        <f>IF($B22="N/A","N/A",IF(C22&gt;15,"No",IF(C22&lt;-15,"No","Yes")))</f>
        <v>N/A</v>
      </c>
      <c r="E22" s="9">
        <v>65.152638988000007</v>
      </c>
      <c r="F22" s="9" t="str">
        <f>IF($B22="N/A","N/A",IF(E22&gt;15,"No",IF(E22&lt;-15,"No","Yes")))</f>
        <v>N/A</v>
      </c>
      <c r="G22" s="9">
        <v>60.723022976000003</v>
      </c>
      <c r="H22" s="9" t="str">
        <f>IF($B22="N/A","N/A",IF(G22&gt;15,"No",IF(G22&lt;-15,"No","Yes")))</f>
        <v>N/A</v>
      </c>
      <c r="I22" s="10">
        <v>-2.08</v>
      </c>
      <c r="J22" s="10">
        <v>-6.8</v>
      </c>
      <c r="K22" s="9" t="str">
        <f t="shared" ref="K22:K31" si="1">IF(J22="Div by 0", "N/A", IF(J22="N/A","N/A", IF(J22&gt;30, "No", IF(J22&lt;-30, "No", "Yes"))))</f>
        <v>Yes</v>
      </c>
    </row>
    <row r="23" spans="1:11" x14ac:dyDescent="0.25">
      <c r="A23" s="3" t="s">
        <v>940</v>
      </c>
      <c r="B23" s="33" t="s">
        <v>213</v>
      </c>
      <c r="C23" s="9">
        <v>33.253410103999997</v>
      </c>
      <c r="D23" s="9" t="str">
        <f>IF($B23="N/A","N/A",IF(C23&gt;15,"No",IF(C23&lt;-15,"No","Yes")))</f>
        <v>N/A</v>
      </c>
      <c r="E23" s="9">
        <v>34.629955189999997</v>
      </c>
      <c r="F23" s="9" t="str">
        <f>IF($B23="N/A","N/A",IF(E23&gt;15,"No",IF(E23&lt;-15,"No","Yes")))</f>
        <v>N/A</v>
      </c>
      <c r="G23" s="9">
        <v>39.017481232000002</v>
      </c>
      <c r="H23" s="9" t="str">
        <f>IF($B23="N/A","N/A",IF(G23&gt;15,"No",IF(G23&lt;-15,"No","Yes")))</f>
        <v>N/A</v>
      </c>
      <c r="I23" s="10">
        <v>4.1399999999999997</v>
      </c>
      <c r="J23" s="10">
        <v>12.67</v>
      </c>
      <c r="K23" s="9" t="str">
        <f t="shared" si="1"/>
        <v>Yes</v>
      </c>
    </row>
    <row r="24" spans="1:11" ht="25" x14ac:dyDescent="0.25">
      <c r="A24" s="3" t="s">
        <v>941</v>
      </c>
      <c r="B24" s="33" t="s">
        <v>213</v>
      </c>
      <c r="C24" s="9">
        <v>0</v>
      </c>
      <c r="D24" s="9" t="str">
        <f>IF($B24="N/A","N/A",IF(C24&gt;15,"No",IF(C24&lt;-15,"No","Yes")))</f>
        <v>N/A</v>
      </c>
      <c r="E24" s="9">
        <v>8.0658100000000006E-5</v>
      </c>
      <c r="F24" s="9" t="str">
        <f>IF($B24="N/A","N/A",IF(E24&gt;15,"No",IF(E24&lt;-15,"No","Yes")))</f>
        <v>N/A</v>
      </c>
      <c r="G24" s="9">
        <v>2.8274950199999999E-2</v>
      </c>
      <c r="H24" s="9" t="str">
        <f>IF($B24="N/A","N/A",IF(G24&gt;15,"No",IF(G24&lt;-15,"No","Yes")))</f>
        <v>N/A</v>
      </c>
      <c r="I24" s="10" t="s">
        <v>1746</v>
      </c>
      <c r="J24" s="10">
        <v>34955</v>
      </c>
      <c r="K24" s="9" t="str">
        <f t="shared" si="1"/>
        <v>No</v>
      </c>
    </row>
    <row r="25" spans="1:11" x14ac:dyDescent="0.25">
      <c r="A25" s="3" t="s">
        <v>166</v>
      </c>
      <c r="B25" s="33" t="s">
        <v>213</v>
      </c>
      <c r="C25" s="9">
        <v>99.969961814000001</v>
      </c>
      <c r="D25" s="9" t="str">
        <f t="shared" ref="D25:D27" si="2">IF($B25="N/A","N/A",IF(C25&gt;15,"No",IF(C25&lt;-15,"No","Yes")))</f>
        <v>N/A</v>
      </c>
      <c r="E25" s="9">
        <v>99.967156024999994</v>
      </c>
      <c r="F25" s="9" t="str">
        <f t="shared" ref="F25:F27" si="3">IF($B25="N/A","N/A",IF(E25&gt;15,"No",IF(E25&lt;-15,"No","Yes")))</f>
        <v>N/A</v>
      </c>
      <c r="G25" s="9">
        <v>99.968978805000006</v>
      </c>
      <c r="H25" s="9" t="str">
        <f t="shared" ref="H25:H27" si="4">IF($B25="N/A","N/A",IF(G25&gt;15,"No",IF(G25&lt;-15,"No","Yes")))</f>
        <v>N/A</v>
      </c>
      <c r="I25" s="10">
        <v>-3.0000000000000001E-3</v>
      </c>
      <c r="J25" s="10">
        <v>1.8E-3</v>
      </c>
      <c r="K25" s="9" t="str">
        <f t="shared" si="1"/>
        <v>Yes</v>
      </c>
    </row>
    <row r="26" spans="1:11" x14ac:dyDescent="0.25">
      <c r="A26" s="3" t="s">
        <v>167</v>
      </c>
      <c r="B26" s="33" t="s">
        <v>213</v>
      </c>
      <c r="C26" s="9">
        <v>99.969961814000001</v>
      </c>
      <c r="D26" s="9" t="str">
        <f t="shared" si="2"/>
        <v>N/A</v>
      </c>
      <c r="E26" s="9">
        <v>99.967156024999994</v>
      </c>
      <c r="F26" s="9" t="str">
        <f t="shared" si="3"/>
        <v>N/A</v>
      </c>
      <c r="G26" s="9">
        <v>99.968978805000006</v>
      </c>
      <c r="H26" s="9" t="str">
        <f t="shared" si="4"/>
        <v>N/A</v>
      </c>
      <c r="I26" s="10">
        <v>-3.0000000000000001E-3</v>
      </c>
      <c r="J26" s="10">
        <v>1.8E-3</v>
      </c>
      <c r="K26" s="9" t="str">
        <f t="shared" si="1"/>
        <v>Yes</v>
      </c>
    </row>
    <row r="27" spans="1:11" x14ac:dyDescent="0.25">
      <c r="A27" s="3" t="s">
        <v>168</v>
      </c>
      <c r="B27" s="33" t="s">
        <v>213</v>
      </c>
      <c r="C27" s="9">
        <v>99.969961814000001</v>
      </c>
      <c r="D27" s="9" t="str">
        <f t="shared" si="2"/>
        <v>N/A</v>
      </c>
      <c r="E27" s="9">
        <v>99.967156024999994</v>
      </c>
      <c r="F27" s="9" t="str">
        <f t="shared" si="3"/>
        <v>N/A</v>
      </c>
      <c r="G27" s="9">
        <v>99.968978805000006</v>
      </c>
      <c r="H27" s="9" t="str">
        <f t="shared" si="4"/>
        <v>N/A</v>
      </c>
      <c r="I27" s="10">
        <v>-3.0000000000000001E-3</v>
      </c>
      <c r="J27" s="10">
        <v>1.8E-3</v>
      </c>
      <c r="K27" s="9" t="str">
        <f t="shared" si="1"/>
        <v>Yes</v>
      </c>
    </row>
    <row r="28" spans="1:11" x14ac:dyDescent="0.25">
      <c r="A28" s="3" t="s">
        <v>54</v>
      </c>
      <c r="B28" s="33" t="s">
        <v>213</v>
      </c>
      <c r="C28" s="9">
        <v>5.8825115137999999</v>
      </c>
      <c r="D28" s="9" t="str">
        <f>IF($B28="N/A","N/A",IF(C28&gt;15,"No",IF(C28&lt;-15,"No","Yes")))</f>
        <v>N/A</v>
      </c>
      <c r="E28" s="9">
        <v>6.0391133674999997</v>
      </c>
      <c r="F28" s="9" t="str">
        <f>IF($B28="N/A","N/A",IF(E28&gt;15,"No",IF(E28&lt;-15,"No","Yes")))</f>
        <v>N/A</v>
      </c>
      <c r="G28" s="9">
        <v>6.2083990577000003</v>
      </c>
      <c r="H28" s="9" t="str">
        <f>IF($B28="N/A","N/A",IF(G28&gt;15,"No",IF(G28&lt;-15,"No","Yes")))</f>
        <v>N/A</v>
      </c>
      <c r="I28" s="10">
        <v>2.6619999999999999</v>
      </c>
      <c r="J28" s="10">
        <v>2.8029999999999999</v>
      </c>
      <c r="K28" s="9" t="str">
        <f t="shared" si="1"/>
        <v>Yes</v>
      </c>
    </row>
    <row r="29" spans="1:11" x14ac:dyDescent="0.25">
      <c r="A29" s="3" t="s">
        <v>55</v>
      </c>
      <c r="B29" s="33" t="s">
        <v>213</v>
      </c>
      <c r="C29" s="9">
        <v>94.087450301000004</v>
      </c>
      <c r="D29" s="9" t="str">
        <f>IF($B29="N/A","N/A",IF(C29&gt;15,"No",IF(C29&lt;-15,"No","Yes")))</f>
        <v>N/A</v>
      </c>
      <c r="E29" s="9">
        <v>93.928042657000006</v>
      </c>
      <c r="F29" s="9" t="str">
        <f>IF($B29="N/A","N/A",IF(E29&gt;15,"No",IF(E29&lt;-15,"No","Yes")))</f>
        <v>N/A</v>
      </c>
      <c r="G29" s="9">
        <v>93.760579746999994</v>
      </c>
      <c r="H29" s="9" t="str">
        <f>IF($B29="N/A","N/A",IF(G29&gt;15,"No",IF(G29&lt;-15,"No","Yes")))</f>
        <v>N/A</v>
      </c>
      <c r="I29" s="10">
        <v>-0.16900000000000001</v>
      </c>
      <c r="J29" s="10">
        <v>-0.17799999999999999</v>
      </c>
      <c r="K29" s="9" t="str">
        <f t="shared" si="1"/>
        <v>Yes</v>
      </c>
    </row>
    <row r="30" spans="1:11" x14ac:dyDescent="0.25">
      <c r="A30" s="3" t="s">
        <v>56</v>
      </c>
      <c r="B30" s="33" t="s">
        <v>213</v>
      </c>
      <c r="C30" s="9">
        <v>71.266198266999993</v>
      </c>
      <c r="D30" s="9" t="str">
        <f>IF($B30="N/A","N/A",IF(C30&gt;15,"No",IF(C30&lt;-15,"No","Yes")))</f>
        <v>N/A</v>
      </c>
      <c r="E30" s="9">
        <v>71.812174403</v>
      </c>
      <c r="F30" s="9" t="str">
        <f>IF($B30="N/A","N/A",IF(E30&gt;15,"No",IF(E30&lt;-15,"No","Yes")))</f>
        <v>N/A</v>
      </c>
      <c r="G30" s="9">
        <v>75.275782325999998</v>
      </c>
      <c r="H30" s="9" t="str">
        <f>IF($B30="N/A","N/A",IF(G30&gt;15,"No",IF(G30&lt;-15,"No","Yes")))</f>
        <v>N/A</v>
      </c>
      <c r="I30" s="10">
        <v>0.7661</v>
      </c>
      <c r="J30" s="10">
        <v>4.8230000000000004</v>
      </c>
      <c r="K30" s="9" t="str">
        <f t="shared" si="1"/>
        <v>Yes</v>
      </c>
    </row>
    <row r="31" spans="1:11" x14ac:dyDescent="0.25">
      <c r="A31" s="3" t="s">
        <v>57</v>
      </c>
      <c r="B31" s="33" t="s">
        <v>213</v>
      </c>
      <c r="C31" s="9">
        <v>24.708550903999999</v>
      </c>
      <c r="D31" s="9" t="str">
        <f>IF($B31="N/A","N/A",IF(C31&gt;15,"No",IF(C31&lt;-15,"No","Yes")))</f>
        <v>N/A</v>
      </c>
      <c r="E31" s="9">
        <v>20.157828529</v>
      </c>
      <c r="F31" s="9" t="str">
        <f>IF($B31="N/A","N/A",IF(E31&gt;15,"No",IF(E31&lt;-15,"No","Yes")))</f>
        <v>N/A</v>
      </c>
      <c r="G31" s="9">
        <v>18.118100566999999</v>
      </c>
      <c r="H31" s="9" t="str">
        <f>IF($B31="N/A","N/A",IF(G31&gt;15,"No",IF(G31&lt;-15,"No","Yes")))</f>
        <v>N/A</v>
      </c>
      <c r="I31" s="10">
        <v>-18.399999999999999</v>
      </c>
      <c r="J31" s="10">
        <v>-10.1</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1746</v>
      </c>
      <c r="J6" s="10" t="s">
        <v>1746</v>
      </c>
      <c r="K6" s="9" t="str">
        <f t="shared" ref="K6:K18" si="2">IF(J6="Div by 0", "N/A", IF(J6="N/A","N/A", IF(J6&gt;30, "No", IF(J6&lt;-30, "No", "Yes"))))</f>
        <v>N/A</v>
      </c>
    </row>
    <row r="7" spans="1:11" x14ac:dyDescent="0.25">
      <c r="A7" s="24" t="s">
        <v>445</v>
      </c>
      <c r="B7" s="69"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4" t="s">
        <v>446</v>
      </c>
      <c r="B8" s="69"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4" t="s">
        <v>447</v>
      </c>
      <c r="B9" s="69"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4" t="s">
        <v>448</v>
      </c>
      <c r="B10" s="69"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69"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69"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69"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69"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69"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69"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69"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69"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69"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69"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69"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69"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69"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69"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69"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69"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69"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69"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69"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431717</v>
      </c>
      <c r="D7" s="66" t="str">
        <f>IF($B7="N/A","N/A",IF(C7&gt;10,"No",IF(C7&lt;-10,"No","Yes")))</f>
        <v>N/A</v>
      </c>
      <c r="E7" s="29">
        <v>446021</v>
      </c>
      <c r="F7" s="66" t="str">
        <f>IF($B7="N/A","N/A",IF(E7&gt;10,"No",IF(E7&lt;-10,"No","Yes")))</f>
        <v>N/A</v>
      </c>
      <c r="G7" s="29">
        <v>434213</v>
      </c>
      <c r="H7" s="66" t="str">
        <f>IF($B7="N/A","N/A",IF(G7&gt;10,"No",IF(G7&lt;-10,"No","Yes")))</f>
        <v>N/A</v>
      </c>
      <c r="I7" s="67">
        <v>3.3130000000000002</v>
      </c>
      <c r="J7" s="67">
        <v>-2.65</v>
      </c>
      <c r="K7" s="68" t="s">
        <v>739</v>
      </c>
      <c r="L7" s="30" t="str">
        <f>IF(J7="Div by 0", "N/A", IF(K7="N/A","N/A", IF(J7&gt;VALUE(MID(K7,1,2)), "No", IF(J7&lt;-1*VALUE(MID(K7,1,2)), "No", "Yes"))))</f>
        <v>Yes</v>
      </c>
    </row>
    <row r="8" spans="1:12" x14ac:dyDescent="0.25">
      <c r="A8" s="3" t="s">
        <v>58</v>
      </c>
      <c r="B8" s="33" t="s">
        <v>213</v>
      </c>
      <c r="C8" s="43">
        <v>2395960185</v>
      </c>
      <c r="D8" s="11" t="str">
        <f>IF($B8="N/A","N/A",IF(C8&gt;10,"No",IF(C8&lt;-10,"No","Yes")))</f>
        <v>N/A</v>
      </c>
      <c r="E8" s="43">
        <v>2584344625</v>
      </c>
      <c r="F8" s="11" t="str">
        <f>IF($B8="N/A","N/A",IF(E8&gt;10,"No",IF(E8&lt;-10,"No","Yes")))</f>
        <v>N/A</v>
      </c>
      <c r="G8" s="43">
        <v>2695999868</v>
      </c>
      <c r="H8" s="11" t="str">
        <f>IF($B8="N/A","N/A",IF(G8&gt;10,"No",IF(G8&lt;-10,"No","Yes")))</f>
        <v>N/A</v>
      </c>
      <c r="I8" s="12">
        <v>7.8630000000000004</v>
      </c>
      <c r="J8" s="12">
        <v>4.32</v>
      </c>
      <c r="K8" s="41" t="s">
        <v>739</v>
      </c>
      <c r="L8" s="9" t="str">
        <f>IF(J8="Div by 0", "N/A", IF(K8="N/A","N/A", IF(J8&gt;VALUE(MID(K8,1,2)), "No", IF(J8&lt;-1*VALUE(MID(K8,1,2)), "No", "Yes"))))</f>
        <v>Yes</v>
      </c>
    </row>
    <row r="9" spans="1:12" x14ac:dyDescent="0.25">
      <c r="A9" s="4" t="s">
        <v>944</v>
      </c>
      <c r="B9" s="9" t="s">
        <v>213</v>
      </c>
      <c r="C9" s="8">
        <v>8.1655343662999993</v>
      </c>
      <c r="D9" s="11" t="str">
        <f>IF($B9="N/A","N/A",IF(C9&gt;10,"No",IF(C9&lt;-10,"No","Yes")))</f>
        <v>N/A</v>
      </c>
      <c r="E9" s="8">
        <v>7.9032153195000001</v>
      </c>
      <c r="F9" s="11" t="str">
        <f>IF($B9="N/A","N/A",IF(E9&gt;10,"No",IF(E9&lt;-10,"No","Yes")))</f>
        <v>N/A</v>
      </c>
      <c r="G9" s="8">
        <v>8.3281707365000006</v>
      </c>
      <c r="H9" s="11" t="str">
        <f>IF($B9="N/A","N/A",IF(G9&gt;10,"No",IF(G9&lt;-10,"No","Yes")))</f>
        <v>N/A</v>
      </c>
      <c r="I9" s="12">
        <v>-3.21</v>
      </c>
      <c r="J9" s="12">
        <v>5.3769999999999998</v>
      </c>
      <c r="K9" s="9" t="s">
        <v>213</v>
      </c>
      <c r="L9" s="9" t="str">
        <f>IF(J9="Div by 0", "N/A", IF(K9="N/A","N/A", IF(J9&gt;VALUE(MID(K9,1,2)), "No", IF(J9&lt;-1*VALUE(MID(K9,1,2)), "No", "Yes"))))</f>
        <v>N/A</v>
      </c>
    </row>
    <row r="10" spans="1:12" x14ac:dyDescent="0.25">
      <c r="A10" s="4" t="s">
        <v>945</v>
      </c>
      <c r="B10" s="9" t="s">
        <v>213</v>
      </c>
      <c r="C10" s="8">
        <v>37.522960642999998</v>
      </c>
      <c r="D10" s="11" t="str">
        <f t="shared" ref="D10:D19" si="0">IF($B10="N/A","N/A",IF(C10&gt;10,"No",IF(C10&lt;-10,"No","Yes")))</f>
        <v>N/A</v>
      </c>
      <c r="E10" s="8">
        <v>35.432188171</v>
      </c>
      <c r="F10" s="11" t="str">
        <f t="shared" ref="F10:F19" si="1">IF($B10="N/A","N/A",IF(E10&gt;10,"No",IF(E10&lt;-10,"No","Yes")))</f>
        <v>N/A</v>
      </c>
      <c r="G10" s="8">
        <v>36.529537347000002</v>
      </c>
      <c r="H10" s="11" t="str">
        <f t="shared" ref="H10:H19" si="2">IF($B10="N/A","N/A",IF(G10&gt;10,"No",IF(G10&lt;-10,"No","Yes")))</f>
        <v>N/A</v>
      </c>
      <c r="I10" s="12">
        <v>-5.57</v>
      </c>
      <c r="J10" s="12">
        <v>3.097</v>
      </c>
      <c r="K10" s="9" t="s">
        <v>213</v>
      </c>
      <c r="L10" s="9" t="str">
        <f t="shared" ref="L10:L26" si="3">IF(J10="Div by 0", "N/A", IF(K10="N/A","N/A", IF(J10&gt;VALUE(MID(K10,1,2)), "No", IF(J10&lt;-1*VALUE(MID(K10,1,2)), "No", "Yes"))))</f>
        <v>N/A</v>
      </c>
    </row>
    <row r="11" spans="1:12" x14ac:dyDescent="0.25">
      <c r="A11" s="4" t="s">
        <v>946</v>
      </c>
      <c r="B11" s="9" t="s">
        <v>213</v>
      </c>
      <c r="C11" s="8">
        <v>7.6855903288</v>
      </c>
      <c r="D11" s="11" t="str">
        <f t="shared" si="0"/>
        <v>N/A</v>
      </c>
      <c r="E11" s="8">
        <v>9.1995668365000007</v>
      </c>
      <c r="F11" s="11" t="str">
        <f t="shared" si="1"/>
        <v>N/A</v>
      </c>
      <c r="G11" s="8">
        <v>7.7293862689999999</v>
      </c>
      <c r="H11" s="11" t="str">
        <f t="shared" si="2"/>
        <v>N/A</v>
      </c>
      <c r="I11" s="12">
        <v>19.7</v>
      </c>
      <c r="J11" s="12">
        <v>-16</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1746</v>
      </c>
      <c r="J12" s="12" t="s">
        <v>1746</v>
      </c>
      <c r="K12" s="9" t="s">
        <v>213</v>
      </c>
      <c r="L12" s="9" t="str">
        <f t="shared" si="3"/>
        <v>N/A</v>
      </c>
    </row>
    <row r="13" spans="1:12" x14ac:dyDescent="0.25">
      <c r="A13" s="4" t="s">
        <v>948</v>
      </c>
      <c r="B13" s="11" t="s">
        <v>213</v>
      </c>
      <c r="C13" s="8">
        <v>46.625914662</v>
      </c>
      <c r="D13" s="11" t="str">
        <f t="shared" si="0"/>
        <v>N/A</v>
      </c>
      <c r="E13" s="8">
        <v>47.465029672999997</v>
      </c>
      <c r="F13" s="11" t="str">
        <f t="shared" si="1"/>
        <v>N/A</v>
      </c>
      <c r="G13" s="8">
        <v>47.412905647999999</v>
      </c>
      <c r="H13" s="11" t="str">
        <f t="shared" si="2"/>
        <v>N/A</v>
      </c>
      <c r="I13" s="12">
        <v>1.8</v>
      </c>
      <c r="J13" s="12">
        <v>-0.11</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1746</v>
      </c>
      <c r="J16" s="12" t="s">
        <v>1746</v>
      </c>
      <c r="K16" s="9" t="s">
        <v>213</v>
      </c>
      <c r="L16" s="9" t="str">
        <f t="shared" si="3"/>
        <v>N/A</v>
      </c>
    </row>
    <row r="17" spans="1:12" ht="12.75" customHeight="1" x14ac:dyDescent="0.25">
      <c r="A17" s="4" t="s">
        <v>952</v>
      </c>
      <c r="B17" s="11" t="s">
        <v>213</v>
      </c>
      <c r="C17" s="8">
        <v>84.148875305000004</v>
      </c>
      <c r="D17" s="11" t="str">
        <f t="shared" si="0"/>
        <v>N/A</v>
      </c>
      <c r="E17" s="8">
        <v>82.897217843999996</v>
      </c>
      <c r="F17" s="11" t="str">
        <f t="shared" si="1"/>
        <v>N/A</v>
      </c>
      <c r="G17" s="8">
        <v>83.942442994999993</v>
      </c>
      <c r="H17" s="11" t="str">
        <f t="shared" si="2"/>
        <v>N/A</v>
      </c>
      <c r="I17" s="12">
        <v>-1.49</v>
      </c>
      <c r="J17" s="12">
        <v>1.2609999999999999</v>
      </c>
      <c r="K17" s="9" t="s">
        <v>213</v>
      </c>
      <c r="L17" s="9" t="str">
        <f t="shared" si="3"/>
        <v>N/A</v>
      </c>
    </row>
    <row r="18" spans="1:12" ht="12.75" customHeight="1" x14ac:dyDescent="0.25">
      <c r="A18" s="4" t="s">
        <v>953</v>
      </c>
      <c r="B18" s="11" t="s">
        <v>213</v>
      </c>
      <c r="C18" s="8">
        <v>7.6855903288</v>
      </c>
      <c r="D18" s="11" t="str">
        <f t="shared" si="0"/>
        <v>N/A</v>
      </c>
      <c r="E18" s="8">
        <v>9.1995668365000007</v>
      </c>
      <c r="F18" s="11" t="str">
        <f t="shared" si="1"/>
        <v>N/A</v>
      </c>
      <c r="G18" s="8">
        <v>7.7293862689999999</v>
      </c>
      <c r="H18" s="11" t="str">
        <f t="shared" si="2"/>
        <v>N/A</v>
      </c>
      <c r="I18" s="12">
        <v>19.7</v>
      </c>
      <c r="J18" s="12">
        <v>-16</v>
      </c>
      <c r="K18" s="9" t="s">
        <v>213</v>
      </c>
      <c r="L18" s="9" t="str">
        <f t="shared" si="3"/>
        <v>N/A</v>
      </c>
    </row>
    <row r="19" spans="1:12" ht="12.75" customHeight="1" x14ac:dyDescent="0.25">
      <c r="A19" s="18" t="s">
        <v>132</v>
      </c>
      <c r="B19" s="1" t="s">
        <v>213</v>
      </c>
      <c r="C19" s="34">
        <v>782</v>
      </c>
      <c r="D19" s="11" t="str">
        <f t="shared" si="0"/>
        <v>N/A</v>
      </c>
      <c r="E19" s="34">
        <v>8756</v>
      </c>
      <c r="F19" s="11" t="str">
        <f t="shared" si="1"/>
        <v>N/A</v>
      </c>
      <c r="G19" s="34">
        <v>187</v>
      </c>
      <c r="H19" s="11" t="str">
        <f t="shared" si="2"/>
        <v>N/A</v>
      </c>
      <c r="I19" s="12">
        <v>1020</v>
      </c>
      <c r="J19" s="12">
        <v>-97.9</v>
      </c>
      <c r="K19" s="34" t="s">
        <v>213</v>
      </c>
      <c r="L19" s="9" t="str">
        <f t="shared" si="3"/>
        <v>N/A</v>
      </c>
    </row>
    <row r="20" spans="1:12" ht="12.75" customHeight="1" x14ac:dyDescent="0.25">
      <c r="A20" s="18" t="s">
        <v>133</v>
      </c>
      <c r="B20" s="41" t="s">
        <v>276</v>
      </c>
      <c r="C20" s="8">
        <v>0.18113718009999999</v>
      </c>
      <c r="D20" s="11" t="str">
        <f>IF($B20="N/A","N/A",IF(C20&gt;=2,"No",IF(C20&lt;0,"No","Yes")))</f>
        <v>Yes</v>
      </c>
      <c r="E20" s="8">
        <v>1.9631362648999999</v>
      </c>
      <c r="F20" s="11" t="str">
        <f>IF($B20="N/A","N/A",IF(E20&gt;=2,"No",IF(E20&lt;0,"No","Yes")))</f>
        <v>Yes</v>
      </c>
      <c r="G20" s="8">
        <v>4.3066421299999998E-2</v>
      </c>
      <c r="H20" s="11" t="str">
        <f>IF($B20="N/A","N/A",IF(G20&gt;=2,"No",IF(G20&lt;0,"No","Yes")))</f>
        <v>Yes</v>
      </c>
      <c r="I20" s="12">
        <v>983.8</v>
      </c>
      <c r="J20" s="12">
        <v>-97.8</v>
      </c>
      <c r="K20" s="9" t="s">
        <v>213</v>
      </c>
      <c r="L20" s="9" t="str">
        <f t="shared" si="3"/>
        <v>N/A</v>
      </c>
    </row>
    <row r="21" spans="1:12" x14ac:dyDescent="0.25">
      <c r="A21" s="2" t="s">
        <v>134</v>
      </c>
      <c r="B21" s="41" t="s">
        <v>213</v>
      </c>
      <c r="C21" s="43">
        <v>850093</v>
      </c>
      <c r="D21" s="11" t="str">
        <f t="shared" ref="D21:D26" si="4">IF($B21="N/A","N/A",IF(C21&gt;10,"No",IF(C21&lt;-10,"No","Yes")))</f>
        <v>N/A</v>
      </c>
      <c r="E21" s="43">
        <v>1944468</v>
      </c>
      <c r="F21" s="11" t="str">
        <f t="shared" ref="F21:F26" si="5">IF($B21="N/A","N/A",IF(E21&gt;10,"No",IF(E21&lt;-10,"No","Yes")))</f>
        <v>N/A</v>
      </c>
      <c r="G21" s="43">
        <v>243448</v>
      </c>
      <c r="H21" s="11" t="str">
        <f t="shared" ref="H21:H26" si="6">IF($B21="N/A","N/A",IF(G21&gt;10,"No",IF(G21&lt;-10,"No","Yes")))</f>
        <v>N/A</v>
      </c>
      <c r="I21" s="12">
        <v>128.69999999999999</v>
      </c>
      <c r="J21" s="12">
        <v>-87.5</v>
      </c>
      <c r="K21" s="9" t="s">
        <v>213</v>
      </c>
      <c r="L21" s="9" t="str">
        <f t="shared" si="3"/>
        <v>N/A</v>
      </c>
    </row>
    <row r="22" spans="1:12" x14ac:dyDescent="0.25">
      <c r="A22" s="2" t="s">
        <v>1719</v>
      </c>
      <c r="B22" s="41" t="s">
        <v>213</v>
      </c>
      <c r="C22" s="43">
        <v>1087.0754476</v>
      </c>
      <c r="D22" s="11" t="str">
        <f t="shared" si="4"/>
        <v>N/A</v>
      </c>
      <c r="E22" s="43">
        <v>222.07263591</v>
      </c>
      <c r="F22" s="11" t="str">
        <f t="shared" si="5"/>
        <v>N/A</v>
      </c>
      <c r="G22" s="43">
        <v>1301.8609626</v>
      </c>
      <c r="H22" s="11" t="str">
        <f t="shared" si="6"/>
        <v>N/A</v>
      </c>
      <c r="I22" s="12">
        <v>-79.599999999999994</v>
      </c>
      <c r="J22" s="12">
        <v>486.2</v>
      </c>
      <c r="K22" s="9" t="s">
        <v>213</v>
      </c>
      <c r="L22" s="9" t="str">
        <f t="shared" si="3"/>
        <v>N/A</v>
      </c>
    </row>
    <row r="23" spans="1:12" ht="12.75" customHeight="1" x14ac:dyDescent="0.25">
      <c r="A23" s="18" t="s">
        <v>135</v>
      </c>
      <c r="B23" s="33" t="s">
        <v>213</v>
      </c>
      <c r="C23" s="1">
        <v>379</v>
      </c>
      <c r="D23" s="11" t="str">
        <f t="shared" si="4"/>
        <v>N/A</v>
      </c>
      <c r="E23" s="1">
        <v>585</v>
      </c>
      <c r="F23" s="11" t="str">
        <f t="shared" si="5"/>
        <v>N/A</v>
      </c>
      <c r="G23" s="1">
        <v>161</v>
      </c>
      <c r="H23" s="11" t="str">
        <f t="shared" si="6"/>
        <v>N/A</v>
      </c>
      <c r="I23" s="12">
        <v>54.35</v>
      </c>
      <c r="J23" s="12">
        <v>-72.5</v>
      </c>
      <c r="K23" s="34" t="s">
        <v>213</v>
      </c>
      <c r="L23" s="9" t="str">
        <f t="shared" si="3"/>
        <v>N/A</v>
      </c>
    </row>
    <row r="24" spans="1:12" ht="12.75" customHeight="1" x14ac:dyDescent="0.25">
      <c r="A24" s="18" t="s">
        <v>136</v>
      </c>
      <c r="B24" s="33" t="s">
        <v>213</v>
      </c>
      <c r="C24" s="13">
        <v>8.7788991400000002E-2</v>
      </c>
      <c r="D24" s="11" t="str">
        <f t="shared" si="4"/>
        <v>N/A</v>
      </c>
      <c r="E24" s="13">
        <v>0.13115974359999999</v>
      </c>
      <c r="F24" s="11" t="str">
        <f t="shared" si="5"/>
        <v>N/A</v>
      </c>
      <c r="G24" s="13">
        <v>3.7078576600000003E-2</v>
      </c>
      <c r="H24" s="11" t="str">
        <f t="shared" si="6"/>
        <v>N/A</v>
      </c>
      <c r="I24" s="12">
        <v>49.4</v>
      </c>
      <c r="J24" s="12">
        <v>-71.7</v>
      </c>
      <c r="K24" s="9" t="s">
        <v>213</v>
      </c>
      <c r="L24" s="9" t="str">
        <f t="shared" si="3"/>
        <v>N/A</v>
      </c>
    </row>
    <row r="25" spans="1:12" ht="25" x14ac:dyDescent="0.25">
      <c r="A25" s="2" t="s">
        <v>137</v>
      </c>
      <c r="B25" s="33" t="s">
        <v>213</v>
      </c>
      <c r="C25" s="14">
        <v>515365</v>
      </c>
      <c r="D25" s="11" t="str">
        <f t="shared" si="4"/>
        <v>N/A</v>
      </c>
      <c r="E25" s="14">
        <v>1339565</v>
      </c>
      <c r="F25" s="11" t="str">
        <f t="shared" si="5"/>
        <v>N/A</v>
      </c>
      <c r="G25" s="14">
        <v>227783</v>
      </c>
      <c r="H25" s="11" t="str">
        <f t="shared" si="6"/>
        <v>N/A</v>
      </c>
      <c r="I25" s="12">
        <v>159.9</v>
      </c>
      <c r="J25" s="12">
        <v>-83</v>
      </c>
      <c r="K25" s="9" t="s">
        <v>213</v>
      </c>
      <c r="L25" s="9" t="str">
        <f t="shared" si="3"/>
        <v>N/A</v>
      </c>
    </row>
    <row r="26" spans="1:12" ht="25" x14ac:dyDescent="0.25">
      <c r="A26" s="2" t="s">
        <v>954</v>
      </c>
      <c r="B26" s="33" t="s">
        <v>213</v>
      </c>
      <c r="C26" s="14">
        <v>1359.8021108</v>
      </c>
      <c r="D26" s="11" t="str">
        <f t="shared" si="4"/>
        <v>N/A</v>
      </c>
      <c r="E26" s="14">
        <v>2289.8547008999999</v>
      </c>
      <c r="F26" s="11" t="str">
        <f t="shared" si="5"/>
        <v>N/A</v>
      </c>
      <c r="G26" s="14">
        <v>1414.8012421999999</v>
      </c>
      <c r="H26" s="11" t="str">
        <f t="shared" si="6"/>
        <v>N/A</v>
      </c>
      <c r="I26" s="12">
        <v>68.400000000000006</v>
      </c>
      <c r="J26" s="12">
        <v>-38.200000000000003</v>
      </c>
      <c r="K26" s="9" t="s">
        <v>213</v>
      </c>
      <c r="L26" s="9" t="str">
        <f t="shared" si="3"/>
        <v>N/A</v>
      </c>
    </row>
    <row r="27" spans="1:12" x14ac:dyDescent="0.25">
      <c r="A27" s="18" t="s">
        <v>138</v>
      </c>
      <c r="B27" s="1" t="s">
        <v>213</v>
      </c>
      <c r="C27" s="34">
        <v>0</v>
      </c>
      <c r="D27" s="11" t="str">
        <f>IF($B27="N/A","N/A",IF(C27&gt;10,"No",IF(C27&lt;-10,"No","Yes")))</f>
        <v>N/A</v>
      </c>
      <c r="E27" s="34">
        <v>0</v>
      </c>
      <c r="F27" s="11" t="str">
        <f>IF($B27="N/A","N/A",IF(E27&gt;10,"No",IF(E27&lt;-10,"No","Yes")))</f>
        <v>N/A</v>
      </c>
      <c r="G27" s="34">
        <v>0</v>
      </c>
      <c r="H27" s="11" t="str">
        <f>IF($B27="N/A","N/A",IF(G27&gt;10,"No",IF(G27&lt;-10,"No","Yes")))</f>
        <v>N/A</v>
      </c>
      <c r="I27" s="12" t="s">
        <v>1746</v>
      </c>
      <c r="J27" s="12" t="s">
        <v>1746</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0</v>
      </c>
      <c r="F29" s="11" t="str">
        <f>IF($B29="N/A","N/A",IF(E29&gt;10,"No",IF(E29&lt;-10,"No","Yes")))</f>
        <v>N/A</v>
      </c>
      <c r="G29" s="34">
        <v>0</v>
      </c>
      <c r="H29" s="11" t="str">
        <f>IF($B29="N/A","N/A",IF(G29&gt;10,"No",IF(G29&lt;-10,"No","Yes")))</f>
        <v>N/A</v>
      </c>
      <c r="I29" s="12" t="s">
        <v>1746</v>
      </c>
      <c r="J29" s="12" t="s">
        <v>1746</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430935</v>
      </c>
      <c r="D6" s="11" t="str">
        <f>IF($B6="N/A","N/A",IF(C6&gt;10,"No",IF(C6&lt;-10,"No","Yes")))</f>
        <v>N/A</v>
      </c>
      <c r="E6" s="34">
        <v>437265</v>
      </c>
      <c r="F6" s="11" t="str">
        <f>IF($B6="N/A","N/A",IF(E6&gt;10,"No",IF(E6&lt;-10,"No","Yes")))</f>
        <v>N/A</v>
      </c>
      <c r="G6" s="34">
        <v>434026</v>
      </c>
      <c r="H6" s="11" t="str">
        <f>IF($B6="N/A","N/A",IF(G6&gt;10,"No",IF(G6&lt;-10,"No","Yes")))</f>
        <v>N/A</v>
      </c>
      <c r="I6" s="12">
        <v>1.4690000000000001</v>
      </c>
      <c r="J6" s="12">
        <v>-0.74099999999999999</v>
      </c>
      <c r="K6" s="1" t="s">
        <v>739</v>
      </c>
      <c r="L6" s="9" t="str">
        <f>IF(J6="Div by 0", "N/A", IF(K6="N/A","N/A", IF(J6&gt;VALUE(MID(K6,1,2)), "No", IF(J6&lt;-1*VALUE(MID(K6,1,2)), "No", "Yes"))))</f>
        <v>Yes</v>
      </c>
    </row>
    <row r="7" spans="1:12" x14ac:dyDescent="0.25">
      <c r="A7" s="18" t="s">
        <v>59</v>
      </c>
      <c r="B7" s="34" t="s">
        <v>213</v>
      </c>
      <c r="C7" s="34">
        <v>350878.43</v>
      </c>
      <c r="D7" s="11" t="str">
        <f>IF($B7="N/A","N/A",IF(C7&gt;10,"No",IF(C7&lt;-10,"No","Yes")))</f>
        <v>N/A</v>
      </c>
      <c r="E7" s="34">
        <v>355051.1</v>
      </c>
      <c r="F7" s="11" t="str">
        <f>IF($B7="N/A","N/A",IF(E7&gt;10,"No",IF(E7&lt;-10,"No","Yes")))</f>
        <v>N/A</v>
      </c>
      <c r="G7" s="34">
        <v>354682.89</v>
      </c>
      <c r="H7" s="11" t="str">
        <f>IF($B7="N/A","N/A",IF(G7&gt;10,"No",IF(G7&lt;-10,"No","Yes")))</f>
        <v>N/A</v>
      </c>
      <c r="I7" s="12">
        <v>1.1890000000000001</v>
      </c>
      <c r="J7" s="12">
        <v>-0.104</v>
      </c>
      <c r="K7" s="1" t="s">
        <v>740</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1746</v>
      </c>
      <c r="J8" s="12" t="s">
        <v>1746</v>
      </c>
      <c r="K8" s="34" t="s">
        <v>213</v>
      </c>
      <c r="L8" s="9" t="str">
        <f>IF(J8="Div by 0", "N/A", IF(K8="N/A","N/A", IF(J8&gt;VALUE(MID(K8,1,2)), "No", IF(J8&lt;-1*VALUE(MID(K8,1,2)), "No", "Yes"))))</f>
        <v>N/A</v>
      </c>
    </row>
    <row r="9" spans="1:12" x14ac:dyDescent="0.25">
      <c r="A9" s="18" t="s">
        <v>681</v>
      </c>
      <c r="B9" s="34" t="s">
        <v>213</v>
      </c>
      <c r="C9" s="34" t="s">
        <v>1746</v>
      </c>
      <c r="D9" s="11" t="str">
        <f t="shared" ref="D9:D11" si="0">IF($B9="N/A","N/A",IF(C9&gt;10,"No",IF(C9&lt;-10,"No","Yes")))</f>
        <v>N/A</v>
      </c>
      <c r="E9" s="34" t="s">
        <v>1746</v>
      </c>
      <c r="F9" s="11" t="str">
        <f t="shared" ref="F9:F11" si="1">IF($B9="N/A","N/A",IF(E9&gt;10,"No",IF(E9&lt;-10,"No","Yes")))</f>
        <v>N/A</v>
      </c>
      <c r="G9" s="34" t="s">
        <v>1746</v>
      </c>
      <c r="H9" s="11" t="str">
        <f t="shared" ref="H9:H11" si="2">IF($B9="N/A","N/A",IF(G9&gt;10,"No",IF(G9&lt;-10,"No","Yes")))</f>
        <v>N/A</v>
      </c>
      <c r="I9" s="12" t="s">
        <v>1746</v>
      </c>
      <c r="J9" s="12" t="s">
        <v>1746</v>
      </c>
      <c r="K9" s="34" t="s">
        <v>213</v>
      </c>
      <c r="L9" s="9" t="str">
        <f t="shared" ref="L9:L11" si="3">IF(J9="Div by 0", "N/A", IF(K9="N/A","N/A", IF(J9&gt;VALUE(MID(K9,1,2)), "No", IF(J9&lt;-1*VALUE(MID(K9,1,2)), "No", "Yes"))))</f>
        <v>N/A</v>
      </c>
    </row>
    <row r="10" spans="1:12" x14ac:dyDescent="0.25">
      <c r="A10" s="18" t="s">
        <v>425</v>
      </c>
      <c r="B10" s="34" t="s">
        <v>213</v>
      </c>
      <c r="C10" s="34" t="s">
        <v>1746</v>
      </c>
      <c r="D10" s="11" t="str">
        <f t="shared" si="0"/>
        <v>N/A</v>
      </c>
      <c r="E10" s="34" t="s">
        <v>1746</v>
      </c>
      <c r="F10" s="11" t="str">
        <f t="shared" si="1"/>
        <v>N/A</v>
      </c>
      <c r="G10" s="34" t="s">
        <v>1746</v>
      </c>
      <c r="H10" s="11" t="str">
        <f t="shared" si="2"/>
        <v>N/A</v>
      </c>
      <c r="I10" s="12" t="s">
        <v>1746</v>
      </c>
      <c r="J10" s="12" t="s">
        <v>1746</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1746</v>
      </c>
      <c r="J11" s="12" t="s">
        <v>1746</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1746</v>
      </c>
      <c r="J12" s="12" t="s">
        <v>1746</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99.323064961</v>
      </c>
      <c r="F13" s="13" t="str">
        <f>IF($B13="N/A","N/A",IF(E13&gt;=95,"Yes","No"))</f>
        <v>N/A</v>
      </c>
      <c r="G13" s="8">
        <v>99.079087427999994</v>
      </c>
      <c r="H13" s="11" t="str">
        <f>IF($B13="N/A","N/A",IF(G13&gt;=95,"Yes","No"))</f>
        <v>N/A</v>
      </c>
      <c r="I13" s="12" t="s">
        <v>213</v>
      </c>
      <c r="J13" s="12">
        <v>-0.246</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0.67693503939999999</v>
      </c>
      <c r="F14" s="13" t="str">
        <f>IF($B14="N/A","N/A",IF(E14&gt;95,"Yes","No"))</f>
        <v>N/A</v>
      </c>
      <c r="G14" s="59">
        <v>0.92091257209999999</v>
      </c>
      <c r="H14" s="11" t="str">
        <f>IF($B14="N/A","N/A",IF(G14&gt;95,"Yes","No"))</f>
        <v>N/A</v>
      </c>
      <c r="I14" s="60" t="s">
        <v>213</v>
      </c>
      <c r="J14" s="60">
        <v>36.04</v>
      </c>
      <c r="K14" s="61" t="s">
        <v>213</v>
      </c>
      <c r="L14" s="9" t="str">
        <f t="shared" si="4"/>
        <v>N/A</v>
      </c>
    </row>
    <row r="15" spans="1:12" x14ac:dyDescent="0.25">
      <c r="A15" s="16" t="s">
        <v>366</v>
      </c>
      <c r="B15" s="58" t="s">
        <v>213</v>
      </c>
      <c r="C15" s="59" t="s">
        <v>213</v>
      </c>
      <c r="D15" s="59" t="str">
        <f t="shared" ref="D15:D21" si="5">IF($B15="N/A","N/A",IF(C15&gt;10,"No",IF(C15&lt;-10,"No","Yes")))</f>
        <v>N/A</v>
      </c>
      <c r="E15" s="59">
        <v>0</v>
      </c>
      <c r="F15" s="59" t="str">
        <f t="shared" ref="F15:F21" si="6">IF($B15="N/A","N/A",IF(E15&gt;10,"No",IF(E15&lt;-10,"No","Yes")))</f>
        <v>N/A</v>
      </c>
      <c r="G15" s="59">
        <v>0</v>
      </c>
      <c r="H15" s="62" t="str">
        <f t="shared" ref="H15:H21" si="7">IF($B15="N/A","N/A",IF(G15&gt;10,"No",IF(G15&lt;-10,"No","Yes")))</f>
        <v>N/A</v>
      </c>
      <c r="I15" s="60" t="s">
        <v>213</v>
      </c>
      <c r="J15" s="60" t="s">
        <v>1746</v>
      </c>
      <c r="K15" s="61" t="s">
        <v>213</v>
      </c>
      <c r="L15" s="9" t="str">
        <f t="shared" si="4"/>
        <v>N/A</v>
      </c>
    </row>
    <row r="16" spans="1:12" x14ac:dyDescent="0.25">
      <c r="A16" s="16" t="s">
        <v>367</v>
      </c>
      <c r="B16" s="58" t="s">
        <v>213</v>
      </c>
      <c r="C16" s="63" t="s">
        <v>213</v>
      </c>
      <c r="D16" s="63" t="str">
        <f t="shared" si="5"/>
        <v>N/A</v>
      </c>
      <c r="E16" s="63">
        <v>2960</v>
      </c>
      <c r="F16" s="63" t="str">
        <f t="shared" si="6"/>
        <v>N/A</v>
      </c>
      <c r="G16" s="63">
        <v>3997</v>
      </c>
      <c r="H16" s="62" t="str">
        <f t="shared" si="7"/>
        <v>N/A</v>
      </c>
      <c r="I16" s="60" t="s">
        <v>213</v>
      </c>
      <c r="J16" s="60">
        <v>35.03</v>
      </c>
      <c r="K16" s="61" t="s">
        <v>213</v>
      </c>
      <c r="L16" s="9" t="str">
        <f t="shared" si="4"/>
        <v>N/A</v>
      </c>
    </row>
    <row r="17" spans="1:12" x14ac:dyDescent="0.25">
      <c r="A17" s="17" t="s">
        <v>368</v>
      </c>
      <c r="B17" s="58" t="s">
        <v>213</v>
      </c>
      <c r="C17" s="59" t="s">
        <v>213</v>
      </c>
      <c r="D17" s="62" t="str">
        <f t="shared" si="5"/>
        <v>N/A</v>
      </c>
      <c r="E17" s="59">
        <v>0.67693503939999999</v>
      </c>
      <c r="F17" s="62" t="str">
        <f t="shared" si="6"/>
        <v>N/A</v>
      </c>
      <c r="G17" s="59">
        <v>0.92091257209999999</v>
      </c>
      <c r="H17" s="62" t="str">
        <f t="shared" si="7"/>
        <v>N/A</v>
      </c>
      <c r="I17" s="60" t="s">
        <v>213</v>
      </c>
      <c r="J17" s="60">
        <v>36.04</v>
      </c>
      <c r="K17" s="61" t="s">
        <v>213</v>
      </c>
      <c r="L17" s="9" t="str">
        <f t="shared" si="4"/>
        <v>N/A</v>
      </c>
    </row>
    <row r="18" spans="1:12" x14ac:dyDescent="0.25">
      <c r="A18" s="16" t="s">
        <v>682</v>
      </c>
      <c r="B18" s="58" t="s">
        <v>213</v>
      </c>
      <c r="C18" s="59" t="s">
        <v>213</v>
      </c>
      <c r="D18" s="62" t="str">
        <f t="shared" si="5"/>
        <v>N/A</v>
      </c>
      <c r="E18" s="59">
        <v>98.885135134999999</v>
      </c>
      <c r="F18" s="62" t="str">
        <f t="shared" si="6"/>
        <v>N/A</v>
      </c>
      <c r="G18" s="59">
        <v>99.049286964999993</v>
      </c>
      <c r="H18" s="62" t="str">
        <f t="shared" si="7"/>
        <v>N/A</v>
      </c>
      <c r="I18" s="12" t="s">
        <v>213</v>
      </c>
      <c r="J18" s="12">
        <v>0.16600000000000001</v>
      </c>
      <c r="K18" s="61" t="s">
        <v>213</v>
      </c>
      <c r="L18" s="9" t="str">
        <f t="shared" si="4"/>
        <v>N/A</v>
      </c>
    </row>
    <row r="19" spans="1:12" x14ac:dyDescent="0.25">
      <c r="A19" s="16" t="s">
        <v>683</v>
      </c>
      <c r="B19" s="58" t="s">
        <v>213</v>
      </c>
      <c r="C19" s="59" t="s">
        <v>213</v>
      </c>
      <c r="D19" s="62" t="str">
        <f t="shared" si="5"/>
        <v>N/A</v>
      </c>
      <c r="E19" s="59">
        <v>53.547297297</v>
      </c>
      <c r="F19" s="62" t="str">
        <f t="shared" si="6"/>
        <v>N/A</v>
      </c>
      <c r="G19" s="59">
        <v>61.371028271</v>
      </c>
      <c r="H19" s="62" t="str">
        <f t="shared" si="7"/>
        <v>N/A</v>
      </c>
      <c r="I19" s="12" t="s">
        <v>213</v>
      </c>
      <c r="J19" s="12">
        <v>14.61</v>
      </c>
      <c r="K19" s="61" t="s">
        <v>213</v>
      </c>
      <c r="L19" s="9" t="str">
        <f t="shared" si="4"/>
        <v>N/A</v>
      </c>
    </row>
    <row r="20" spans="1:12" ht="25" x14ac:dyDescent="0.25">
      <c r="A20" s="16" t="s">
        <v>684</v>
      </c>
      <c r="B20" s="58" t="s">
        <v>213</v>
      </c>
      <c r="C20" s="59" t="s">
        <v>213</v>
      </c>
      <c r="D20" s="62" t="str">
        <f t="shared" si="5"/>
        <v>N/A</v>
      </c>
      <c r="E20" s="59">
        <v>0.5405405405</v>
      </c>
      <c r="F20" s="62" t="str">
        <f t="shared" si="6"/>
        <v>N/A</v>
      </c>
      <c r="G20" s="59">
        <v>0.40030022520000003</v>
      </c>
      <c r="H20" s="62" t="str">
        <f t="shared" si="7"/>
        <v>N/A</v>
      </c>
      <c r="I20" s="12" t="s">
        <v>213</v>
      </c>
      <c r="J20" s="12">
        <v>-25.9</v>
      </c>
      <c r="K20" s="61" t="s">
        <v>213</v>
      </c>
      <c r="L20" s="9" t="str">
        <f t="shared" si="4"/>
        <v>N/A</v>
      </c>
    </row>
    <row r="21" spans="1:12" ht="25" x14ac:dyDescent="0.25">
      <c r="A21" s="16" t="s">
        <v>685</v>
      </c>
      <c r="B21" s="58" t="s">
        <v>213</v>
      </c>
      <c r="C21" s="59" t="s">
        <v>213</v>
      </c>
      <c r="D21" s="62" t="str">
        <f t="shared" si="5"/>
        <v>N/A</v>
      </c>
      <c r="E21" s="59">
        <v>0</v>
      </c>
      <c r="F21" s="62" t="str">
        <f t="shared" si="6"/>
        <v>N/A</v>
      </c>
      <c r="G21" s="59">
        <v>0</v>
      </c>
      <c r="H21" s="62" t="str">
        <f t="shared" si="7"/>
        <v>N/A</v>
      </c>
      <c r="I21" s="12" t="s">
        <v>213</v>
      </c>
      <c r="J21" s="12" t="s">
        <v>1746</v>
      </c>
      <c r="K21" s="61" t="s">
        <v>213</v>
      </c>
      <c r="L21" s="9" t="str">
        <f t="shared" si="4"/>
        <v>N/A</v>
      </c>
    </row>
    <row r="22" spans="1:12" x14ac:dyDescent="0.25">
      <c r="A22" s="2" t="s">
        <v>1726</v>
      </c>
      <c r="B22" s="41" t="s">
        <v>217</v>
      </c>
      <c r="C22" s="1">
        <v>117</v>
      </c>
      <c r="D22" s="11" t="str">
        <f>IF($B22="N/A","N/A",IF(C22&gt;0,"No",IF(C22&lt;0,"No","Yes")))</f>
        <v>No</v>
      </c>
      <c r="E22" s="1">
        <v>208</v>
      </c>
      <c r="F22" s="11" t="str">
        <f>IF($B22="N/A","N/A",IF(E22&gt;0,"No",IF(E22&lt;0,"No","Yes")))</f>
        <v>No</v>
      </c>
      <c r="G22" s="1">
        <v>77</v>
      </c>
      <c r="H22" s="11" t="str">
        <f>IF($B22="N/A","N/A",IF(G22&gt;0,"No",IF(G22&lt;0,"No","Yes")))</f>
        <v>No</v>
      </c>
      <c r="I22" s="12">
        <v>77.78</v>
      </c>
      <c r="J22" s="12">
        <v>-63</v>
      </c>
      <c r="K22" s="41" t="s">
        <v>213</v>
      </c>
      <c r="L22" s="9" t="str">
        <f t="shared" si="4"/>
        <v>N/A</v>
      </c>
    </row>
    <row r="23" spans="1:12" x14ac:dyDescent="0.25">
      <c r="A23" s="6" t="s">
        <v>145</v>
      </c>
      <c r="B23" s="41" t="s">
        <v>279</v>
      </c>
      <c r="C23" s="8">
        <v>5.43005326E-2</v>
      </c>
      <c r="D23" s="11" t="str">
        <f>IF($B23="N/A","N/A",IF(C23&gt;=10,"No",IF(C23&lt;0,"No","Yes")))</f>
        <v>Yes</v>
      </c>
      <c r="E23" s="8">
        <v>9.5136816299999996E-2</v>
      </c>
      <c r="F23" s="11" t="str">
        <f>IF($B23="N/A","N/A",IF(E23&gt;=10,"No",IF(E23&lt;0,"No","Yes")))</f>
        <v>Yes</v>
      </c>
      <c r="G23" s="8">
        <v>3.5481745299999999E-2</v>
      </c>
      <c r="H23" s="11" t="str">
        <f>IF($B23="N/A","N/A",IF(G23&gt;=10,"No",IF(G23&lt;0,"No","Yes")))</f>
        <v>Yes</v>
      </c>
      <c r="I23" s="12">
        <v>75.2</v>
      </c>
      <c r="J23" s="12">
        <v>-62.7</v>
      </c>
      <c r="K23" s="41" t="s">
        <v>213</v>
      </c>
      <c r="L23" s="9" t="str">
        <f t="shared" si="4"/>
        <v>N/A</v>
      </c>
    </row>
    <row r="24" spans="1:12" x14ac:dyDescent="0.25">
      <c r="A24" s="2" t="s">
        <v>426</v>
      </c>
      <c r="B24" s="33" t="s">
        <v>213</v>
      </c>
      <c r="C24" s="13">
        <v>59.829059829000002</v>
      </c>
      <c r="D24" s="62" t="str">
        <f t="shared" ref="D24:D27" si="8">IF($B24="N/A","N/A",IF(C24&gt;10,"No",IF(C24&lt;-10,"No","Yes")))</f>
        <v>N/A</v>
      </c>
      <c r="E24" s="13">
        <v>55.769230769000004</v>
      </c>
      <c r="F24" s="11" t="str">
        <f t="shared" ref="F24:F27" si="9">IF($B24="N/A","N/A",IF(E24&gt;10,"No",IF(E24&lt;-10,"No","Yes")))</f>
        <v>N/A</v>
      </c>
      <c r="G24" s="13">
        <v>51.298701299000001</v>
      </c>
      <c r="H24" s="11" t="str">
        <f t="shared" ref="H24:H27" si="10">IF($B24="N/A","N/A",IF(G24&gt;10,"No",IF(G24&lt;-10,"No","Yes")))</f>
        <v>N/A</v>
      </c>
      <c r="I24" s="12">
        <v>-6.79</v>
      </c>
      <c r="J24" s="12">
        <v>-8.02</v>
      </c>
      <c r="K24" s="41" t="s">
        <v>213</v>
      </c>
      <c r="L24" s="9" t="str">
        <f t="shared" si="4"/>
        <v>N/A</v>
      </c>
    </row>
    <row r="25" spans="1:12" x14ac:dyDescent="0.25">
      <c r="A25" s="2" t="s">
        <v>427</v>
      </c>
      <c r="B25" s="33" t="s">
        <v>213</v>
      </c>
      <c r="C25" s="13">
        <v>3.8461538462</v>
      </c>
      <c r="D25" s="62" t="str">
        <f t="shared" si="8"/>
        <v>N/A</v>
      </c>
      <c r="E25" s="13">
        <v>1.9230769231</v>
      </c>
      <c r="F25" s="11" t="str">
        <f t="shared" si="9"/>
        <v>N/A</v>
      </c>
      <c r="G25" s="13">
        <v>2.5974025973999999</v>
      </c>
      <c r="H25" s="11" t="str">
        <f t="shared" si="10"/>
        <v>N/A</v>
      </c>
      <c r="I25" s="12">
        <v>-50</v>
      </c>
      <c r="J25" s="12">
        <v>35.06</v>
      </c>
      <c r="K25" s="41" t="s">
        <v>213</v>
      </c>
      <c r="L25" s="9" t="str">
        <f t="shared" si="4"/>
        <v>N/A</v>
      </c>
    </row>
    <row r="26" spans="1:12" x14ac:dyDescent="0.25">
      <c r="A26" s="2" t="s">
        <v>423</v>
      </c>
      <c r="B26" s="33" t="s">
        <v>213</v>
      </c>
      <c r="C26" s="13">
        <v>0</v>
      </c>
      <c r="D26" s="62" t="str">
        <f t="shared" si="8"/>
        <v>N/A</v>
      </c>
      <c r="E26" s="13">
        <v>0</v>
      </c>
      <c r="F26" s="11" t="str">
        <f t="shared" si="9"/>
        <v>N/A</v>
      </c>
      <c r="G26" s="13">
        <v>0</v>
      </c>
      <c r="H26" s="11" t="str">
        <f t="shared" si="10"/>
        <v>N/A</v>
      </c>
      <c r="I26" s="12" t="s">
        <v>1746</v>
      </c>
      <c r="J26" s="12" t="s">
        <v>1746</v>
      </c>
      <c r="K26" s="41" t="s">
        <v>213</v>
      </c>
      <c r="L26" s="9" t="str">
        <f t="shared" si="4"/>
        <v>N/A</v>
      </c>
    </row>
    <row r="27" spans="1:12" x14ac:dyDescent="0.25">
      <c r="A27" s="2" t="s">
        <v>424</v>
      </c>
      <c r="B27" s="33" t="s">
        <v>213</v>
      </c>
      <c r="C27" s="13">
        <v>0</v>
      </c>
      <c r="D27" s="62" t="str">
        <f t="shared" si="8"/>
        <v>N/A</v>
      </c>
      <c r="E27" s="13">
        <v>0</v>
      </c>
      <c r="F27" s="11" t="str">
        <f t="shared" si="9"/>
        <v>N/A</v>
      </c>
      <c r="G27" s="13">
        <v>0</v>
      </c>
      <c r="H27" s="11" t="str">
        <f t="shared" si="10"/>
        <v>N/A</v>
      </c>
      <c r="I27" s="12" t="s">
        <v>1746</v>
      </c>
      <c r="J27" s="12" t="s">
        <v>1746</v>
      </c>
      <c r="K27" s="41" t="s">
        <v>213</v>
      </c>
      <c r="L27" s="9" t="str">
        <f t="shared" si="4"/>
        <v>N/A</v>
      </c>
    </row>
    <row r="28" spans="1:12" x14ac:dyDescent="0.25">
      <c r="A28" s="2" t="s">
        <v>955</v>
      </c>
      <c r="B28" s="33" t="s">
        <v>213</v>
      </c>
      <c r="C28" s="59">
        <v>21.683780617</v>
      </c>
      <c r="D28" s="62" t="str">
        <f>IF($B28="N/A","N/A",IF(C28&gt;10,"No",IF(C28&lt;-10,"No","Yes")))</f>
        <v>N/A</v>
      </c>
      <c r="E28" s="59">
        <v>22.138291424999998</v>
      </c>
      <c r="F28" s="62" t="str">
        <f>IF($B28="N/A","N/A",IF(E28&gt;10,"No",IF(E28&lt;-10,"No","Yes")))</f>
        <v>N/A</v>
      </c>
      <c r="G28" s="59">
        <v>22.324929843</v>
      </c>
      <c r="H28" s="62" t="str">
        <f>IF($B28="N/A","N/A",IF(G28&gt;10,"No",IF(G28&lt;-10,"No","Yes")))</f>
        <v>N/A</v>
      </c>
      <c r="I28" s="12">
        <v>2.0960000000000001</v>
      </c>
      <c r="J28" s="12">
        <v>0.84309999999999996</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94.712659681999995</v>
      </c>
      <c r="D30" s="11" t="str">
        <f>IF($B30="N/A","N/A",IF(C30&gt;=98,"Yes","No"))</f>
        <v>No</v>
      </c>
      <c r="E30" s="13">
        <v>94.973071250000004</v>
      </c>
      <c r="F30" s="11" t="str">
        <f>IF($B30="N/A","N/A",IF(E30&gt;=98,"Yes","No"))</f>
        <v>No</v>
      </c>
      <c r="G30" s="13">
        <v>94.769668177</v>
      </c>
      <c r="H30" s="11" t="str">
        <f>IF($B30="N/A","N/A",IF(G30&gt;=98,"Yes","No"))</f>
        <v>No</v>
      </c>
      <c r="I30" s="12">
        <v>0.27489999999999998</v>
      </c>
      <c r="J30" s="12">
        <v>-0.214</v>
      </c>
      <c r="K30" s="41" t="s">
        <v>740</v>
      </c>
      <c r="L30" s="9" t="str">
        <f t="shared" si="4"/>
        <v>Yes</v>
      </c>
    </row>
    <row r="31" spans="1:12" x14ac:dyDescent="0.25">
      <c r="A31" s="2" t="s">
        <v>18</v>
      </c>
      <c r="B31" s="41" t="s">
        <v>277</v>
      </c>
      <c r="C31" s="13">
        <v>98.453595089999993</v>
      </c>
      <c r="D31" s="11" t="str">
        <f>IF($B31="N/A","N/A",IF(C31&gt;=95,"Yes","No"))</f>
        <v>Yes</v>
      </c>
      <c r="E31" s="13">
        <v>98.420408676999998</v>
      </c>
      <c r="F31" s="11" t="str">
        <f>IF($B31="N/A","N/A",IF(E31&gt;=95,"Yes","No"))</f>
        <v>Yes</v>
      </c>
      <c r="G31" s="13">
        <v>98.356780469</v>
      </c>
      <c r="H31" s="11" t="str">
        <f>IF($B31="N/A","N/A",IF(G31&gt;=95,"Yes","No"))</f>
        <v>Yes</v>
      </c>
      <c r="I31" s="12">
        <v>-3.4000000000000002E-2</v>
      </c>
      <c r="J31" s="12">
        <v>-6.5000000000000002E-2</v>
      </c>
      <c r="K31" s="41" t="s">
        <v>740</v>
      </c>
      <c r="L31" s="9" t="str">
        <f t="shared" si="4"/>
        <v>Yes</v>
      </c>
    </row>
    <row r="32" spans="1:12" x14ac:dyDescent="0.25">
      <c r="A32" s="2" t="s">
        <v>23</v>
      </c>
      <c r="B32" s="33" t="s">
        <v>213</v>
      </c>
      <c r="C32" s="13">
        <v>93.401092972000001</v>
      </c>
      <c r="D32" s="11" t="str">
        <f t="shared" ref="D32:D37" si="11">IF($B32="N/A","N/A",IF(C32&gt;10,"No",IF(C32&lt;-10,"No","Yes")))</f>
        <v>N/A</v>
      </c>
      <c r="E32" s="13">
        <v>93.259236389999998</v>
      </c>
      <c r="F32" s="11" t="str">
        <f t="shared" ref="F32:F37" si="12">IF($B32="N/A","N/A",IF(E32&gt;10,"No",IF(E32&lt;-10,"No","Yes")))</f>
        <v>N/A</v>
      </c>
      <c r="G32" s="13">
        <v>93.316299024000003</v>
      </c>
      <c r="H32" s="11" t="str">
        <f t="shared" ref="H32:H37" si="13">IF($B32="N/A","N/A",IF(G32&gt;10,"No",IF(G32&lt;-10,"No","Yes")))</f>
        <v>N/A</v>
      </c>
      <c r="I32" s="12">
        <v>-0.152</v>
      </c>
      <c r="J32" s="12">
        <v>6.1199999999999997E-2</v>
      </c>
      <c r="K32" s="41" t="s">
        <v>740</v>
      </c>
      <c r="L32" s="9" t="str">
        <f t="shared" si="4"/>
        <v>Yes</v>
      </c>
    </row>
    <row r="33" spans="1:12" x14ac:dyDescent="0.25">
      <c r="A33" s="2" t="s">
        <v>24</v>
      </c>
      <c r="B33" s="33" t="s">
        <v>213</v>
      </c>
      <c r="C33" s="13">
        <v>5.1235105061999997</v>
      </c>
      <c r="D33" s="11" t="str">
        <f t="shared" si="11"/>
        <v>N/A</v>
      </c>
      <c r="E33" s="13">
        <v>5.1275542291000002</v>
      </c>
      <c r="F33" s="11" t="str">
        <f t="shared" si="12"/>
        <v>N/A</v>
      </c>
      <c r="G33" s="13">
        <v>5.1158225544000002</v>
      </c>
      <c r="H33" s="11" t="str">
        <f t="shared" si="13"/>
        <v>N/A</v>
      </c>
      <c r="I33" s="12">
        <v>7.8899999999999998E-2</v>
      </c>
      <c r="J33" s="12">
        <v>-0.22900000000000001</v>
      </c>
      <c r="K33" s="41" t="s">
        <v>740</v>
      </c>
      <c r="L33" s="9" t="str">
        <f t="shared" si="4"/>
        <v>Yes</v>
      </c>
    </row>
    <row r="34" spans="1:12" x14ac:dyDescent="0.25">
      <c r="A34" s="2" t="s">
        <v>25</v>
      </c>
      <c r="B34" s="33" t="s">
        <v>213</v>
      </c>
      <c r="C34" s="13">
        <v>2.0420713100000001E-2</v>
      </c>
      <c r="D34" s="11" t="str">
        <f t="shared" si="11"/>
        <v>N/A</v>
      </c>
      <c r="E34" s="13">
        <v>1.82955416E-2</v>
      </c>
      <c r="F34" s="11" t="str">
        <f t="shared" si="12"/>
        <v>N/A</v>
      </c>
      <c r="G34" s="13">
        <v>1.9123278300000001E-2</v>
      </c>
      <c r="H34" s="11" t="str">
        <f t="shared" si="13"/>
        <v>N/A</v>
      </c>
      <c r="I34" s="12">
        <v>-10.4</v>
      </c>
      <c r="J34" s="12">
        <v>4.524</v>
      </c>
      <c r="K34" s="41" t="s">
        <v>740</v>
      </c>
      <c r="L34" s="9" t="str">
        <f t="shared" si="4"/>
        <v>Yes</v>
      </c>
    </row>
    <row r="35" spans="1:12" x14ac:dyDescent="0.25">
      <c r="A35" s="2" t="s">
        <v>26</v>
      </c>
      <c r="B35" s="41" t="s">
        <v>213</v>
      </c>
      <c r="C35" s="13">
        <v>1.5315534800000001E-2</v>
      </c>
      <c r="D35" s="11" t="str">
        <f t="shared" si="11"/>
        <v>N/A</v>
      </c>
      <c r="E35" s="13">
        <v>1.37216562E-2</v>
      </c>
      <c r="F35" s="11" t="str">
        <f t="shared" si="12"/>
        <v>N/A</v>
      </c>
      <c r="G35" s="13">
        <v>1.33632547E-2</v>
      </c>
      <c r="H35" s="11" t="str">
        <f t="shared" si="13"/>
        <v>N/A</v>
      </c>
      <c r="I35" s="12">
        <v>-10.4</v>
      </c>
      <c r="J35" s="12">
        <v>-2.61</v>
      </c>
      <c r="K35" s="41" t="s">
        <v>213</v>
      </c>
      <c r="L35" s="9" t="str">
        <f t="shared" si="4"/>
        <v>N/A</v>
      </c>
    </row>
    <row r="36" spans="1:12" x14ac:dyDescent="0.25">
      <c r="A36" s="2" t="s">
        <v>60</v>
      </c>
      <c r="B36" s="41" t="s">
        <v>213</v>
      </c>
      <c r="C36" s="13">
        <v>0</v>
      </c>
      <c r="D36" s="11" t="str">
        <f t="shared" si="11"/>
        <v>N/A</v>
      </c>
      <c r="E36" s="13">
        <v>0</v>
      </c>
      <c r="F36" s="11" t="str">
        <f t="shared" si="12"/>
        <v>N/A</v>
      </c>
      <c r="G36" s="13">
        <v>2.304009E-4</v>
      </c>
      <c r="H36" s="11" t="str">
        <f t="shared" si="13"/>
        <v>N/A</v>
      </c>
      <c r="I36" s="12" t="s">
        <v>1746</v>
      </c>
      <c r="J36" s="12" t="s">
        <v>1746</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1.4396602735999999</v>
      </c>
      <c r="D38" s="11" t="str">
        <f>IF($B38="N/A","N/A",IF(C38&gt;=5,"No",IF(C38&lt;0,"No","Yes")))</f>
        <v>Yes</v>
      </c>
      <c r="E38" s="13">
        <v>1.5811921832</v>
      </c>
      <c r="F38" s="11" t="str">
        <f>IF($B38="N/A","N/A",IF(E38&gt;=5,"No",IF(E38&lt;0,"No","Yes")))</f>
        <v>Yes</v>
      </c>
      <c r="G38" s="13">
        <v>1.535161488</v>
      </c>
      <c r="H38" s="11" t="str">
        <f>IF($B38="N/A","N/A",IF(G38&gt;=5,"No",IF(G38&lt;0,"No","Yes")))</f>
        <v>Yes</v>
      </c>
      <c r="I38" s="12">
        <v>9.8309999999999995</v>
      </c>
      <c r="J38" s="12">
        <v>-2.91</v>
      </c>
      <c r="K38" s="41" t="s">
        <v>740</v>
      </c>
      <c r="L38" s="9" t="str">
        <f t="shared" si="4"/>
        <v>Yes</v>
      </c>
    </row>
    <row r="39" spans="1:12" x14ac:dyDescent="0.25">
      <c r="A39" s="2" t="s">
        <v>63</v>
      </c>
      <c r="B39" s="41" t="s">
        <v>213</v>
      </c>
      <c r="C39" s="13">
        <v>0</v>
      </c>
      <c r="D39" s="11" t="str">
        <f>IF($B39="N/A","N/A",IF(C39&gt;10,"No",IF(C39&lt;-10,"No","Yes")))</f>
        <v>N/A</v>
      </c>
      <c r="E39" s="13">
        <v>8.2787325800000006E-2</v>
      </c>
      <c r="F39" s="11" t="str">
        <f>IF($B39="N/A","N/A",IF(E39&gt;10,"No",IF(E39&lt;-10,"No","Yes")))</f>
        <v>N/A</v>
      </c>
      <c r="G39" s="13">
        <v>2.16576887E-2</v>
      </c>
      <c r="H39" s="11" t="str">
        <f>IF($B39="N/A","N/A",IF(G39&gt;10,"No",IF(G39&lt;-10,"No","Yes")))</f>
        <v>N/A</v>
      </c>
      <c r="I39" s="12" t="s">
        <v>1746</v>
      </c>
      <c r="J39" s="12">
        <v>-73.8</v>
      </c>
      <c r="K39" s="41" t="s">
        <v>740</v>
      </c>
      <c r="L39" s="9" t="str">
        <f t="shared" si="4"/>
        <v>No</v>
      </c>
    </row>
    <row r="40" spans="1:12" x14ac:dyDescent="0.25">
      <c r="A40" s="2" t="s">
        <v>64</v>
      </c>
      <c r="B40" s="41" t="s">
        <v>213</v>
      </c>
      <c r="C40" s="13" t="s">
        <v>1746</v>
      </c>
      <c r="D40" s="11" t="str">
        <f>IF($B40="N/A","N/A",IF(C40&gt;10,"No",IF(C40&lt;-10,"No","Yes")))</f>
        <v>N/A</v>
      </c>
      <c r="E40" s="13">
        <v>100</v>
      </c>
      <c r="F40" s="11" t="str">
        <f>IF($B40="N/A","N/A",IF(E40&gt;10,"No",IF(E40&lt;-10,"No","Yes")))</f>
        <v>N/A</v>
      </c>
      <c r="G40" s="13">
        <v>100</v>
      </c>
      <c r="H40" s="11" t="str">
        <f>IF($B40="N/A","N/A",IF(G40&gt;10,"No",IF(G40&lt;-10,"No","Yes")))</f>
        <v>N/A</v>
      </c>
      <c r="I40" s="12" t="s">
        <v>1746</v>
      </c>
      <c r="J40" s="12">
        <v>0</v>
      </c>
      <c r="K40" s="41" t="s">
        <v>740</v>
      </c>
      <c r="L40" s="9" t="str">
        <f t="shared" si="4"/>
        <v>Yes</v>
      </c>
    </row>
    <row r="41" spans="1:12" x14ac:dyDescent="0.25">
      <c r="A41" s="3" t="s">
        <v>19</v>
      </c>
      <c r="B41" s="33" t="s">
        <v>281</v>
      </c>
      <c r="C41" s="8">
        <v>3.1823824939000001</v>
      </c>
      <c r="D41" s="11" t="str">
        <f>IF($B41="N/A","N/A",IF(C41&gt;8,"No",IF(C41&lt;2,"No","Yes")))</f>
        <v>Yes</v>
      </c>
      <c r="E41" s="8">
        <v>3.1008656077999999</v>
      </c>
      <c r="F41" s="11" t="str">
        <f>IF($B41="N/A","N/A",IF(E41&gt;8,"No",IF(E41&lt;2,"No","Yes")))</f>
        <v>Yes</v>
      </c>
      <c r="G41" s="8">
        <v>3.1343744384000001</v>
      </c>
      <c r="H41" s="11" t="str">
        <f>IF($B41="N/A","N/A",IF(G41&gt;8,"No",IF(G41&lt;2,"No","Yes")))</f>
        <v>Yes</v>
      </c>
      <c r="I41" s="12">
        <v>-2.56</v>
      </c>
      <c r="J41" s="12">
        <v>1.081</v>
      </c>
      <c r="K41" s="41" t="s">
        <v>740</v>
      </c>
      <c r="L41" s="9" t="str">
        <f t="shared" si="4"/>
        <v>Yes</v>
      </c>
    </row>
    <row r="42" spans="1:12" x14ac:dyDescent="0.25">
      <c r="A42" s="3" t="s">
        <v>170</v>
      </c>
      <c r="B42" s="33" t="s">
        <v>213</v>
      </c>
      <c r="C42" s="8">
        <v>15.430169283</v>
      </c>
      <c r="D42" s="11" t="str">
        <f t="shared" ref="D42:D49" si="14">IF($B42="N/A","N/A",IF(C42&gt;10,"No",IF(C42&lt;-10,"No","Yes")))</f>
        <v>N/A</v>
      </c>
      <c r="E42" s="8">
        <v>15.232410551999999</v>
      </c>
      <c r="F42" s="11" t="str">
        <f t="shared" ref="F42:F49" si="15">IF($B42="N/A","N/A",IF(E42&gt;10,"No",IF(E42&lt;-10,"No","Yes")))</f>
        <v>N/A</v>
      </c>
      <c r="G42" s="8">
        <v>15.110845894000001</v>
      </c>
      <c r="H42" s="11" t="str">
        <f t="shared" ref="H42:H49" si="16">IF($B42="N/A","N/A",IF(G42&gt;10,"No",IF(G42&lt;-10,"No","Yes")))</f>
        <v>N/A</v>
      </c>
      <c r="I42" s="12">
        <v>-1.28</v>
      </c>
      <c r="J42" s="12">
        <v>-0.79800000000000004</v>
      </c>
      <c r="K42" s="41" t="s">
        <v>740</v>
      </c>
      <c r="L42" s="9" t="str">
        <f>IF(J42="Div by 0", "N/A", IF(OR(J42="N/A",K42="N/A"),"N/A", IF(J42&gt;VALUE(MID(K42,1,2)), "No", IF(J42&lt;-1*VALUE(MID(K42,1,2)), "No", "Yes"))))</f>
        <v>Yes</v>
      </c>
    </row>
    <row r="43" spans="1:12" x14ac:dyDescent="0.25">
      <c r="A43" s="3" t="s">
        <v>171</v>
      </c>
      <c r="B43" s="33" t="s">
        <v>213</v>
      </c>
      <c r="C43" s="8">
        <v>30.012646919000002</v>
      </c>
      <c r="D43" s="11" t="str">
        <f t="shared" si="14"/>
        <v>N/A</v>
      </c>
      <c r="E43" s="8">
        <v>29.733685522999998</v>
      </c>
      <c r="F43" s="11" t="str">
        <f t="shared" si="15"/>
        <v>N/A</v>
      </c>
      <c r="G43" s="8">
        <v>29.835309405</v>
      </c>
      <c r="H43" s="11" t="str">
        <f t="shared" si="16"/>
        <v>N/A</v>
      </c>
      <c r="I43" s="12">
        <v>-0.92900000000000005</v>
      </c>
      <c r="J43" s="12">
        <v>0.34179999999999999</v>
      </c>
      <c r="K43" s="41" t="s">
        <v>740</v>
      </c>
      <c r="L43" s="9" t="str">
        <f>IF(J43="Div by 0", "N/A", IF(OR(J43="N/A",K43="N/A"),"N/A", IF(J43&gt;VALUE(MID(K43,1,2)), "No", IF(J43&lt;-1*VALUE(MID(K43,1,2)), "No", "Yes"))))</f>
        <v>Yes</v>
      </c>
    </row>
    <row r="44" spans="1:12" x14ac:dyDescent="0.25">
      <c r="A44" s="3" t="s">
        <v>172</v>
      </c>
      <c r="B44" s="33" t="s">
        <v>213</v>
      </c>
      <c r="C44" s="8">
        <v>3.0737814287999998</v>
      </c>
      <c r="D44" s="11" t="str">
        <f t="shared" si="14"/>
        <v>N/A</v>
      </c>
      <c r="E44" s="8">
        <v>3.0096165941000002</v>
      </c>
      <c r="F44" s="11" t="str">
        <f t="shared" si="15"/>
        <v>N/A</v>
      </c>
      <c r="G44" s="8">
        <v>2.8800117964999998</v>
      </c>
      <c r="H44" s="11" t="str">
        <f t="shared" si="16"/>
        <v>N/A</v>
      </c>
      <c r="I44" s="12">
        <v>-2.09</v>
      </c>
      <c r="J44" s="12">
        <v>-4.3099999999999996</v>
      </c>
      <c r="K44" s="41" t="s">
        <v>740</v>
      </c>
      <c r="L44" s="9" t="str">
        <f t="shared" ref="L44:L53" si="17">IF(J44="Div by 0", "N/A", IF(OR(J44="N/A",K44="N/A"),"N/A", IF(J44&gt;VALUE(MID(K44,1,2)), "No", IF(J44&lt;-1*VALUE(MID(K44,1,2)), "No", "Yes"))))</f>
        <v>Yes</v>
      </c>
    </row>
    <row r="45" spans="1:12" x14ac:dyDescent="0.25">
      <c r="A45" s="3" t="s">
        <v>173</v>
      </c>
      <c r="B45" s="33" t="s">
        <v>213</v>
      </c>
      <c r="C45" s="8">
        <v>22.214022997000001</v>
      </c>
      <c r="D45" s="11" t="str">
        <f t="shared" si="14"/>
        <v>N/A</v>
      </c>
      <c r="E45" s="8">
        <v>22.169851233999999</v>
      </c>
      <c r="F45" s="11" t="str">
        <f t="shared" si="15"/>
        <v>N/A</v>
      </c>
      <c r="G45" s="8">
        <v>21.809753333</v>
      </c>
      <c r="H45" s="11" t="str">
        <f t="shared" si="16"/>
        <v>N/A</v>
      </c>
      <c r="I45" s="12">
        <v>-0.19900000000000001</v>
      </c>
      <c r="J45" s="12">
        <v>-1.62</v>
      </c>
      <c r="K45" s="41" t="s">
        <v>740</v>
      </c>
      <c r="L45" s="9" t="str">
        <f t="shared" si="17"/>
        <v>Yes</v>
      </c>
    </row>
    <row r="46" spans="1:12" x14ac:dyDescent="0.25">
      <c r="A46" s="3" t="s">
        <v>174</v>
      </c>
      <c r="B46" s="33" t="s">
        <v>213</v>
      </c>
      <c r="C46" s="8">
        <v>16.264865930999999</v>
      </c>
      <c r="D46" s="11" t="str">
        <f t="shared" si="14"/>
        <v>N/A</v>
      </c>
      <c r="E46" s="8">
        <v>16.738133626</v>
      </c>
      <c r="F46" s="11" t="str">
        <f t="shared" si="15"/>
        <v>N/A</v>
      </c>
      <c r="G46" s="8">
        <v>17.045983419999999</v>
      </c>
      <c r="H46" s="11" t="str">
        <f t="shared" si="16"/>
        <v>N/A</v>
      </c>
      <c r="I46" s="12">
        <v>2.91</v>
      </c>
      <c r="J46" s="12">
        <v>1.839</v>
      </c>
      <c r="K46" s="41" t="s">
        <v>740</v>
      </c>
      <c r="L46" s="9" t="str">
        <f t="shared" si="17"/>
        <v>Yes</v>
      </c>
    </row>
    <row r="47" spans="1:12" x14ac:dyDescent="0.25">
      <c r="A47" s="3" t="s">
        <v>175</v>
      </c>
      <c r="B47" s="33" t="s">
        <v>213</v>
      </c>
      <c r="C47" s="8">
        <v>4.8784619490000001</v>
      </c>
      <c r="D47" s="11" t="str">
        <f t="shared" si="14"/>
        <v>N/A</v>
      </c>
      <c r="E47" s="8">
        <v>5.0497981772999996</v>
      </c>
      <c r="F47" s="11" t="str">
        <f t="shared" si="15"/>
        <v>N/A</v>
      </c>
      <c r="G47" s="8">
        <v>5.2139733564000004</v>
      </c>
      <c r="H47" s="11" t="str">
        <f t="shared" si="16"/>
        <v>N/A</v>
      </c>
      <c r="I47" s="12">
        <v>3.512</v>
      </c>
      <c r="J47" s="12">
        <v>3.2509999999999999</v>
      </c>
      <c r="K47" s="41" t="s">
        <v>740</v>
      </c>
      <c r="L47" s="9" t="str">
        <f t="shared" si="17"/>
        <v>Yes</v>
      </c>
    </row>
    <row r="48" spans="1:12" x14ac:dyDescent="0.25">
      <c r="A48" s="3" t="s">
        <v>176</v>
      </c>
      <c r="B48" s="33" t="s">
        <v>213</v>
      </c>
      <c r="C48" s="8">
        <v>3.0988432129999999</v>
      </c>
      <c r="D48" s="11" t="str">
        <f t="shared" si="14"/>
        <v>N/A</v>
      </c>
      <c r="E48" s="8">
        <v>3.1141298755000002</v>
      </c>
      <c r="F48" s="11" t="str">
        <f t="shared" si="15"/>
        <v>N/A</v>
      </c>
      <c r="G48" s="8">
        <v>3.1223935893000001</v>
      </c>
      <c r="H48" s="11" t="str">
        <f t="shared" si="16"/>
        <v>N/A</v>
      </c>
      <c r="I48" s="12">
        <v>0.49330000000000002</v>
      </c>
      <c r="J48" s="12">
        <v>0.26540000000000002</v>
      </c>
      <c r="K48" s="41" t="s">
        <v>740</v>
      </c>
      <c r="L48" s="9" t="str">
        <f t="shared" si="17"/>
        <v>Yes</v>
      </c>
    </row>
    <row r="49" spans="1:12" x14ac:dyDescent="0.25">
      <c r="A49" s="3" t="s">
        <v>957</v>
      </c>
      <c r="B49" s="33" t="s">
        <v>213</v>
      </c>
      <c r="C49" s="8">
        <v>1.8448257857999999</v>
      </c>
      <c r="D49" s="11" t="str">
        <f t="shared" si="14"/>
        <v>N/A</v>
      </c>
      <c r="E49" s="8">
        <v>1.8515088103999999</v>
      </c>
      <c r="F49" s="11" t="str">
        <f t="shared" si="15"/>
        <v>N/A</v>
      </c>
      <c r="G49" s="8">
        <v>1.8473547668000001</v>
      </c>
      <c r="H49" s="11" t="str">
        <f t="shared" si="16"/>
        <v>N/A</v>
      </c>
      <c r="I49" s="12">
        <v>0.36230000000000001</v>
      </c>
      <c r="J49" s="12">
        <v>-0.224</v>
      </c>
      <c r="K49" s="41" t="s">
        <v>740</v>
      </c>
      <c r="L49" s="9" t="str">
        <f t="shared" si="17"/>
        <v>Yes</v>
      </c>
    </row>
    <row r="50" spans="1:12" x14ac:dyDescent="0.25">
      <c r="A50" s="2" t="s">
        <v>208</v>
      </c>
      <c r="B50" s="33" t="s">
        <v>213</v>
      </c>
      <c r="C50" s="34">
        <v>207898</v>
      </c>
      <c r="D50" s="9" t="str">
        <f t="shared" ref="D50:D53" si="18">IF($B50="N/A","N/A",IF(C50&lt;0,"No","Yes"))</f>
        <v>N/A</v>
      </c>
      <c r="E50" s="34">
        <v>208425</v>
      </c>
      <c r="F50" s="9" t="str">
        <f t="shared" ref="F50:F53" si="19">IF($B50="N/A","N/A",IF(E50&lt;0,"No","Yes"))</f>
        <v>N/A</v>
      </c>
      <c r="G50" s="34">
        <v>206894</v>
      </c>
      <c r="H50" s="9" t="str">
        <f t="shared" ref="H50:H53" si="20">IF($B50="N/A","N/A",IF(G50&lt;0,"No","Yes"))</f>
        <v>N/A</v>
      </c>
      <c r="I50" s="12">
        <v>0.2535</v>
      </c>
      <c r="J50" s="12">
        <v>-0.73499999999999999</v>
      </c>
      <c r="K50" s="41" t="s">
        <v>740</v>
      </c>
      <c r="L50" s="9" t="str">
        <f t="shared" si="17"/>
        <v>Yes</v>
      </c>
    </row>
    <row r="51" spans="1:12" x14ac:dyDescent="0.25">
      <c r="A51" s="2" t="s">
        <v>209</v>
      </c>
      <c r="B51" s="33" t="s">
        <v>213</v>
      </c>
      <c r="C51" s="34">
        <v>13115</v>
      </c>
      <c r="D51" s="9" t="str">
        <f t="shared" si="18"/>
        <v>N/A</v>
      </c>
      <c r="E51" s="34">
        <v>12984</v>
      </c>
      <c r="F51" s="9" t="str">
        <f t="shared" si="19"/>
        <v>N/A</v>
      </c>
      <c r="G51" s="34">
        <v>12339</v>
      </c>
      <c r="H51" s="9" t="str">
        <f t="shared" si="20"/>
        <v>N/A</v>
      </c>
      <c r="I51" s="12">
        <v>-0.999</v>
      </c>
      <c r="J51" s="12">
        <v>-4.97</v>
      </c>
      <c r="K51" s="41" t="s">
        <v>740</v>
      </c>
      <c r="L51" s="9" t="str">
        <f t="shared" si="17"/>
        <v>Yes</v>
      </c>
    </row>
    <row r="52" spans="1:12" x14ac:dyDescent="0.25">
      <c r="A52" s="2" t="s">
        <v>210</v>
      </c>
      <c r="B52" s="33" t="s">
        <v>213</v>
      </c>
      <c r="C52" s="34">
        <v>162691</v>
      </c>
      <c r="D52" s="9" t="str">
        <f t="shared" si="18"/>
        <v>N/A</v>
      </c>
      <c r="E52" s="34">
        <v>166960</v>
      </c>
      <c r="F52" s="9" t="str">
        <f t="shared" si="19"/>
        <v>N/A</v>
      </c>
      <c r="G52" s="34">
        <v>165086</v>
      </c>
      <c r="H52" s="9" t="str">
        <f t="shared" si="20"/>
        <v>N/A</v>
      </c>
      <c r="I52" s="12">
        <v>2.6240000000000001</v>
      </c>
      <c r="J52" s="12">
        <v>-1.1200000000000001</v>
      </c>
      <c r="K52" s="41" t="s">
        <v>740</v>
      </c>
      <c r="L52" s="9" t="str">
        <f t="shared" si="17"/>
        <v>Yes</v>
      </c>
    </row>
    <row r="53" spans="1:12" x14ac:dyDescent="0.25">
      <c r="A53" s="2" t="s">
        <v>958</v>
      </c>
      <c r="B53" s="33" t="s">
        <v>213</v>
      </c>
      <c r="C53" s="34">
        <v>33157</v>
      </c>
      <c r="D53" s="9" t="str">
        <f t="shared" si="18"/>
        <v>N/A</v>
      </c>
      <c r="E53" s="34">
        <v>34772</v>
      </c>
      <c r="F53" s="9" t="str">
        <f t="shared" si="19"/>
        <v>N/A</v>
      </c>
      <c r="G53" s="34">
        <v>35040</v>
      </c>
      <c r="H53" s="9" t="str">
        <f t="shared" si="20"/>
        <v>N/A</v>
      </c>
      <c r="I53" s="12">
        <v>4.8710000000000004</v>
      </c>
      <c r="J53" s="12">
        <v>0.77070000000000005</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99.999542610999995</v>
      </c>
      <c r="F55" s="11" t="str">
        <f>IF($B55="N/A","N/A",IF(E55&gt;10,"No",IF(E55&lt;-10,"No","Yes")))</f>
        <v>N/A</v>
      </c>
      <c r="G55" s="8">
        <v>99.999308796999998</v>
      </c>
      <c r="H55" s="11" t="str">
        <f>IF($B55="N/A","N/A",IF(G55&gt;10,"No",IF(G55&lt;-10,"No","Yes")))</f>
        <v>N/A</v>
      </c>
      <c r="I55" s="12">
        <v>0</v>
      </c>
      <c r="J55" s="12">
        <v>0</v>
      </c>
      <c r="K55" s="33" t="s">
        <v>213</v>
      </c>
      <c r="L55" s="9" t="str">
        <f t="shared" si="4"/>
        <v>N/A</v>
      </c>
    </row>
    <row r="56" spans="1:12" x14ac:dyDescent="0.25">
      <c r="A56" s="2" t="s">
        <v>177</v>
      </c>
      <c r="B56" s="33" t="s">
        <v>213</v>
      </c>
      <c r="C56" s="8">
        <v>56.240036199999999</v>
      </c>
      <c r="D56" s="11" t="str">
        <f t="shared" ref="D56:D57" si="21">IF($B56="N/A","N/A",IF(C56&gt;10,"No",IF(C56&lt;-10,"No","Yes")))</f>
        <v>N/A</v>
      </c>
      <c r="E56" s="8">
        <v>56.148331104</v>
      </c>
      <c r="F56" s="11" t="str">
        <f t="shared" ref="F56:F57" si="22">IF($B56="N/A","N/A",IF(E56&gt;10,"No",IF(E56&lt;-10,"No","Yes")))</f>
        <v>N/A</v>
      </c>
      <c r="G56" s="8">
        <v>56.115762650000001</v>
      </c>
      <c r="H56" s="11" t="str">
        <f t="shared" ref="H56:H57" si="23">IF($B56="N/A","N/A",IF(G56&gt;10,"No",IF(G56&lt;-10,"No","Yes")))</f>
        <v>N/A</v>
      </c>
      <c r="I56" s="12">
        <v>-0.16300000000000001</v>
      </c>
      <c r="J56" s="12">
        <v>-5.8000000000000003E-2</v>
      </c>
      <c r="K56" s="41" t="s">
        <v>740</v>
      </c>
      <c r="L56" s="9" t="str">
        <f>IF(J56="Div by 0", "N/A", IF(OR(J56="N/A",K56="N/A"),"N/A", IF(J56&gt;VALUE(MID(K56,1,2)), "No", IF(J56&lt;-1*VALUE(MID(K56,1,2)), "No", "Yes"))))</f>
        <v>Yes</v>
      </c>
    </row>
    <row r="57" spans="1:12" x14ac:dyDescent="0.25">
      <c r="A57" s="6" t="s">
        <v>178</v>
      </c>
      <c r="B57" s="33" t="s">
        <v>213</v>
      </c>
      <c r="C57" s="8">
        <v>43.759963800000001</v>
      </c>
      <c r="D57" s="11" t="str">
        <f t="shared" si="21"/>
        <v>N/A</v>
      </c>
      <c r="E57" s="8">
        <v>43.851211507999999</v>
      </c>
      <c r="F57" s="11" t="str">
        <f t="shared" si="22"/>
        <v>N/A</v>
      </c>
      <c r="G57" s="8">
        <v>43.883546146999997</v>
      </c>
      <c r="H57" s="11" t="str">
        <f t="shared" si="23"/>
        <v>N/A</v>
      </c>
      <c r="I57" s="12">
        <v>0.20849999999999999</v>
      </c>
      <c r="J57" s="12">
        <v>7.3700000000000002E-2</v>
      </c>
      <c r="K57" s="41" t="s">
        <v>740</v>
      </c>
      <c r="L57" s="9" t="str">
        <f>IF(J57="Div by 0", "N/A", IF(OR(J57="N/A",K57="N/A"),"N/A", IF(J57&gt;VALUE(MID(K57,1,2)), "No", IF(J57&lt;-1*VALUE(MID(K57,1,2)), "No", "Yes"))))</f>
        <v>Yes</v>
      </c>
    </row>
    <row r="58" spans="1:12" x14ac:dyDescent="0.25">
      <c r="A58" s="7" t="s">
        <v>686</v>
      </c>
      <c r="B58" s="33" t="s">
        <v>282</v>
      </c>
      <c r="C58" s="8">
        <v>58.706997575000003</v>
      </c>
      <c r="D58" s="11" t="str">
        <f>IF($B58="N/A","N/A",IF(C58&gt;70,"No",IF(C58&lt;40,"No","Yes")))</f>
        <v>Yes</v>
      </c>
      <c r="E58" s="8">
        <v>58.293254662999999</v>
      </c>
      <c r="F58" s="11" t="str">
        <f>IF($B58="N/A","N/A",IF(E58&gt;70,"No",IF(E58&lt;40,"No","Yes")))</f>
        <v>Yes</v>
      </c>
      <c r="G58" s="8">
        <v>59.320178974999997</v>
      </c>
      <c r="H58" s="11" t="str">
        <f>IF($B58="N/A","N/A",IF(G58&gt;70,"No",IF(G58&lt;40,"No","Yes")))</f>
        <v>Yes</v>
      </c>
      <c r="I58" s="12">
        <v>-0.70499999999999996</v>
      </c>
      <c r="J58" s="12">
        <v>1.762</v>
      </c>
      <c r="K58" s="41" t="s">
        <v>740</v>
      </c>
      <c r="L58" s="9" t="str">
        <f t="shared" si="4"/>
        <v>Yes</v>
      </c>
    </row>
    <row r="59" spans="1:12" x14ac:dyDescent="0.25">
      <c r="A59" s="2" t="s">
        <v>687</v>
      </c>
      <c r="B59" s="33" t="s">
        <v>213</v>
      </c>
      <c r="C59" s="8">
        <v>73.853969470999999</v>
      </c>
      <c r="D59" s="11" t="str">
        <f>IF($B59="N/A","N/A",IF(C59&gt;10,"No",IF(C59&lt;-10,"No","Yes")))</f>
        <v>N/A</v>
      </c>
      <c r="E59" s="8">
        <v>72.898878479000004</v>
      </c>
      <c r="F59" s="11" t="str">
        <f>IF($B59="N/A","N/A",IF(E59&gt;10,"No",IF(E59&lt;-10,"No","Yes")))</f>
        <v>N/A</v>
      </c>
      <c r="G59" s="8">
        <v>73.407195888000004</v>
      </c>
      <c r="H59" s="11" t="str">
        <f>IF($B59="N/A","N/A",IF(G59&gt;10,"No",IF(G59&lt;-10,"No","Yes")))</f>
        <v>N/A</v>
      </c>
      <c r="I59" s="12">
        <v>-1.29</v>
      </c>
      <c r="J59" s="12">
        <v>0.69730000000000003</v>
      </c>
      <c r="K59" s="33" t="s">
        <v>213</v>
      </c>
      <c r="L59" s="9" t="str">
        <f t="shared" si="4"/>
        <v>N/A</v>
      </c>
    </row>
    <row r="60" spans="1:12" x14ac:dyDescent="0.25">
      <c r="A60" s="2" t="s">
        <v>688</v>
      </c>
      <c r="B60" s="33" t="s">
        <v>213</v>
      </c>
      <c r="C60" s="8">
        <v>77.098238515999995</v>
      </c>
      <c r="D60" s="11" t="str">
        <f t="shared" ref="D60:D66" si="24">IF($B60="N/A","N/A",IF(C60&gt;10,"No",IF(C60&lt;-10,"No","Yes")))</f>
        <v>N/A</v>
      </c>
      <c r="E60" s="8">
        <v>75.844885095999999</v>
      </c>
      <c r="F60" s="11" t="str">
        <f t="shared" ref="F60:F66" si="25">IF($B60="N/A","N/A",IF(E60&gt;10,"No",IF(E60&lt;-10,"No","Yes")))</f>
        <v>N/A</v>
      </c>
      <c r="G60" s="8">
        <v>76.652405903000002</v>
      </c>
      <c r="H60" s="11" t="str">
        <f t="shared" ref="H60:H66" si="26">IF($B60="N/A","N/A",IF(G60&gt;10,"No",IF(G60&lt;-10,"No","Yes")))</f>
        <v>N/A</v>
      </c>
      <c r="I60" s="12">
        <v>-1.63</v>
      </c>
      <c r="J60" s="12">
        <v>1.0649999999999999</v>
      </c>
      <c r="K60" s="33" t="s">
        <v>213</v>
      </c>
      <c r="L60" s="9" t="str">
        <f t="shared" si="4"/>
        <v>N/A</v>
      </c>
    </row>
    <row r="61" spans="1:12" x14ac:dyDescent="0.25">
      <c r="A61" s="2" t="s">
        <v>1747</v>
      </c>
      <c r="B61" s="33" t="s">
        <v>213</v>
      </c>
      <c r="C61" s="8">
        <v>55.652169647999997</v>
      </c>
      <c r="D61" s="11" t="str">
        <f t="shared" si="24"/>
        <v>N/A</v>
      </c>
      <c r="E61" s="8">
        <v>55.569888059999997</v>
      </c>
      <c r="F61" s="11" t="str">
        <f t="shared" si="25"/>
        <v>N/A</v>
      </c>
      <c r="G61" s="8">
        <v>55.437975057000003</v>
      </c>
      <c r="H61" s="11" t="str">
        <f t="shared" si="26"/>
        <v>N/A</v>
      </c>
      <c r="I61" s="12">
        <v>-0.14799999999999999</v>
      </c>
      <c r="J61" s="12">
        <v>-0.23699999999999999</v>
      </c>
      <c r="K61" s="33" t="s">
        <v>213</v>
      </c>
      <c r="L61" s="9" t="str">
        <f t="shared" si="4"/>
        <v>N/A</v>
      </c>
    </row>
    <row r="62" spans="1:12" x14ac:dyDescent="0.25">
      <c r="A62" s="2" t="s">
        <v>689</v>
      </c>
      <c r="B62" s="33" t="s">
        <v>213</v>
      </c>
      <c r="C62" s="8">
        <v>23.452855663000001</v>
      </c>
      <c r="D62" s="11" t="str">
        <f t="shared" si="24"/>
        <v>N/A</v>
      </c>
      <c r="E62" s="8">
        <v>22.966179515</v>
      </c>
      <c r="F62" s="11" t="str">
        <f t="shared" si="25"/>
        <v>N/A</v>
      </c>
      <c r="G62" s="8">
        <v>27.295393128000001</v>
      </c>
      <c r="H62" s="11" t="str">
        <f t="shared" si="26"/>
        <v>N/A</v>
      </c>
      <c r="I62" s="12">
        <v>-2.08</v>
      </c>
      <c r="J62" s="12">
        <v>18.850000000000001</v>
      </c>
      <c r="K62" s="33" t="s">
        <v>213</v>
      </c>
      <c r="L62" s="9" t="str">
        <f t="shared" si="4"/>
        <v>N/A</v>
      </c>
    </row>
    <row r="63" spans="1:12" x14ac:dyDescent="0.25">
      <c r="A63" s="2" t="s">
        <v>179</v>
      </c>
      <c r="B63" s="58" t="s">
        <v>217</v>
      </c>
      <c r="C63" s="34">
        <v>14516</v>
      </c>
      <c r="D63" s="11" t="str">
        <f>IF(OR($B63="N/A",$C63="N/A"),"N/A",IF(C63&gt;0,"No",IF(C63&lt;0,"No","Yes")))</f>
        <v>No</v>
      </c>
      <c r="E63" s="34">
        <v>15337</v>
      </c>
      <c r="F63" s="11" t="str">
        <f>IF(OR($B63="N/A",$E63="N/A"),"N/A",IF(E63&gt;0,"No",IF(E63&lt;0,"No","Yes")))</f>
        <v>No</v>
      </c>
      <c r="G63" s="34">
        <v>16291</v>
      </c>
      <c r="H63" s="11" t="str">
        <f>IF($B63="N/A","N/A",IF(G63&gt;0,"No",IF(G63&lt;0,"No","Yes")))</f>
        <v>No</v>
      </c>
      <c r="I63" s="12">
        <v>5.6559999999999997</v>
      </c>
      <c r="J63" s="12">
        <v>6.22</v>
      </c>
      <c r="K63" s="33" t="s">
        <v>213</v>
      </c>
      <c r="L63" s="9" t="str">
        <f>IF(J63="Div by 0", "N/A", IF(K63="N/A","N/A", IF(J63&gt;VALUE(MID(K63,1,2)), "No", IF(J63&lt;-1*VALUE(MID(K63,1,2)), "No", "Yes"))))</f>
        <v>N/A</v>
      </c>
    </row>
    <row r="64" spans="1:12" x14ac:dyDescent="0.25">
      <c r="A64" s="3" t="s">
        <v>146</v>
      </c>
      <c r="B64" s="33" t="s">
        <v>213</v>
      </c>
      <c r="C64" s="8">
        <v>1.5222713402000001</v>
      </c>
      <c r="D64" s="11" t="str">
        <f t="shared" si="24"/>
        <v>N/A</v>
      </c>
      <c r="E64" s="8">
        <v>1.5503184567999999</v>
      </c>
      <c r="F64" s="11" t="str">
        <f t="shared" si="25"/>
        <v>N/A</v>
      </c>
      <c r="G64" s="8">
        <v>1.6227138466</v>
      </c>
      <c r="H64" s="11" t="str">
        <f t="shared" si="26"/>
        <v>N/A</v>
      </c>
      <c r="I64" s="12">
        <v>1.8420000000000001</v>
      </c>
      <c r="J64" s="12">
        <v>4.67</v>
      </c>
      <c r="K64" s="33" t="s">
        <v>213</v>
      </c>
      <c r="L64" s="9" t="str">
        <f t="shared" si="4"/>
        <v>N/A</v>
      </c>
    </row>
    <row r="65" spans="1:12" x14ac:dyDescent="0.25">
      <c r="A65" s="3" t="s">
        <v>147</v>
      </c>
      <c r="B65" s="33" t="s">
        <v>213</v>
      </c>
      <c r="C65" s="8">
        <v>1.5194866975000001</v>
      </c>
      <c r="D65" s="11" t="str">
        <f t="shared" si="24"/>
        <v>N/A</v>
      </c>
      <c r="E65" s="8">
        <v>1.5754748265</v>
      </c>
      <c r="F65" s="11" t="str">
        <f t="shared" si="25"/>
        <v>N/A</v>
      </c>
      <c r="G65" s="8">
        <v>1.6291650731</v>
      </c>
      <c r="H65" s="11" t="str">
        <f t="shared" si="26"/>
        <v>N/A</v>
      </c>
      <c r="I65" s="12">
        <v>3.6850000000000001</v>
      </c>
      <c r="J65" s="12">
        <v>3.4079999999999999</v>
      </c>
      <c r="K65" s="33" t="s">
        <v>213</v>
      </c>
      <c r="L65" s="9" t="str">
        <f t="shared" si="4"/>
        <v>N/A</v>
      </c>
    </row>
    <row r="66" spans="1:12" x14ac:dyDescent="0.25">
      <c r="A66" s="3" t="s">
        <v>148</v>
      </c>
      <c r="B66" s="33" t="s">
        <v>213</v>
      </c>
      <c r="C66" s="8">
        <v>1.6392263333999999</v>
      </c>
      <c r="D66" s="11" t="str">
        <f t="shared" si="24"/>
        <v>N/A</v>
      </c>
      <c r="E66" s="8">
        <v>1.6836472162</v>
      </c>
      <c r="F66" s="11" t="str">
        <f t="shared" si="25"/>
        <v>N/A</v>
      </c>
      <c r="G66" s="8">
        <v>1.7307718891999999</v>
      </c>
      <c r="H66" s="11" t="str">
        <f t="shared" si="26"/>
        <v>N/A</v>
      </c>
      <c r="I66" s="12">
        <v>2.71</v>
      </c>
      <c r="J66" s="12">
        <v>2.7989999999999999</v>
      </c>
      <c r="K66" s="33" t="s">
        <v>213</v>
      </c>
      <c r="L66" s="9" t="str">
        <f t="shared" si="4"/>
        <v>N/A</v>
      </c>
    </row>
    <row r="67" spans="1:12" x14ac:dyDescent="0.25">
      <c r="A67" s="2" t="s">
        <v>960</v>
      </c>
      <c r="B67" s="41" t="s">
        <v>213</v>
      </c>
      <c r="C67" s="1">
        <v>1262</v>
      </c>
      <c r="D67" s="11" t="str">
        <f>IF($B67="N/A","N/A",IF(C67&gt;10,"No",IF(C67&lt;-10,"No","Yes")))</f>
        <v>N/A</v>
      </c>
      <c r="E67" s="1">
        <v>1314</v>
      </c>
      <c r="F67" s="11" t="str">
        <f>IF($B67="N/A","N/A",IF(E67&gt;10,"No",IF(E67&lt;-10,"No","Yes")))</f>
        <v>N/A</v>
      </c>
      <c r="G67" s="1">
        <v>1180</v>
      </c>
      <c r="H67" s="11" t="str">
        <f>IF($B67="N/A","N/A",IF(G67&gt;10,"No",IF(G67&lt;-10,"No","Yes")))</f>
        <v>N/A</v>
      </c>
      <c r="I67" s="12">
        <v>4.12</v>
      </c>
      <c r="J67" s="12">
        <v>-10.199999999999999</v>
      </c>
      <c r="K67" s="33" t="s">
        <v>213</v>
      </c>
      <c r="L67" s="9" t="str">
        <f t="shared" si="4"/>
        <v>N/A</v>
      </c>
    </row>
    <row r="68" spans="1:12" x14ac:dyDescent="0.25">
      <c r="A68" s="3" t="s">
        <v>201</v>
      </c>
      <c r="B68" s="41" t="s">
        <v>217</v>
      </c>
      <c r="C68" s="1">
        <v>16</v>
      </c>
      <c r="D68" s="11" t="str">
        <f t="shared" ref="D68:D69" si="27">IF($B68="N/A","N/A",IF(C68&gt;0,"No",IF(C68&lt;0,"No","Yes")))</f>
        <v>No</v>
      </c>
      <c r="E68" s="1">
        <v>39</v>
      </c>
      <c r="F68" s="11" t="str">
        <f t="shared" ref="F68:F69" si="28">IF($B68="N/A","N/A",IF(E68&gt;0,"No",IF(E68&lt;0,"No","Yes")))</f>
        <v>No</v>
      </c>
      <c r="G68" s="1">
        <v>33</v>
      </c>
      <c r="H68" s="11" t="str">
        <f t="shared" ref="H68:H69" si="29">IF($B68="N/A","N/A",IF(G68&gt;0,"No",IF(G68&lt;0,"No","Yes")))</f>
        <v>No</v>
      </c>
      <c r="I68" s="12">
        <v>143.80000000000001</v>
      </c>
      <c r="J68" s="12">
        <v>-15.4</v>
      </c>
      <c r="K68" s="33" t="s">
        <v>213</v>
      </c>
      <c r="L68" s="9" t="str">
        <f t="shared" si="4"/>
        <v>N/A</v>
      </c>
    </row>
    <row r="69" spans="1:12" x14ac:dyDescent="0.25">
      <c r="A69" s="3" t="s">
        <v>202</v>
      </c>
      <c r="B69" s="41" t="s">
        <v>217</v>
      </c>
      <c r="C69" s="1">
        <v>104</v>
      </c>
      <c r="D69" s="11" t="str">
        <f t="shared" si="27"/>
        <v>No</v>
      </c>
      <c r="E69" s="1">
        <v>165</v>
      </c>
      <c r="F69" s="11" t="str">
        <f t="shared" si="28"/>
        <v>No</v>
      </c>
      <c r="G69" s="1">
        <v>128</v>
      </c>
      <c r="H69" s="11" t="str">
        <f t="shared" si="29"/>
        <v>No</v>
      </c>
      <c r="I69" s="12">
        <v>58.65</v>
      </c>
      <c r="J69" s="12">
        <v>-22.4</v>
      </c>
      <c r="K69" s="33" t="s">
        <v>213</v>
      </c>
      <c r="L69" s="9" t="str">
        <f t="shared" si="4"/>
        <v>N/A</v>
      </c>
    </row>
    <row r="70" spans="1:12" x14ac:dyDescent="0.25">
      <c r="A70" s="3" t="s">
        <v>203</v>
      </c>
      <c r="B70" s="58" t="s">
        <v>213</v>
      </c>
      <c r="C70" s="13">
        <v>90.384615385000004</v>
      </c>
      <c r="D70" s="11" t="str">
        <f>IF($B70="N/A","N/A",IF(C70&gt;10,"No",IF(C70&lt;-10,"No","Yes")))</f>
        <v>N/A</v>
      </c>
      <c r="E70" s="13">
        <v>92.727272726999999</v>
      </c>
      <c r="F70" s="11" t="str">
        <f>IF($B70="N/A","N/A",IF(E70&gt;10,"No",IF(E70&lt;-10,"No","Yes")))</f>
        <v>N/A</v>
      </c>
      <c r="G70" s="13">
        <v>97.65625</v>
      </c>
      <c r="H70" s="11" t="str">
        <f>IF($B70="N/A","N/A",IF(G70&gt;10,"No",IF(G70&lt;-10,"No","Yes")))</f>
        <v>N/A</v>
      </c>
      <c r="I70" s="12">
        <v>2.5920000000000001</v>
      </c>
      <c r="J70" s="12">
        <v>5.3159999999999998</v>
      </c>
      <c r="K70" s="58" t="s">
        <v>213</v>
      </c>
      <c r="L70" s="9" t="str">
        <f t="shared" si="4"/>
        <v>N/A</v>
      </c>
    </row>
    <row r="71" spans="1:12" x14ac:dyDescent="0.25">
      <c r="A71" s="2" t="s">
        <v>65</v>
      </c>
      <c r="B71" s="41" t="s">
        <v>213</v>
      </c>
      <c r="C71" s="1">
        <v>84422</v>
      </c>
      <c r="D71" s="11" t="str">
        <f>IF($B71="N/A","N/A",IF(C71&gt;10,"No",IF(C71&lt;-10,"No","Yes")))</f>
        <v>N/A</v>
      </c>
      <c r="E71" s="1">
        <v>87857</v>
      </c>
      <c r="F71" s="11" t="str">
        <f>IF($B71="N/A","N/A",IF(E71&gt;10,"No",IF(E71&lt;-10,"No","Yes")))</f>
        <v>N/A</v>
      </c>
      <c r="G71" s="1">
        <v>88913</v>
      </c>
      <c r="H71" s="11" t="str">
        <f>IF($B71="N/A","N/A",IF(G71&gt;10,"No",IF(G71&lt;-10,"No","Yes")))</f>
        <v>N/A</v>
      </c>
      <c r="I71" s="12">
        <v>4.069</v>
      </c>
      <c r="J71" s="12">
        <v>1.202</v>
      </c>
      <c r="K71" s="41" t="s">
        <v>740</v>
      </c>
      <c r="L71" s="9" t="str">
        <f t="shared" ref="L71:L103" si="30">IF(J71="Div by 0", "N/A", IF(K71="N/A","N/A", IF(J71&gt;VALUE(MID(K71,1,2)), "No", IF(J71&lt;-1*VALUE(MID(K71,1,2)), "No", "Yes"))))</f>
        <v>Yes</v>
      </c>
    </row>
    <row r="72" spans="1:12" x14ac:dyDescent="0.25">
      <c r="A72" s="4" t="s">
        <v>66</v>
      </c>
      <c r="B72" s="41" t="s">
        <v>213</v>
      </c>
      <c r="C72" s="1">
        <v>74582.44</v>
      </c>
      <c r="D72" s="11" t="str">
        <f>IF($B72="N/A","N/A",IF(C72&gt;10,"No",IF(C72&lt;-10,"No","Yes")))</f>
        <v>N/A</v>
      </c>
      <c r="E72" s="1">
        <v>77414.759999999995</v>
      </c>
      <c r="F72" s="11" t="str">
        <f>IF($B72="N/A","N/A",IF(E72&gt;10,"No",IF(E72&lt;-10,"No","Yes")))</f>
        <v>N/A</v>
      </c>
      <c r="G72" s="1">
        <v>78534.080000000002</v>
      </c>
      <c r="H72" s="11" t="str">
        <f>IF($B72="N/A","N/A",IF(G72&gt;10,"No",IF(G72&lt;-10,"No","Yes")))</f>
        <v>N/A</v>
      </c>
      <c r="I72" s="12">
        <v>3.798</v>
      </c>
      <c r="J72" s="12">
        <v>1.446</v>
      </c>
      <c r="K72" s="41" t="s">
        <v>741</v>
      </c>
      <c r="L72" s="9" t="str">
        <f t="shared" si="30"/>
        <v>Yes</v>
      </c>
    </row>
    <row r="73" spans="1:12" x14ac:dyDescent="0.25">
      <c r="A73" s="3" t="s">
        <v>67</v>
      </c>
      <c r="B73" s="33" t="s">
        <v>283</v>
      </c>
      <c r="C73" s="8">
        <v>98.204455784999993</v>
      </c>
      <c r="D73" s="11" t="str">
        <f>IF($B73="N/A","N/A",IF(C73&gt;=90,"Yes","No"))</f>
        <v>Yes</v>
      </c>
      <c r="E73" s="8">
        <v>98.102479791999997</v>
      </c>
      <c r="F73" s="11" t="str">
        <f>IF($B73="N/A","N/A",IF(E73&gt;=90,"Yes","No"))</f>
        <v>Yes</v>
      </c>
      <c r="G73" s="8">
        <v>98.316742081000001</v>
      </c>
      <c r="H73" s="11" t="str">
        <f>IF($B73="N/A","N/A",IF(G73&gt;=90,"Yes","No"))</f>
        <v>Yes</v>
      </c>
      <c r="I73" s="12">
        <v>-0.104</v>
      </c>
      <c r="J73" s="12">
        <v>0.21840000000000001</v>
      </c>
      <c r="K73" s="41" t="s">
        <v>740</v>
      </c>
      <c r="L73" s="9" t="str">
        <f t="shared" si="30"/>
        <v>Yes</v>
      </c>
    </row>
    <row r="74" spans="1:12" x14ac:dyDescent="0.25">
      <c r="A74" s="2" t="s">
        <v>961</v>
      </c>
      <c r="B74" s="33" t="s">
        <v>283</v>
      </c>
      <c r="C74" s="8">
        <v>98.401667825000004</v>
      </c>
      <c r="D74" s="11" t="str">
        <f>IF($B74="N/A","N/A",IF(C74&gt;=90,"Yes","No"))</f>
        <v>Yes</v>
      </c>
      <c r="E74" s="8">
        <v>98.326948815999998</v>
      </c>
      <c r="F74" s="11" t="str">
        <f>IF($B74="N/A","N/A",IF(E74&gt;=90,"Yes","No"))</f>
        <v>Yes</v>
      </c>
      <c r="G74" s="8">
        <v>98.560822387000002</v>
      </c>
      <c r="H74" s="11" t="str">
        <f>IF($B74="N/A","N/A",IF(G74&gt;=90,"Yes","No"))</f>
        <v>Yes</v>
      </c>
      <c r="I74" s="12">
        <v>-7.5999999999999998E-2</v>
      </c>
      <c r="J74" s="12">
        <v>0.2379</v>
      </c>
      <c r="K74" s="41" t="s">
        <v>740</v>
      </c>
      <c r="L74" s="9" t="str">
        <f t="shared" si="30"/>
        <v>Yes</v>
      </c>
    </row>
    <row r="75" spans="1:12" x14ac:dyDescent="0.25">
      <c r="A75" s="6" t="s">
        <v>962</v>
      </c>
      <c r="B75" s="41" t="s">
        <v>284</v>
      </c>
      <c r="C75" s="13">
        <v>35.244486109999997</v>
      </c>
      <c r="D75" s="11" t="str">
        <f>IF($B75="N/A","N/A",IF(C75&gt;55,"No",IF(C75&lt;30,"No","Yes")))</f>
        <v>Yes</v>
      </c>
      <c r="E75" s="13">
        <v>35.814329250999997</v>
      </c>
      <c r="F75" s="11" t="str">
        <f>IF($B75="N/A","N/A",IF(E75&gt;55,"No",IF(E75&lt;30,"No","Yes")))</f>
        <v>Yes</v>
      </c>
      <c r="G75" s="13">
        <v>36.368953196</v>
      </c>
      <c r="H75" s="11" t="str">
        <f>IF($B75="N/A","N/A",IF(G75&gt;55,"No",IF(G75&lt;30,"No","Yes")))</f>
        <v>Yes</v>
      </c>
      <c r="I75" s="12">
        <v>1.617</v>
      </c>
      <c r="J75" s="12">
        <v>1.5489999999999999</v>
      </c>
      <c r="K75" s="41" t="s">
        <v>740</v>
      </c>
      <c r="L75" s="9" t="str">
        <f t="shared" si="30"/>
        <v>Yes</v>
      </c>
    </row>
    <row r="76" spans="1:12" ht="25" x14ac:dyDescent="0.25">
      <c r="A76" s="2" t="s">
        <v>963</v>
      </c>
      <c r="B76" s="41" t="s">
        <v>278</v>
      </c>
      <c r="C76" s="13">
        <v>0.45130416239999999</v>
      </c>
      <c r="D76" s="11" t="str">
        <f>IF($B76="N/A","N/A",IF(C76&gt;=5,"No",IF(C76&lt;0,"No","Yes")))</f>
        <v>Yes</v>
      </c>
      <c r="E76" s="13">
        <v>0.73528574840000005</v>
      </c>
      <c r="F76" s="11" t="str">
        <f>IF($B76="N/A","N/A",IF(E76&gt;=5,"No",IF(E76&lt;0,"No","Yes")))</f>
        <v>Yes</v>
      </c>
      <c r="G76" s="13">
        <v>0.50386332710000004</v>
      </c>
      <c r="H76" s="11" t="str">
        <f>IF($B76="N/A","N/A",IF(G76&gt;=5,"No",IF(G76&lt;0,"No","Yes")))</f>
        <v>Yes</v>
      </c>
      <c r="I76" s="12">
        <v>62.92</v>
      </c>
      <c r="J76" s="12">
        <v>-31.5</v>
      </c>
      <c r="K76" s="41" t="s">
        <v>213</v>
      </c>
      <c r="L76" s="9" t="str">
        <f t="shared" si="30"/>
        <v>N/A</v>
      </c>
    </row>
    <row r="77" spans="1:12" ht="25" x14ac:dyDescent="0.25">
      <c r="A77" s="2" t="s">
        <v>964</v>
      </c>
      <c r="B77" s="41" t="s">
        <v>213</v>
      </c>
      <c r="C77" s="13">
        <v>21.765653502999999</v>
      </c>
      <c r="D77" s="41" t="s">
        <v>213</v>
      </c>
      <c r="E77" s="13">
        <v>22.555971635999999</v>
      </c>
      <c r="F77" s="41" t="s">
        <v>213</v>
      </c>
      <c r="G77" s="13">
        <v>22.749204278000001</v>
      </c>
      <c r="H77" s="41" t="s">
        <v>213</v>
      </c>
      <c r="I77" s="12">
        <v>3.6309999999999998</v>
      </c>
      <c r="J77" s="12">
        <v>0.85670000000000002</v>
      </c>
      <c r="K77" s="41" t="s">
        <v>213</v>
      </c>
      <c r="L77" s="9" t="str">
        <f t="shared" si="30"/>
        <v>N/A</v>
      </c>
    </row>
    <row r="78" spans="1:12" ht="25" x14ac:dyDescent="0.25">
      <c r="A78" s="2" t="s">
        <v>965</v>
      </c>
      <c r="B78" s="41" t="s">
        <v>213</v>
      </c>
      <c r="C78" s="13">
        <v>6.2673236833999999</v>
      </c>
      <c r="D78" s="41" t="s">
        <v>213</v>
      </c>
      <c r="E78" s="13">
        <v>6.1361075384000001</v>
      </c>
      <c r="F78" s="41" t="s">
        <v>213</v>
      </c>
      <c r="G78" s="13">
        <v>5.6662130396999997</v>
      </c>
      <c r="H78" s="41" t="s">
        <v>213</v>
      </c>
      <c r="I78" s="12">
        <v>-2.09</v>
      </c>
      <c r="J78" s="12">
        <v>-7.66</v>
      </c>
      <c r="K78" s="41" t="s">
        <v>213</v>
      </c>
      <c r="L78" s="9" t="str">
        <f t="shared" si="30"/>
        <v>N/A</v>
      </c>
    </row>
    <row r="79" spans="1:12" ht="25" x14ac:dyDescent="0.25">
      <c r="A79" s="2" t="s">
        <v>966</v>
      </c>
      <c r="B79" s="41" t="s">
        <v>213</v>
      </c>
      <c r="C79" s="13">
        <v>11.677051005999999</v>
      </c>
      <c r="D79" s="41" t="s">
        <v>213</v>
      </c>
      <c r="E79" s="13">
        <v>11.886360791</v>
      </c>
      <c r="F79" s="41" t="s">
        <v>213</v>
      </c>
      <c r="G79" s="13">
        <v>12.536974345999999</v>
      </c>
      <c r="H79" s="41" t="s">
        <v>213</v>
      </c>
      <c r="I79" s="12">
        <v>1.792</v>
      </c>
      <c r="J79" s="12">
        <v>5.4740000000000002</v>
      </c>
      <c r="K79" s="41" t="s">
        <v>213</v>
      </c>
      <c r="L79" s="9" t="str">
        <f t="shared" si="30"/>
        <v>N/A</v>
      </c>
    </row>
    <row r="80" spans="1:12" ht="25" x14ac:dyDescent="0.25">
      <c r="A80" s="2" t="s">
        <v>967</v>
      </c>
      <c r="B80" s="41" t="s">
        <v>213</v>
      </c>
      <c r="C80" s="13">
        <v>2.7658667172000002</v>
      </c>
      <c r="D80" s="41" t="s">
        <v>213</v>
      </c>
      <c r="E80" s="13">
        <v>2.6873214428000001</v>
      </c>
      <c r="F80" s="41" t="s">
        <v>213</v>
      </c>
      <c r="G80" s="13">
        <v>2.4540843296000001</v>
      </c>
      <c r="H80" s="41" t="s">
        <v>213</v>
      </c>
      <c r="I80" s="12">
        <v>-2.84</v>
      </c>
      <c r="J80" s="12">
        <v>-8.68</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6.5753002772000002</v>
      </c>
      <c r="D82" s="41" t="s">
        <v>213</v>
      </c>
      <c r="E82" s="13">
        <v>6.7666776693999999</v>
      </c>
      <c r="F82" s="41" t="s">
        <v>213</v>
      </c>
      <c r="G82" s="13">
        <v>7.1890499702000001</v>
      </c>
      <c r="H82" s="41" t="s">
        <v>213</v>
      </c>
      <c r="I82" s="12">
        <v>2.911</v>
      </c>
      <c r="J82" s="12">
        <v>6.242</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50.497500651000003</v>
      </c>
      <c r="D84" s="41" t="s">
        <v>213</v>
      </c>
      <c r="E84" s="13">
        <v>49.229998748</v>
      </c>
      <c r="F84" s="41" t="s">
        <v>213</v>
      </c>
      <c r="G84" s="13">
        <v>48.898361319000003</v>
      </c>
      <c r="H84" s="41" t="s">
        <v>213</v>
      </c>
      <c r="I84" s="12">
        <v>-2.5099999999999998</v>
      </c>
      <c r="J84" s="12">
        <v>-0.67400000000000004</v>
      </c>
      <c r="K84" s="41" t="s">
        <v>213</v>
      </c>
      <c r="L84" s="9" t="str">
        <f t="shared" si="30"/>
        <v>N/A</v>
      </c>
    </row>
    <row r="85" spans="1:12" ht="25" x14ac:dyDescent="0.25">
      <c r="A85" s="2" t="s">
        <v>972</v>
      </c>
      <c r="B85" s="41" t="s">
        <v>213</v>
      </c>
      <c r="C85" s="13">
        <v>0</v>
      </c>
      <c r="D85" s="41" t="s">
        <v>213</v>
      </c>
      <c r="E85" s="13">
        <v>2.2764265E-3</v>
      </c>
      <c r="F85" s="41" t="s">
        <v>213</v>
      </c>
      <c r="G85" s="13">
        <v>2.2493898999999999E-3</v>
      </c>
      <c r="H85" s="41" t="s">
        <v>213</v>
      </c>
      <c r="I85" s="12" t="s">
        <v>1746</v>
      </c>
      <c r="J85" s="12">
        <v>-1.19</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59.981995214999998</v>
      </c>
      <c r="D87" s="41" t="s">
        <v>213</v>
      </c>
      <c r="E87" s="13">
        <v>58.788713477999998</v>
      </c>
      <c r="F87" s="41" t="s">
        <v>213</v>
      </c>
      <c r="G87" s="13">
        <v>57.522522016000003</v>
      </c>
      <c r="H87" s="41" t="s">
        <v>213</v>
      </c>
      <c r="I87" s="12">
        <v>-1.99</v>
      </c>
      <c r="J87" s="12">
        <v>-2.15</v>
      </c>
      <c r="K87" s="41" t="s">
        <v>213</v>
      </c>
      <c r="L87" s="9" t="str">
        <f t="shared" si="30"/>
        <v>N/A</v>
      </c>
    </row>
    <row r="88" spans="1:12" x14ac:dyDescent="0.25">
      <c r="A88" s="2" t="s">
        <v>975</v>
      </c>
      <c r="B88" s="41" t="s">
        <v>213</v>
      </c>
      <c r="C88" s="13">
        <v>40.018004785000002</v>
      </c>
      <c r="D88" s="41" t="s">
        <v>213</v>
      </c>
      <c r="E88" s="13">
        <v>41.209010096</v>
      </c>
      <c r="F88" s="41" t="s">
        <v>213</v>
      </c>
      <c r="G88" s="13">
        <v>42.475228594000001</v>
      </c>
      <c r="H88" s="41" t="s">
        <v>213</v>
      </c>
      <c r="I88" s="12">
        <v>2.976</v>
      </c>
      <c r="J88" s="12">
        <v>3.073</v>
      </c>
      <c r="K88" s="41" t="s">
        <v>213</v>
      </c>
      <c r="L88" s="9" t="str">
        <f t="shared" si="30"/>
        <v>N/A</v>
      </c>
    </row>
    <row r="89" spans="1:12" x14ac:dyDescent="0.25">
      <c r="A89" s="6" t="s">
        <v>68</v>
      </c>
      <c r="B89" s="41" t="s">
        <v>213</v>
      </c>
      <c r="C89" s="1">
        <v>571</v>
      </c>
      <c r="D89" s="11" t="str">
        <f>IF($B89="N/A","N/A",IF(C89&gt;10,"No",IF(C89&lt;-10,"No","Yes")))</f>
        <v>N/A</v>
      </c>
      <c r="E89" s="1">
        <v>656</v>
      </c>
      <c r="F89" s="11" t="str">
        <f>IF($B89="N/A","N/A",IF(E89&gt;10,"No",IF(E89&lt;-10,"No","Yes")))</f>
        <v>N/A</v>
      </c>
      <c r="G89" s="1">
        <v>615</v>
      </c>
      <c r="H89" s="11" t="str">
        <f>IF($B89="N/A","N/A",IF(G89&gt;10,"No",IF(G89&lt;-10,"No","Yes")))</f>
        <v>N/A</v>
      </c>
      <c r="I89" s="12">
        <v>14.89</v>
      </c>
      <c r="J89" s="12">
        <v>-6.25</v>
      </c>
      <c r="K89" s="41" t="s">
        <v>740</v>
      </c>
      <c r="L89" s="9" t="str">
        <f t="shared" si="30"/>
        <v>Yes</v>
      </c>
    </row>
    <row r="90" spans="1:12" x14ac:dyDescent="0.25">
      <c r="A90" s="2" t="s">
        <v>109</v>
      </c>
      <c r="B90" s="41"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1" t="s">
        <v>740</v>
      </c>
      <c r="L90" s="9" t="str">
        <f t="shared" si="30"/>
        <v>N/A</v>
      </c>
    </row>
    <row r="91" spans="1:12" x14ac:dyDescent="0.25">
      <c r="A91" s="2" t="s">
        <v>110</v>
      </c>
      <c r="B91" s="41" t="s">
        <v>213</v>
      </c>
      <c r="C91" s="13">
        <v>7.0052539405000003</v>
      </c>
      <c r="D91" s="11" t="str">
        <f>IF($B91="N/A","N/A",IF(C91&gt;10,"No",IF(C91&lt;-10,"No","Yes")))</f>
        <v>N/A</v>
      </c>
      <c r="E91" s="13">
        <v>9.2987804878000002</v>
      </c>
      <c r="F91" s="11" t="str">
        <f>IF($B91="N/A","N/A",IF(E91&gt;10,"No",IF(E91&lt;-10,"No","Yes")))</f>
        <v>N/A</v>
      </c>
      <c r="G91" s="13">
        <v>11.707317073</v>
      </c>
      <c r="H91" s="11" t="str">
        <f>IF($B91="N/A","N/A",IF(G91&gt;10,"No",IF(G91&lt;-10,"No","Yes")))</f>
        <v>N/A</v>
      </c>
      <c r="I91" s="12">
        <v>32.74</v>
      </c>
      <c r="J91" s="12">
        <v>25.9</v>
      </c>
      <c r="K91" s="41" t="s">
        <v>740</v>
      </c>
      <c r="L91" s="9" t="str">
        <f t="shared" si="30"/>
        <v>No</v>
      </c>
    </row>
    <row r="92" spans="1:12" x14ac:dyDescent="0.25">
      <c r="A92" s="4" t="s">
        <v>7</v>
      </c>
      <c r="B92" s="41" t="s">
        <v>213</v>
      </c>
      <c r="C92" s="13">
        <v>3.67202862E-2</v>
      </c>
      <c r="D92" s="11" t="str">
        <f>IF($B92="N/A","N/A",IF(C92&gt;10,"No",IF(C92&lt;-10,"No","Yes")))</f>
        <v>N/A</v>
      </c>
      <c r="E92" s="13">
        <v>3.8699249900000003E-2</v>
      </c>
      <c r="F92" s="11" t="str">
        <f>IF($B92="N/A","N/A",IF(E92&gt;10,"No",IF(E92&lt;-10,"No","Yes")))</f>
        <v>N/A</v>
      </c>
      <c r="G92" s="13">
        <v>4.6112491999999998E-2</v>
      </c>
      <c r="H92" s="11" t="str">
        <f>IF($B92="N/A","N/A",IF(G92&gt;10,"No",IF(G92&lt;-10,"No","Yes")))</f>
        <v>N/A</v>
      </c>
      <c r="I92" s="12">
        <v>5.3890000000000002</v>
      </c>
      <c r="J92" s="12">
        <v>19.16</v>
      </c>
      <c r="K92" s="41" t="s">
        <v>741</v>
      </c>
      <c r="L92" s="9" t="str">
        <f t="shared" si="30"/>
        <v>No</v>
      </c>
    </row>
    <row r="93" spans="1:12" x14ac:dyDescent="0.25">
      <c r="A93" s="4" t="s">
        <v>180</v>
      </c>
      <c r="B93" s="41" t="s">
        <v>213</v>
      </c>
      <c r="C93" s="13">
        <v>58.236004833000003</v>
      </c>
      <c r="D93" s="11" t="str">
        <f t="shared" ref="D93:D94" si="31">IF($B93="N/A","N/A",IF(C93&gt;10,"No",IF(C93&lt;-10,"No","Yes")))</f>
        <v>N/A</v>
      </c>
      <c r="E93" s="13">
        <v>58.047736663000002</v>
      </c>
      <c r="F93" s="11" t="str">
        <f t="shared" ref="F93:F94" si="32">IF($B93="N/A","N/A",IF(E93&gt;10,"No",IF(E93&lt;-10,"No","Yes")))</f>
        <v>N/A</v>
      </c>
      <c r="G93" s="13">
        <v>57.891421952000002</v>
      </c>
      <c r="H93" s="11" t="str">
        <f t="shared" ref="H93:H94" si="33">IF($B93="N/A","N/A",IF(G93&gt;10,"No",IF(G93&lt;-10,"No","Yes")))</f>
        <v>N/A</v>
      </c>
      <c r="I93" s="12">
        <v>-0.32300000000000001</v>
      </c>
      <c r="J93" s="12">
        <v>-0.26900000000000002</v>
      </c>
      <c r="K93" s="41" t="s">
        <v>740</v>
      </c>
      <c r="L93" s="9" t="str">
        <f>IF(J93="Div by 0", "N/A", IF(OR(J93="N/A",K93="N/A"),"N/A", IF(J93&gt;VALUE(MID(K93,1,2)), "No", IF(J93&lt;-1*VALUE(MID(K93,1,2)), "No", "Yes"))))</f>
        <v>Yes</v>
      </c>
    </row>
    <row r="94" spans="1:12" x14ac:dyDescent="0.25">
      <c r="A94" s="4" t="s">
        <v>181</v>
      </c>
      <c r="B94" s="41" t="s">
        <v>213</v>
      </c>
      <c r="C94" s="13">
        <v>41.763995166999997</v>
      </c>
      <c r="D94" s="11" t="str">
        <f t="shared" si="31"/>
        <v>N/A</v>
      </c>
      <c r="E94" s="13">
        <v>41.952263336999998</v>
      </c>
      <c r="F94" s="11" t="str">
        <f t="shared" si="32"/>
        <v>N/A</v>
      </c>
      <c r="G94" s="13">
        <v>42.108578047999998</v>
      </c>
      <c r="H94" s="11" t="str">
        <f t="shared" si="33"/>
        <v>N/A</v>
      </c>
      <c r="I94" s="12">
        <v>0.45079999999999998</v>
      </c>
      <c r="J94" s="12">
        <v>0.37259999999999999</v>
      </c>
      <c r="K94" s="41" t="s">
        <v>740</v>
      </c>
      <c r="L94" s="9" t="str">
        <f>IF(J94="Div by 0", "N/A", IF(OR(J94="N/A",K94="N/A"),"N/A", IF(J94&gt;VALUE(MID(K94,1,2)), "No", IF(J94&lt;-1*VALUE(MID(K94,1,2)), "No", "Yes"))))</f>
        <v>Yes</v>
      </c>
    </row>
    <row r="95" spans="1:12" x14ac:dyDescent="0.25">
      <c r="A95" s="2" t="s">
        <v>8</v>
      </c>
      <c r="B95" s="41" t="s">
        <v>285</v>
      </c>
      <c r="C95" s="13">
        <v>6.2045438393000003</v>
      </c>
      <c r="D95" s="11" t="str">
        <f>IF($B95="N/A","N/A",IF(C95&gt;10,"No",IF(C95&lt;5,"No","Yes")))</f>
        <v>Yes</v>
      </c>
      <c r="E95" s="13">
        <v>6.1030993546000003</v>
      </c>
      <c r="F95" s="11" t="str">
        <f>IF($B95="N/A","N/A",IF(E95&gt;10,"No",IF(E95&lt;5,"No","Yes")))</f>
        <v>Yes</v>
      </c>
      <c r="G95" s="13">
        <v>6.2364333674000001</v>
      </c>
      <c r="H95" s="11" t="str">
        <f t="shared" ref="H95:H98" si="34">IF($B95="N/A","N/A",IF(G95&gt;10,"No",IF(G95&lt;5,"No","Yes")))</f>
        <v>Yes</v>
      </c>
      <c r="I95" s="12">
        <v>-1.64</v>
      </c>
      <c r="J95" s="12">
        <v>2.1850000000000001</v>
      </c>
      <c r="K95" s="41" t="s">
        <v>741</v>
      </c>
      <c r="L95" s="9" t="str">
        <f t="shared" si="30"/>
        <v>Yes</v>
      </c>
    </row>
    <row r="96" spans="1:12" x14ac:dyDescent="0.25">
      <c r="A96" s="2" t="s">
        <v>149</v>
      </c>
      <c r="B96" s="41" t="s">
        <v>285</v>
      </c>
      <c r="C96" s="13">
        <v>5.7224420174999997</v>
      </c>
      <c r="D96" s="11" t="str">
        <f>IF($B96="N/A","N/A",IF(C96&gt;10,"No",IF(C96&lt;5,"No","Yes")))</f>
        <v>Yes</v>
      </c>
      <c r="E96" s="13">
        <v>5.5817976939999996</v>
      </c>
      <c r="F96" s="11" t="str">
        <f t="shared" ref="F96:F98" si="35">IF($B96="N/A","N/A",IF(E96&gt;10,"No",IF(E96&lt;5,"No","Yes")))</f>
        <v>Yes</v>
      </c>
      <c r="G96" s="13">
        <v>5.8169221598999998</v>
      </c>
      <c r="H96" s="11" t="str">
        <f t="shared" si="34"/>
        <v>Yes</v>
      </c>
      <c r="I96" s="12">
        <v>-2.46</v>
      </c>
      <c r="J96" s="12">
        <v>4.2119999999999997</v>
      </c>
      <c r="K96" s="41" t="s">
        <v>741</v>
      </c>
      <c r="L96" s="9" t="str">
        <f t="shared" si="30"/>
        <v>Yes</v>
      </c>
    </row>
    <row r="97" spans="1:12" x14ac:dyDescent="0.25">
      <c r="A97" s="2" t="s">
        <v>150</v>
      </c>
      <c r="B97" s="41" t="s">
        <v>285</v>
      </c>
      <c r="C97" s="13">
        <v>5.8657695860999999</v>
      </c>
      <c r="D97" s="11" t="str">
        <f>IF($B97="N/A","N/A",IF(C97&gt;10,"No",IF(C97&lt;5,"No","Yes")))</f>
        <v>Yes</v>
      </c>
      <c r="E97" s="13">
        <v>5.8299281787000004</v>
      </c>
      <c r="F97" s="11" t="str">
        <f t="shared" si="35"/>
        <v>Yes</v>
      </c>
      <c r="G97" s="13">
        <v>5.9620078053999999</v>
      </c>
      <c r="H97" s="11" t="str">
        <f t="shared" si="34"/>
        <v>Yes</v>
      </c>
      <c r="I97" s="12">
        <v>-0.61099999999999999</v>
      </c>
      <c r="J97" s="12">
        <v>2.266</v>
      </c>
      <c r="K97" s="41" t="s">
        <v>741</v>
      </c>
      <c r="L97" s="9" t="str">
        <f t="shared" si="30"/>
        <v>Yes</v>
      </c>
    </row>
    <row r="98" spans="1:12" x14ac:dyDescent="0.25">
      <c r="A98" s="2" t="s">
        <v>151</v>
      </c>
      <c r="B98" s="41" t="s">
        <v>285</v>
      </c>
      <c r="C98" s="13">
        <v>6.2175736183000003</v>
      </c>
      <c r="D98" s="11" t="str">
        <f>IF($B98="N/A","N/A",IF(C98&gt;10,"No",IF(C98&lt;5,"No","Yes")))</f>
        <v>Yes</v>
      </c>
      <c r="E98" s="13">
        <v>6.1167579133999999</v>
      </c>
      <c r="F98" s="11" t="str">
        <f t="shared" si="35"/>
        <v>Yes</v>
      </c>
      <c r="G98" s="13">
        <v>6.2533037912999996</v>
      </c>
      <c r="H98" s="11" t="str">
        <f t="shared" si="34"/>
        <v>Yes</v>
      </c>
      <c r="I98" s="12">
        <v>-1.62</v>
      </c>
      <c r="J98" s="12">
        <v>2.2320000000000002</v>
      </c>
      <c r="K98" s="41" t="s">
        <v>741</v>
      </c>
      <c r="L98" s="9" t="str">
        <f t="shared" si="30"/>
        <v>Yes</v>
      </c>
    </row>
    <row r="99" spans="1:12" x14ac:dyDescent="0.25">
      <c r="A99" s="2" t="s">
        <v>976</v>
      </c>
      <c r="B99" s="41" t="s">
        <v>213</v>
      </c>
      <c r="C99" s="1">
        <v>646</v>
      </c>
      <c r="D99" s="11" t="str">
        <f t="shared" ref="D99:D110" si="36">IF($B99="N/A","N/A",IF(C99&gt;10,"No",IF(C99&lt;-10,"No","Yes")))</f>
        <v>N/A</v>
      </c>
      <c r="E99" s="1">
        <v>638</v>
      </c>
      <c r="F99" s="11" t="str">
        <f t="shared" ref="F99:F110" si="37">IF($B99="N/A","N/A",IF(E99&gt;10,"No",IF(E99&lt;-10,"No","Yes")))</f>
        <v>N/A</v>
      </c>
      <c r="G99" s="1">
        <v>555</v>
      </c>
      <c r="H99" s="11" t="str">
        <f t="shared" ref="H99:H110" si="38">IF($B99="N/A","N/A",IF(G99&gt;10,"No",IF(G99&lt;-10,"No","Yes")))</f>
        <v>N/A</v>
      </c>
      <c r="I99" s="12">
        <v>-1.24</v>
      </c>
      <c r="J99" s="12">
        <v>-13</v>
      </c>
      <c r="K99" s="41" t="s">
        <v>740</v>
      </c>
      <c r="L99" s="9" t="str">
        <f t="shared" si="30"/>
        <v>No</v>
      </c>
    </row>
    <row r="100" spans="1:12" x14ac:dyDescent="0.25">
      <c r="A100" s="2" t="s">
        <v>977</v>
      </c>
      <c r="B100" s="41" t="s">
        <v>213</v>
      </c>
      <c r="C100" s="1">
        <v>409</v>
      </c>
      <c r="D100" s="11" t="str">
        <f t="shared" si="36"/>
        <v>N/A</v>
      </c>
      <c r="E100" s="1">
        <v>330</v>
      </c>
      <c r="F100" s="11" t="str">
        <f t="shared" si="37"/>
        <v>N/A</v>
      </c>
      <c r="G100" s="1">
        <v>331</v>
      </c>
      <c r="H100" s="11" t="str">
        <f t="shared" si="38"/>
        <v>N/A</v>
      </c>
      <c r="I100" s="12">
        <v>-19.3</v>
      </c>
      <c r="J100" s="12">
        <v>0.30299999999999999</v>
      </c>
      <c r="K100" s="41" t="s">
        <v>740</v>
      </c>
      <c r="L100" s="9" t="str">
        <f t="shared" si="30"/>
        <v>Yes</v>
      </c>
    </row>
    <row r="101" spans="1:12" x14ac:dyDescent="0.25">
      <c r="A101" s="2" t="s">
        <v>1</v>
      </c>
      <c r="B101" s="41" t="s">
        <v>213</v>
      </c>
      <c r="C101" s="13">
        <v>99.459856435999995</v>
      </c>
      <c r="D101" s="11" t="str">
        <f t="shared" si="36"/>
        <v>N/A</v>
      </c>
      <c r="E101" s="13">
        <v>99.024551259000006</v>
      </c>
      <c r="F101" s="11" t="str">
        <f t="shared" si="37"/>
        <v>N/A</v>
      </c>
      <c r="G101" s="13">
        <v>99.412909248000005</v>
      </c>
      <c r="H101" s="11" t="str">
        <f t="shared" si="38"/>
        <v>N/A</v>
      </c>
      <c r="I101" s="12">
        <v>-0.438</v>
      </c>
      <c r="J101" s="12">
        <v>0.39219999999999999</v>
      </c>
      <c r="K101" s="41" t="s">
        <v>741</v>
      </c>
      <c r="L101" s="9" t="str">
        <f t="shared" si="30"/>
        <v>Yes</v>
      </c>
    </row>
    <row r="102" spans="1:12" x14ac:dyDescent="0.25">
      <c r="A102" s="2" t="s">
        <v>69</v>
      </c>
      <c r="B102" s="41" t="s">
        <v>213</v>
      </c>
      <c r="C102" s="13">
        <v>98.651835266999996</v>
      </c>
      <c r="D102" s="11" t="str">
        <f t="shared" si="36"/>
        <v>N/A</v>
      </c>
      <c r="E102" s="13">
        <v>98.481609195000004</v>
      </c>
      <c r="F102" s="11" t="str">
        <f t="shared" si="37"/>
        <v>N/A</v>
      </c>
      <c r="G102" s="13">
        <v>98.741953366000004</v>
      </c>
      <c r="H102" s="11" t="str">
        <f t="shared" si="38"/>
        <v>N/A</v>
      </c>
      <c r="I102" s="12">
        <v>-0.17299999999999999</v>
      </c>
      <c r="J102" s="12">
        <v>0.26440000000000002</v>
      </c>
      <c r="K102" s="41" t="s">
        <v>741</v>
      </c>
      <c r="L102" s="9" t="str">
        <f t="shared" si="30"/>
        <v>Yes</v>
      </c>
    </row>
    <row r="103" spans="1:12" x14ac:dyDescent="0.25">
      <c r="A103" s="4" t="s">
        <v>70</v>
      </c>
      <c r="B103" s="41" t="s">
        <v>213</v>
      </c>
      <c r="C103" s="1">
        <v>80128</v>
      </c>
      <c r="D103" s="11" t="str">
        <f t="shared" si="36"/>
        <v>N/A</v>
      </c>
      <c r="E103" s="1">
        <v>83156</v>
      </c>
      <c r="F103" s="11" t="str">
        <f t="shared" si="37"/>
        <v>N/A</v>
      </c>
      <c r="G103" s="1">
        <v>84504</v>
      </c>
      <c r="H103" s="11" t="str">
        <f t="shared" si="38"/>
        <v>N/A</v>
      </c>
      <c r="I103" s="12">
        <v>3.7789999999999999</v>
      </c>
      <c r="J103" s="12">
        <v>1.621</v>
      </c>
      <c r="K103" s="41" t="s">
        <v>740</v>
      </c>
      <c r="L103" s="9" t="str">
        <f t="shared" si="30"/>
        <v>Yes</v>
      </c>
    </row>
    <row r="104" spans="1:12" x14ac:dyDescent="0.25">
      <c r="A104" s="2" t="s">
        <v>692</v>
      </c>
      <c r="B104" s="41" t="s">
        <v>213</v>
      </c>
      <c r="C104" s="13">
        <v>1.3241313898</v>
      </c>
      <c r="D104" s="11" t="str">
        <f t="shared" si="36"/>
        <v>N/A</v>
      </c>
      <c r="E104" s="13">
        <v>1.1761027466</v>
      </c>
      <c r="F104" s="11" t="str">
        <f t="shared" si="37"/>
        <v>N/A</v>
      </c>
      <c r="G104" s="13">
        <v>1.0129698002</v>
      </c>
      <c r="H104" s="11" t="str">
        <f t="shared" si="38"/>
        <v>N/A</v>
      </c>
      <c r="I104" s="12">
        <v>-11.2</v>
      </c>
      <c r="J104" s="12">
        <v>-13.9</v>
      </c>
      <c r="K104" s="41" t="s">
        <v>741</v>
      </c>
      <c r="L104" s="9" t="str">
        <f t="shared" ref="L104:L110" si="39">IF(J104="Div by 0", "N/A", IF(K104="N/A","N/A", IF(J104&gt;VALUE(MID(K104,1,2)), "No", IF(J104&lt;-1*VALUE(MID(K104,1,2)), "No", "Yes"))))</f>
        <v>Yes</v>
      </c>
    </row>
    <row r="105" spans="1:12" x14ac:dyDescent="0.25">
      <c r="A105" s="2" t="s">
        <v>691</v>
      </c>
      <c r="B105" s="41" t="s">
        <v>213</v>
      </c>
      <c r="C105" s="13">
        <v>0.15100838659999999</v>
      </c>
      <c r="D105" s="11" t="str">
        <f t="shared" si="36"/>
        <v>N/A</v>
      </c>
      <c r="E105" s="13">
        <v>8.5381692199999998E-2</v>
      </c>
      <c r="F105" s="11" t="str">
        <f t="shared" si="37"/>
        <v>N/A</v>
      </c>
      <c r="G105" s="13">
        <v>6.1535548599999997E-2</v>
      </c>
      <c r="H105" s="11" t="str">
        <f t="shared" si="38"/>
        <v>N/A</v>
      </c>
      <c r="I105" s="12">
        <v>-43.5</v>
      </c>
      <c r="J105" s="12">
        <v>-27.9</v>
      </c>
      <c r="K105" s="41" t="s">
        <v>741</v>
      </c>
      <c r="L105" s="9" t="str">
        <f t="shared" si="39"/>
        <v>No</v>
      </c>
    </row>
    <row r="106" spans="1:12" x14ac:dyDescent="0.25">
      <c r="A106" s="2" t="s">
        <v>690</v>
      </c>
      <c r="B106" s="41" t="s">
        <v>213</v>
      </c>
      <c r="C106" s="13">
        <v>98.524860223999994</v>
      </c>
      <c r="D106" s="11" t="str">
        <f t="shared" si="36"/>
        <v>N/A</v>
      </c>
      <c r="E106" s="13">
        <v>98.738515561</v>
      </c>
      <c r="F106" s="11" t="str">
        <f t="shared" si="37"/>
        <v>N/A</v>
      </c>
      <c r="G106" s="13">
        <v>98.925494650999994</v>
      </c>
      <c r="H106" s="11" t="str">
        <f t="shared" si="38"/>
        <v>N/A</v>
      </c>
      <c r="I106" s="12">
        <v>0.21690000000000001</v>
      </c>
      <c r="J106" s="12">
        <v>0.18940000000000001</v>
      </c>
      <c r="K106" s="41" t="s">
        <v>741</v>
      </c>
      <c r="L106" s="9" t="str">
        <f t="shared" si="39"/>
        <v>Yes</v>
      </c>
    </row>
    <row r="107" spans="1:12" ht="25" x14ac:dyDescent="0.25">
      <c r="A107" s="4" t="s">
        <v>978</v>
      </c>
      <c r="B107" s="41" t="s">
        <v>213</v>
      </c>
      <c r="C107" s="13">
        <v>36.112624670999999</v>
      </c>
      <c r="D107" s="11" t="str">
        <f t="shared" si="36"/>
        <v>N/A</v>
      </c>
      <c r="E107" s="13">
        <v>35.570301739999998</v>
      </c>
      <c r="F107" s="11" t="str">
        <f t="shared" si="37"/>
        <v>N/A</v>
      </c>
      <c r="G107" s="13">
        <v>35.166960961999997</v>
      </c>
      <c r="H107" s="11" t="str">
        <f t="shared" si="38"/>
        <v>N/A</v>
      </c>
      <c r="I107" s="12">
        <v>-1.5</v>
      </c>
      <c r="J107" s="12">
        <v>-1.1299999999999999</v>
      </c>
      <c r="K107" s="41" t="s">
        <v>741</v>
      </c>
      <c r="L107" s="9" t="str">
        <f t="shared" si="39"/>
        <v>Yes</v>
      </c>
    </row>
    <row r="108" spans="1:12" ht="25" x14ac:dyDescent="0.25">
      <c r="A108" s="4" t="s">
        <v>979</v>
      </c>
      <c r="B108" s="41" t="s">
        <v>213</v>
      </c>
      <c r="C108" s="13">
        <v>62.931463362999999</v>
      </c>
      <c r="D108" s="11" t="str">
        <f t="shared" si="36"/>
        <v>N/A</v>
      </c>
      <c r="E108" s="13">
        <v>63.512298393999998</v>
      </c>
      <c r="F108" s="11" t="str">
        <f t="shared" si="37"/>
        <v>N/A</v>
      </c>
      <c r="G108" s="13">
        <v>63.901791639000002</v>
      </c>
      <c r="H108" s="11" t="str">
        <f t="shared" si="38"/>
        <v>N/A</v>
      </c>
      <c r="I108" s="12">
        <v>0.92300000000000004</v>
      </c>
      <c r="J108" s="12">
        <v>0.61329999999999996</v>
      </c>
      <c r="K108" s="41" t="s">
        <v>741</v>
      </c>
      <c r="L108" s="9" t="str">
        <f t="shared" si="39"/>
        <v>Yes</v>
      </c>
    </row>
    <row r="109" spans="1:12" ht="25" x14ac:dyDescent="0.25">
      <c r="A109" s="4" t="s">
        <v>980</v>
      </c>
      <c r="B109" s="41" t="s">
        <v>213</v>
      </c>
      <c r="C109" s="13">
        <v>0.38378621689999998</v>
      </c>
      <c r="D109" s="11" t="str">
        <f t="shared" si="36"/>
        <v>N/A</v>
      </c>
      <c r="E109" s="13">
        <v>0.34374039629999997</v>
      </c>
      <c r="F109" s="11" t="str">
        <f t="shared" si="37"/>
        <v>N/A</v>
      </c>
      <c r="G109" s="13">
        <v>0.34528134240000002</v>
      </c>
      <c r="H109" s="11" t="str">
        <f t="shared" si="38"/>
        <v>N/A</v>
      </c>
      <c r="I109" s="12">
        <v>-10.4</v>
      </c>
      <c r="J109" s="12">
        <v>0.44829999999999998</v>
      </c>
      <c r="K109" s="41" t="s">
        <v>741</v>
      </c>
      <c r="L109" s="9" t="str">
        <f t="shared" si="39"/>
        <v>Yes</v>
      </c>
    </row>
    <row r="110" spans="1:12" ht="25" x14ac:dyDescent="0.25">
      <c r="A110" s="4" t="s">
        <v>981</v>
      </c>
      <c r="B110" s="41" t="s">
        <v>213</v>
      </c>
      <c r="C110" s="13">
        <v>0.57212574920000003</v>
      </c>
      <c r="D110" s="11" t="str">
        <f t="shared" si="36"/>
        <v>N/A</v>
      </c>
      <c r="E110" s="13">
        <v>0.57365946940000001</v>
      </c>
      <c r="F110" s="11" t="str">
        <f t="shared" si="37"/>
        <v>N/A</v>
      </c>
      <c r="G110" s="13">
        <v>0.58596605670000002</v>
      </c>
      <c r="H110" s="11" t="str">
        <f t="shared" si="38"/>
        <v>N/A</v>
      </c>
      <c r="I110" s="12">
        <v>0.2681</v>
      </c>
      <c r="J110" s="12">
        <v>2.145</v>
      </c>
      <c r="K110" s="41" t="s">
        <v>741</v>
      </c>
      <c r="L110" s="9" t="str">
        <f t="shared" si="39"/>
        <v>Yes</v>
      </c>
    </row>
    <row r="111" spans="1:12" x14ac:dyDescent="0.25">
      <c r="A111" s="2" t="s">
        <v>982</v>
      </c>
      <c r="B111" s="41" t="s">
        <v>286</v>
      </c>
      <c r="C111" s="13">
        <v>99.980829599000003</v>
      </c>
      <c r="D111" s="11" t="str">
        <f>IF($B111="N/A","N/A",IF(C111&gt;=99,"Yes","No"))</f>
        <v>Yes</v>
      </c>
      <c r="E111" s="13">
        <v>99.981538745999998</v>
      </c>
      <c r="F111" s="11" t="str">
        <f>IF($B111="N/A","N/A",IF(E111&gt;=99,"Yes","No"))</f>
        <v>Yes</v>
      </c>
      <c r="G111" s="13">
        <v>99.988577954999997</v>
      </c>
      <c r="H111" s="11" t="str">
        <f>IF($B111="N/A","N/A",IF(G111&gt;=99,"Yes","No"))</f>
        <v>Yes</v>
      </c>
      <c r="I111" s="12">
        <v>6.9999999999999999E-4</v>
      </c>
      <c r="J111" s="12">
        <v>7.0000000000000001E-3</v>
      </c>
      <c r="K111" s="41" t="s">
        <v>740</v>
      </c>
      <c r="L111" s="9" t="str">
        <f t="shared" ref="L111:L145" si="40">IF(J111="Div by 0", "N/A", IF(K111="N/A","N/A", IF(J111&gt;VALUE(MID(K111,1,2)), "No", IF(J111&lt;-1*VALUE(MID(K111,1,2)), "No", "Yes"))))</f>
        <v>Yes</v>
      </c>
    </row>
    <row r="112" spans="1:12" x14ac:dyDescent="0.25">
      <c r="A112" s="2" t="s">
        <v>983</v>
      </c>
      <c r="B112" s="41" t="s">
        <v>213</v>
      </c>
      <c r="C112" s="13">
        <v>0.48107761389999998</v>
      </c>
      <c r="D112" s="11" t="str">
        <f>IF($B112="N/A","N/A",IF(C112&gt;10,"No",IF(C112&lt;-10,"No","Yes")))</f>
        <v>N/A</v>
      </c>
      <c r="E112" s="13">
        <v>0.35835126420000002</v>
      </c>
      <c r="F112" s="11" t="str">
        <f>IF($B112="N/A","N/A",IF(E112&gt;10,"No",IF(E112&lt;-10,"No","Yes")))</f>
        <v>N/A</v>
      </c>
      <c r="G112" s="13">
        <v>0.33248409680000002</v>
      </c>
      <c r="H112" s="11" t="str">
        <f>IF($B112="N/A","N/A",IF(G112&gt;10,"No",IF(G112&lt;-10,"No","Yes")))</f>
        <v>N/A</v>
      </c>
      <c r="I112" s="12">
        <v>-25.5</v>
      </c>
      <c r="J112" s="12">
        <v>-7.22</v>
      </c>
      <c r="K112" s="41" t="s">
        <v>740</v>
      </c>
      <c r="L112" s="9" t="str">
        <f t="shared" si="40"/>
        <v>Yes</v>
      </c>
    </row>
    <row r="113" spans="1:12" x14ac:dyDescent="0.25">
      <c r="A113" s="3" t="s">
        <v>984</v>
      </c>
      <c r="B113" s="41" t="s">
        <v>280</v>
      </c>
      <c r="C113" s="8">
        <v>99.965670118999995</v>
      </c>
      <c r="D113" s="11" t="str">
        <f>IF($B113="N/A","N/A",IF(C113&gt;=98,"Yes","No"))</f>
        <v>Yes</v>
      </c>
      <c r="E113" s="8">
        <v>99.962377176000004</v>
      </c>
      <c r="F113" s="11" t="str">
        <f>IF($B113="N/A","N/A",IF(E113&gt;=98,"Yes","No"))</f>
        <v>Yes</v>
      </c>
      <c r="G113" s="8">
        <v>99.950311170000006</v>
      </c>
      <c r="H113" s="11" t="str">
        <f>IF($B113="N/A","N/A",IF(G113&gt;=98,"Yes","No"))</f>
        <v>Yes</v>
      </c>
      <c r="I113" s="12">
        <v>-3.0000000000000001E-3</v>
      </c>
      <c r="J113" s="12">
        <v>-1.2E-2</v>
      </c>
      <c r="K113" s="41" t="s">
        <v>740</v>
      </c>
      <c r="L113" s="9" t="str">
        <f t="shared" si="40"/>
        <v>Yes</v>
      </c>
    </row>
    <row r="114" spans="1:12" x14ac:dyDescent="0.25">
      <c r="A114" s="3" t="s">
        <v>985</v>
      </c>
      <c r="B114" s="41" t="s">
        <v>287</v>
      </c>
      <c r="C114" s="8">
        <v>91.261892052999997</v>
      </c>
      <c r="D114" s="11" t="str">
        <f>IF($B114="N/A","N/A",IF(C114&gt;=80,"Yes","No"))</f>
        <v>Yes</v>
      </c>
      <c r="E114" s="8">
        <v>91.460055096000005</v>
      </c>
      <c r="F114" s="11" t="str">
        <f>IF($B114="N/A","N/A",IF(E114&gt;=80,"Yes","No"))</f>
        <v>Yes</v>
      </c>
      <c r="G114" s="8">
        <v>91.645219405000006</v>
      </c>
      <c r="H114" s="11" t="str">
        <f>IF($B114="N/A","N/A",IF(G114&gt;=80,"Yes","No"))</f>
        <v>Yes</v>
      </c>
      <c r="I114" s="12">
        <v>0.21709999999999999</v>
      </c>
      <c r="J114" s="12">
        <v>0.20250000000000001</v>
      </c>
      <c r="K114" s="41" t="s">
        <v>740</v>
      </c>
      <c r="L114" s="9" t="str">
        <f t="shared" si="40"/>
        <v>Yes</v>
      </c>
    </row>
    <row r="115" spans="1:12" ht="25" x14ac:dyDescent="0.25">
      <c r="A115" s="2" t="s">
        <v>986</v>
      </c>
      <c r="B115" s="41"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1" t="s">
        <v>739</v>
      </c>
      <c r="L115" s="9" t="str">
        <f t="shared" si="40"/>
        <v>N/A</v>
      </c>
    </row>
    <row r="116" spans="1:12" ht="25" x14ac:dyDescent="0.25">
      <c r="A116" s="3" t="s">
        <v>987</v>
      </c>
      <c r="B116" s="41" t="s">
        <v>288</v>
      </c>
      <c r="C116" s="13" t="s">
        <v>1746</v>
      </c>
      <c r="D116" s="11" t="str">
        <f>IF($B116="N/A","N/A",IF(C116&gt;=100,"Yes","No"))</f>
        <v>Yes</v>
      </c>
      <c r="E116" s="13" t="s">
        <v>1746</v>
      </c>
      <c r="F116" s="11" t="str">
        <f t="shared" si="41"/>
        <v>Yes</v>
      </c>
      <c r="G116" s="13" t="s">
        <v>1746</v>
      </c>
      <c r="H116" s="11" t="str">
        <f t="shared" si="42"/>
        <v>Yes</v>
      </c>
      <c r="I116" s="12" t="s">
        <v>1746</v>
      </c>
      <c r="J116" s="12" t="s">
        <v>1746</v>
      </c>
      <c r="K116" s="41" t="s">
        <v>739</v>
      </c>
      <c r="L116" s="9" t="str">
        <f t="shared" si="40"/>
        <v>N/A</v>
      </c>
    </row>
    <row r="117" spans="1:12" ht="25" x14ac:dyDescent="0.25">
      <c r="A117" s="2" t="s">
        <v>988</v>
      </c>
      <c r="B117" s="41" t="s">
        <v>213</v>
      </c>
      <c r="C117" s="13" t="s">
        <v>1746</v>
      </c>
      <c r="D117" s="34" t="s">
        <v>742</v>
      </c>
      <c r="E117" s="13" t="s">
        <v>1746</v>
      </c>
      <c r="F117" s="34" t="s">
        <v>742</v>
      </c>
      <c r="G117" s="13" t="s">
        <v>1746</v>
      </c>
      <c r="H117" s="11" t="str">
        <f>IF($B117="N/A","N/A",IF(G117&lt;100,"No",IF(G117=100,"No","Yes")))</f>
        <v>N/A</v>
      </c>
      <c r="I117" s="12" t="s">
        <v>1746</v>
      </c>
      <c r="J117" s="12" t="s">
        <v>1746</v>
      </c>
      <c r="K117" s="41" t="s">
        <v>739</v>
      </c>
      <c r="L117" s="9" t="str">
        <f t="shared" si="40"/>
        <v>N/A</v>
      </c>
    </row>
    <row r="118" spans="1:12" ht="25" x14ac:dyDescent="0.25">
      <c r="A118" s="2" t="s">
        <v>989</v>
      </c>
      <c r="B118" s="33" t="s">
        <v>213</v>
      </c>
      <c r="C118" s="13" t="s">
        <v>1746</v>
      </c>
      <c r="D118" s="11" t="str">
        <f>IF($B118="N/A","N/A",IF(C118&gt;10,"No",IF(C118&lt;-10,"No","Yes")))</f>
        <v>N/A</v>
      </c>
      <c r="E118" s="13" t="s">
        <v>1746</v>
      </c>
      <c r="F118" s="11" t="str">
        <f>IF($B118="N/A","N/A",IF(E118&gt;10,"No",IF(E118&lt;-10,"No","Yes")))</f>
        <v>N/A</v>
      </c>
      <c r="G118" s="13" t="s">
        <v>1746</v>
      </c>
      <c r="H118" s="11" t="str">
        <f>IF($B118="N/A","N/A",IF(G118&gt;10,"No",IF(G118&lt;-10,"No","Yes")))</f>
        <v>N/A</v>
      </c>
      <c r="I118" s="12" t="s">
        <v>1746</v>
      </c>
      <c r="J118" s="12" t="s">
        <v>1746</v>
      </c>
      <c r="K118" s="41" t="s">
        <v>739</v>
      </c>
      <c r="L118" s="9" t="str">
        <f>IF(J118="Div by 0", "N/A", IF(OR(J118="N/A",K118="N/A"),"N/A", IF(J118&gt;VALUE(MID(K118,1,2)), "No", IF(J118&lt;-1*VALUE(MID(K118,1,2)), "No", "Yes"))))</f>
        <v>N/A</v>
      </c>
    </row>
    <row r="119" spans="1:12" x14ac:dyDescent="0.25">
      <c r="A119" s="7" t="s">
        <v>100</v>
      </c>
      <c r="B119" s="33" t="s">
        <v>213</v>
      </c>
      <c r="C119" s="34">
        <v>41731</v>
      </c>
      <c r="D119" s="11" t="str">
        <f t="shared" ref="D119:D145" si="43">IF($B119="N/A","N/A",IF(C119&gt;10,"No",IF(C119&lt;-10,"No","Yes")))</f>
        <v>N/A</v>
      </c>
      <c r="E119" s="34">
        <v>43334</v>
      </c>
      <c r="F119" s="11" t="str">
        <f t="shared" ref="F119:F145" si="44">IF($B119="N/A","N/A",IF(E119&gt;10,"No",IF(E119&lt;-10,"No","Yes")))</f>
        <v>N/A</v>
      </c>
      <c r="G119" s="34">
        <v>43775</v>
      </c>
      <c r="H119" s="11" t="str">
        <f t="shared" ref="H119:H145" si="45">IF($B119="N/A","N/A",IF(G119&gt;10,"No",IF(G119&lt;-10,"No","Yes")))</f>
        <v>N/A</v>
      </c>
      <c r="I119" s="12">
        <v>3.8410000000000002</v>
      </c>
      <c r="J119" s="12">
        <v>1.018</v>
      </c>
      <c r="K119" s="41" t="s">
        <v>740</v>
      </c>
      <c r="L119" s="9" t="str">
        <f t="shared" si="40"/>
        <v>Yes</v>
      </c>
    </row>
    <row r="120" spans="1:12" x14ac:dyDescent="0.25">
      <c r="A120" s="2" t="s">
        <v>990</v>
      </c>
      <c r="B120" s="33" t="s">
        <v>213</v>
      </c>
      <c r="C120" s="34">
        <v>13156</v>
      </c>
      <c r="D120" s="11" t="str">
        <f t="shared" si="43"/>
        <v>N/A</v>
      </c>
      <c r="E120" s="34">
        <v>13317</v>
      </c>
      <c r="F120" s="11" t="str">
        <f t="shared" si="44"/>
        <v>N/A</v>
      </c>
      <c r="G120" s="34">
        <v>13386</v>
      </c>
      <c r="H120" s="11" t="str">
        <f t="shared" si="45"/>
        <v>N/A</v>
      </c>
      <c r="I120" s="12">
        <v>1.224</v>
      </c>
      <c r="J120" s="12">
        <v>0.5181</v>
      </c>
      <c r="K120" s="41" t="s">
        <v>740</v>
      </c>
      <c r="L120" s="9" t="str">
        <f t="shared" si="40"/>
        <v>Yes</v>
      </c>
    </row>
    <row r="121" spans="1:12" x14ac:dyDescent="0.25">
      <c r="A121" s="2" t="s">
        <v>991</v>
      </c>
      <c r="B121" s="33" t="s">
        <v>213</v>
      </c>
      <c r="C121" s="34">
        <v>1635</v>
      </c>
      <c r="D121" s="11" t="str">
        <f t="shared" si="43"/>
        <v>N/A</v>
      </c>
      <c r="E121" s="34">
        <v>1648</v>
      </c>
      <c r="F121" s="11" t="str">
        <f t="shared" si="44"/>
        <v>N/A</v>
      </c>
      <c r="G121" s="34">
        <v>1608</v>
      </c>
      <c r="H121" s="11" t="str">
        <f t="shared" si="45"/>
        <v>N/A</v>
      </c>
      <c r="I121" s="12">
        <v>0.79510000000000003</v>
      </c>
      <c r="J121" s="12">
        <v>-2.4300000000000002</v>
      </c>
      <c r="K121" s="41" t="s">
        <v>740</v>
      </c>
      <c r="L121" s="9" t="str">
        <f t="shared" si="40"/>
        <v>Yes</v>
      </c>
    </row>
    <row r="122" spans="1:12" x14ac:dyDescent="0.25">
      <c r="A122" s="2" t="s">
        <v>992</v>
      </c>
      <c r="B122" s="33" t="s">
        <v>213</v>
      </c>
      <c r="C122" s="34">
        <v>16107</v>
      </c>
      <c r="D122" s="11" t="str">
        <f t="shared" si="43"/>
        <v>N/A</v>
      </c>
      <c r="E122" s="34">
        <v>17031</v>
      </c>
      <c r="F122" s="11" t="str">
        <f t="shared" si="44"/>
        <v>N/A</v>
      </c>
      <c r="G122" s="34">
        <v>17792</v>
      </c>
      <c r="H122" s="11" t="str">
        <f t="shared" si="45"/>
        <v>N/A</v>
      </c>
      <c r="I122" s="12">
        <v>5.7370000000000001</v>
      </c>
      <c r="J122" s="12">
        <v>4.468</v>
      </c>
      <c r="K122" s="41" t="s">
        <v>740</v>
      </c>
      <c r="L122" s="9" t="str">
        <f t="shared" si="40"/>
        <v>Yes</v>
      </c>
    </row>
    <row r="123" spans="1:12" x14ac:dyDescent="0.25">
      <c r="A123" s="2" t="s">
        <v>993</v>
      </c>
      <c r="B123" s="33" t="s">
        <v>213</v>
      </c>
      <c r="C123" s="34">
        <v>10833</v>
      </c>
      <c r="D123" s="11" t="str">
        <f t="shared" si="43"/>
        <v>N/A</v>
      </c>
      <c r="E123" s="34">
        <v>11338</v>
      </c>
      <c r="F123" s="11" t="str">
        <f t="shared" si="44"/>
        <v>N/A</v>
      </c>
      <c r="G123" s="34">
        <v>10989</v>
      </c>
      <c r="H123" s="11" t="str">
        <f t="shared" si="45"/>
        <v>N/A</v>
      </c>
      <c r="I123" s="12">
        <v>4.6619999999999999</v>
      </c>
      <c r="J123" s="12">
        <v>-3.08</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121602</v>
      </c>
      <c r="D125" s="11" t="str">
        <f t="shared" si="43"/>
        <v>N/A</v>
      </c>
      <c r="E125" s="34">
        <v>125017</v>
      </c>
      <c r="F125" s="11" t="str">
        <f t="shared" si="44"/>
        <v>N/A</v>
      </c>
      <c r="G125" s="34">
        <v>124818</v>
      </c>
      <c r="H125" s="11" t="str">
        <f t="shared" si="45"/>
        <v>N/A</v>
      </c>
      <c r="I125" s="12">
        <v>2.8079999999999998</v>
      </c>
      <c r="J125" s="12">
        <v>-0.159</v>
      </c>
      <c r="K125" s="41" t="s">
        <v>740</v>
      </c>
      <c r="L125" s="9" t="str">
        <f t="shared" si="40"/>
        <v>Yes</v>
      </c>
    </row>
    <row r="126" spans="1:12" x14ac:dyDescent="0.25">
      <c r="A126" s="2" t="s">
        <v>995</v>
      </c>
      <c r="B126" s="33" t="s">
        <v>213</v>
      </c>
      <c r="C126" s="34">
        <v>77056</v>
      </c>
      <c r="D126" s="11" t="str">
        <f t="shared" si="43"/>
        <v>N/A</v>
      </c>
      <c r="E126" s="34">
        <v>77077</v>
      </c>
      <c r="F126" s="11" t="str">
        <f t="shared" si="44"/>
        <v>N/A</v>
      </c>
      <c r="G126" s="34">
        <v>76440</v>
      </c>
      <c r="H126" s="11" t="str">
        <f t="shared" si="45"/>
        <v>N/A</v>
      </c>
      <c r="I126" s="12">
        <v>2.7300000000000001E-2</v>
      </c>
      <c r="J126" s="12">
        <v>-0.82599999999999996</v>
      </c>
      <c r="K126" s="41" t="s">
        <v>740</v>
      </c>
      <c r="L126" s="9" t="str">
        <f t="shared" si="40"/>
        <v>Yes</v>
      </c>
    </row>
    <row r="127" spans="1:12" x14ac:dyDescent="0.25">
      <c r="A127" s="2" t="s">
        <v>996</v>
      </c>
      <c r="B127" s="33" t="s">
        <v>213</v>
      </c>
      <c r="C127" s="34">
        <v>16835</v>
      </c>
      <c r="D127" s="11" t="str">
        <f t="shared" si="43"/>
        <v>N/A</v>
      </c>
      <c r="E127" s="34">
        <v>18168</v>
      </c>
      <c r="F127" s="11" t="str">
        <f t="shared" si="44"/>
        <v>N/A</v>
      </c>
      <c r="G127" s="34">
        <v>17883</v>
      </c>
      <c r="H127" s="11" t="str">
        <f t="shared" si="45"/>
        <v>N/A</v>
      </c>
      <c r="I127" s="12">
        <v>7.9180000000000001</v>
      </c>
      <c r="J127" s="12">
        <v>-1.57</v>
      </c>
      <c r="K127" s="41" t="s">
        <v>740</v>
      </c>
      <c r="L127" s="9" t="str">
        <f t="shared" si="40"/>
        <v>Yes</v>
      </c>
    </row>
    <row r="128" spans="1:12" x14ac:dyDescent="0.25">
      <c r="A128" s="2" t="s">
        <v>997</v>
      </c>
      <c r="B128" s="33" t="s">
        <v>213</v>
      </c>
      <c r="C128" s="34">
        <v>18623</v>
      </c>
      <c r="D128" s="11" t="str">
        <f t="shared" si="43"/>
        <v>N/A</v>
      </c>
      <c r="E128" s="34">
        <v>20151</v>
      </c>
      <c r="F128" s="11" t="str">
        <f t="shared" si="44"/>
        <v>N/A</v>
      </c>
      <c r="G128" s="34">
        <v>20868</v>
      </c>
      <c r="H128" s="11" t="str">
        <f t="shared" si="45"/>
        <v>N/A</v>
      </c>
      <c r="I128" s="12">
        <v>8.2050000000000001</v>
      </c>
      <c r="J128" s="12">
        <v>3.5579999999999998</v>
      </c>
      <c r="K128" s="41" t="s">
        <v>740</v>
      </c>
      <c r="L128" s="9" t="str">
        <f t="shared" si="40"/>
        <v>Yes</v>
      </c>
    </row>
    <row r="129" spans="1:12" x14ac:dyDescent="0.25">
      <c r="A129" s="2" t="s">
        <v>998</v>
      </c>
      <c r="B129" s="33" t="s">
        <v>213</v>
      </c>
      <c r="C129" s="34">
        <v>9088</v>
      </c>
      <c r="D129" s="11" t="str">
        <f t="shared" si="43"/>
        <v>N/A</v>
      </c>
      <c r="E129" s="34">
        <v>9621</v>
      </c>
      <c r="F129" s="11" t="str">
        <f t="shared" si="44"/>
        <v>N/A</v>
      </c>
      <c r="G129" s="34">
        <v>9627</v>
      </c>
      <c r="H129" s="11" t="str">
        <f t="shared" si="45"/>
        <v>N/A</v>
      </c>
      <c r="I129" s="12">
        <v>5.8650000000000002</v>
      </c>
      <c r="J129" s="12">
        <v>6.2399999999999997E-2</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203904</v>
      </c>
      <c r="D131" s="11" t="str">
        <f t="shared" si="43"/>
        <v>N/A</v>
      </c>
      <c r="E131" s="34">
        <v>204663</v>
      </c>
      <c r="F131" s="11" t="str">
        <f t="shared" si="44"/>
        <v>N/A</v>
      </c>
      <c r="G131" s="34">
        <v>203265</v>
      </c>
      <c r="H131" s="11" t="str">
        <f t="shared" si="45"/>
        <v>N/A</v>
      </c>
      <c r="I131" s="12">
        <v>0.37219999999999998</v>
      </c>
      <c r="J131" s="12">
        <v>-0.68300000000000005</v>
      </c>
      <c r="K131" s="41" t="s">
        <v>740</v>
      </c>
      <c r="L131" s="9" t="str">
        <f t="shared" si="40"/>
        <v>Yes</v>
      </c>
    </row>
    <row r="132" spans="1:12" x14ac:dyDescent="0.25">
      <c r="A132" s="2" t="s">
        <v>1000</v>
      </c>
      <c r="B132" s="33" t="s">
        <v>213</v>
      </c>
      <c r="C132" s="34">
        <v>31</v>
      </c>
      <c r="D132" s="11" t="str">
        <f t="shared" si="43"/>
        <v>N/A</v>
      </c>
      <c r="E132" s="34">
        <v>17</v>
      </c>
      <c r="F132" s="11" t="str">
        <f t="shared" si="44"/>
        <v>N/A</v>
      </c>
      <c r="G132" s="34">
        <v>11</v>
      </c>
      <c r="H132" s="11" t="str">
        <f t="shared" si="45"/>
        <v>N/A</v>
      </c>
      <c r="I132" s="12">
        <v>-45.2</v>
      </c>
      <c r="J132" s="12">
        <v>-35.299999999999997</v>
      </c>
      <c r="K132" s="41" t="s">
        <v>740</v>
      </c>
      <c r="L132" s="9" t="str">
        <f t="shared" si="40"/>
        <v>No</v>
      </c>
    </row>
    <row r="133" spans="1:12" x14ac:dyDescent="0.25">
      <c r="A133" s="2" t="s">
        <v>1001</v>
      </c>
      <c r="B133" s="33" t="s">
        <v>213</v>
      </c>
      <c r="C133" s="34">
        <v>14</v>
      </c>
      <c r="D133" s="11" t="str">
        <f t="shared" si="43"/>
        <v>N/A</v>
      </c>
      <c r="E133" s="34">
        <v>11</v>
      </c>
      <c r="F133" s="11" t="str">
        <f t="shared" si="44"/>
        <v>N/A</v>
      </c>
      <c r="G133" s="34">
        <v>11</v>
      </c>
      <c r="H133" s="11" t="str">
        <f t="shared" si="45"/>
        <v>N/A</v>
      </c>
      <c r="I133" s="12">
        <v>-71.400000000000006</v>
      </c>
      <c r="J133" s="12">
        <v>100</v>
      </c>
      <c r="K133" s="41" t="s">
        <v>740</v>
      </c>
      <c r="L133" s="9" t="str">
        <f t="shared" si="40"/>
        <v>No</v>
      </c>
    </row>
    <row r="134" spans="1:12" x14ac:dyDescent="0.25">
      <c r="A134" s="2" t="s">
        <v>1002</v>
      </c>
      <c r="B134" s="33" t="s">
        <v>213</v>
      </c>
      <c r="C134" s="34">
        <v>22</v>
      </c>
      <c r="D134" s="11" t="str">
        <f t="shared" si="43"/>
        <v>N/A</v>
      </c>
      <c r="E134" s="34">
        <v>25</v>
      </c>
      <c r="F134" s="11" t="str">
        <f t="shared" si="44"/>
        <v>N/A</v>
      </c>
      <c r="G134" s="34">
        <v>13</v>
      </c>
      <c r="H134" s="11" t="str">
        <f t="shared" si="45"/>
        <v>N/A</v>
      </c>
      <c r="I134" s="12">
        <v>13.64</v>
      </c>
      <c r="J134" s="12">
        <v>-48</v>
      </c>
      <c r="K134" s="41" t="s">
        <v>740</v>
      </c>
      <c r="L134" s="9" t="str">
        <f t="shared" si="40"/>
        <v>No</v>
      </c>
    </row>
    <row r="135" spans="1:12" x14ac:dyDescent="0.25">
      <c r="A135" s="2" t="s">
        <v>1003</v>
      </c>
      <c r="B135" s="33" t="s">
        <v>213</v>
      </c>
      <c r="C135" s="34">
        <v>8248</v>
      </c>
      <c r="D135" s="11" t="str">
        <f t="shared" si="43"/>
        <v>N/A</v>
      </c>
      <c r="E135" s="34">
        <v>7797</v>
      </c>
      <c r="F135" s="11" t="str">
        <f t="shared" si="44"/>
        <v>N/A</v>
      </c>
      <c r="G135" s="34">
        <v>7594</v>
      </c>
      <c r="H135" s="11" t="str">
        <f t="shared" si="45"/>
        <v>N/A</v>
      </c>
      <c r="I135" s="12">
        <v>-5.47</v>
      </c>
      <c r="J135" s="12">
        <v>-2.6</v>
      </c>
      <c r="K135" s="41" t="s">
        <v>740</v>
      </c>
      <c r="L135" s="9" t="str">
        <f t="shared" si="40"/>
        <v>Yes</v>
      </c>
    </row>
    <row r="136" spans="1:12" x14ac:dyDescent="0.25">
      <c r="A136" s="2" t="s">
        <v>1004</v>
      </c>
      <c r="B136" s="33" t="s">
        <v>213</v>
      </c>
      <c r="C136" s="34">
        <v>186665</v>
      </c>
      <c r="D136" s="11" t="str">
        <f t="shared" si="43"/>
        <v>N/A</v>
      </c>
      <c r="E136" s="34">
        <v>187677</v>
      </c>
      <c r="F136" s="11" t="str">
        <f t="shared" si="44"/>
        <v>N/A</v>
      </c>
      <c r="G136" s="34">
        <v>186189</v>
      </c>
      <c r="H136" s="11" t="str">
        <f t="shared" si="45"/>
        <v>N/A</v>
      </c>
      <c r="I136" s="12">
        <v>0.54210000000000003</v>
      </c>
      <c r="J136" s="12">
        <v>-0.79300000000000004</v>
      </c>
      <c r="K136" s="41" t="s">
        <v>740</v>
      </c>
      <c r="L136" s="9" t="str">
        <f t="shared" si="40"/>
        <v>Yes</v>
      </c>
    </row>
    <row r="137" spans="1:12" x14ac:dyDescent="0.25">
      <c r="A137" s="2" t="s">
        <v>1005</v>
      </c>
      <c r="B137" s="33" t="s">
        <v>213</v>
      </c>
      <c r="C137" s="34">
        <v>8924</v>
      </c>
      <c r="D137" s="11" t="str">
        <f t="shared" si="43"/>
        <v>N/A</v>
      </c>
      <c r="E137" s="34">
        <v>9143</v>
      </c>
      <c r="F137" s="11" t="str">
        <f t="shared" si="44"/>
        <v>N/A</v>
      </c>
      <c r="G137" s="34">
        <v>9450</v>
      </c>
      <c r="H137" s="11" t="str">
        <f t="shared" si="45"/>
        <v>N/A</v>
      </c>
      <c r="I137" s="12">
        <v>2.4540000000000002</v>
      </c>
      <c r="J137" s="12">
        <v>3.3580000000000001</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1746</v>
      </c>
      <c r="J138" s="12" t="s">
        <v>1746</v>
      </c>
      <c r="K138" s="41" t="s">
        <v>740</v>
      </c>
      <c r="L138" s="9" t="str">
        <f t="shared" si="40"/>
        <v>N/A</v>
      </c>
    </row>
    <row r="139" spans="1:12" x14ac:dyDescent="0.25">
      <c r="A139" s="7" t="s">
        <v>105</v>
      </c>
      <c r="B139" s="33" t="s">
        <v>213</v>
      </c>
      <c r="C139" s="34">
        <v>63698</v>
      </c>
      <c r="D139" s="11" t="str">
        <f t="shared" si="43"/>
        <v>N/A</v>
      </c>
      <c r="E139" s="34">
        <v>64251</v>
      </c>
      <c r="F139" s="11" t="str">
        <f t="shared" si="44"/>
        <v>N/A</v>
      </c>
      <c r="G139" s="34">
        <v>62168</v>
      </c>
      <c r="H139" s="11" t="str">
        <f t="shared" si="45"/>
        <v>N/A</v>
      </c>
      <c r="I139" s="12">
        <v>0.86819999999999997</v>
      </c>
      <c r="J139" s="12">
        <v>-3.24</v>
      </c>
      <c r="K139" s="41" t="s">
        <v>740</v>
      </c>
      <c r="L139" s="9" t="str">
        <f t="shared" si="40"/>
        <v>Yes</v>
      </c>
    </row>
    <row r="140" spans="1:12" x14ac:dyDescent="0.25">
      <c r="A140" s="2" t="s">
        <v>1007</v>
      </c>
      <c r="B140" s="33" t="s">
        <v>213</v>
      </c>
      <c r="C140" s="34">
        <v>18422</v>
      </c>
      <c r="D140" s="11" t="str">
        <f t="shared" si="43"/>
        <v>N/A</v>
      </c>
      <c r="E140" s="34">
        <v>19197</v>
      </c>
      <c r="F140" s="11" t="str">
        <f t="shared" si="44"/>
        <v>N/A</v>
      </c>
      <c r="G140" s="34">
        <v>18171</v>
      </c>
      <c r="H140" s="11" t="str">
        <f t="shared" si="45"/>
        <v>N/A</v>
      </c>
      <c r="I140" s="12">
        <v>4.2069999999999999</v>
      </c>
      <c r="J140" s="12">
        <v>-5.34</v>
      </c>
      <c r="K140" s="41" t="s">
        <v>740</v>
      </c>
      <c r="L140" s="9" t="str">
        <f t="shared" si="40"/>
        <v>Yes</v>
      </c>
    </row>
    <row r="141" spans="1:12" x14ac:dyDescent="0.25">
      <c r="A141" s="2" t="s">
        <v>1008</v>
      </c>
      <c r="B141" s="33" t="s">
        <v>213</v>
      </c>
      <c r="C141" s="34">
        <v>8212</v>
      </c>
      <c r="D141" s="11" t="str">
        <f t="shared" si="43"/>
        <v>N/A</v>
      </c>
      <c r="E141" s="34">
        <v>8236</v>
      </c>
      <c r="F141" s="11" t="str">
        <f t="shared" si="44"/>
        <v>N/A</v>
      </c>
      <c r="G141" s="34">
        <v>7471</v>
      </c>
      <c r="H141" s="11" t="str">
        <f t="shared" si="45"/>
        <v>N/A</v>
      </c>
      <c r="I141" s="12">
        <v>0.2923</v>
      </c>
      <c r="J141" s="12">
        <v>-9.2899999999999991</v>
      </c>
      <c r="K141" s="41" t="s">
        <v>740</v>
      </c>
      <c r="L141" s="9" t="str">
        <f t="shared" si="40"/>
        <v>Yes</v>
      </c>
    </row>
    <row r="142" spans="1:12" x14ac:dyDescent="0.25">
      <c r="A142" s="2" t="s">
        <v>1009</v>
      </c>
      <c r="B142" s="33" t="s">
        <v>213</v>
      </c>
      <c r="C142" s="34">
        <v>13343</v>
      </c>
      <c r="D142" s="11" t="str">
        <f t="shared" si="43"/>
        <v>N/A</v>
      </c>
      <c r="E142" s="34">
        <v>13557</v>
      </c>
      <c r="F142" s="11" t="str">
        <f t="shared" si="44"/>
        <v>N/A</v>
      </c>
      <c r="G142" s="34">
        <v>12121</v>
      </c>
      <c r="H142" s="11" t="str">
        <f t="shared" si="45"/>
        <v>N/A</v>
      </c>
      <c r="I142" s="12">
        <v>1.6040000000000001</v>
      </c>
      <c r="J142" s="12">
        <v>-10.6</v>
      </c>
      <c r="K142" s="41" t="s">
        <v>740</v>
      </c>
      <c r="L142" s="9" t="str">
        <f t="shared" si="40"/>
        <v>No</v>
      </c>
    </row>
    <row r="143" spans="1:12" x14ac:dyDescent="0.25">
      <c r="A143" s="2" t="s">
        <v>1010</v>
      </c>
      <c r="B143" s="33" t="s">
        <v>213</v>
      </c>
      <c r="C143" s="34">
        <v>16299</v>
      </c>
      <c r="D143" s="11" t="str">
        <f t="shared" si="43"/>
        <v>N/A</v>
      </c>
      <c r="E143" s="34">
        <v>16794</v>
      </c>
      <c r="F143" s="11" t="str">
        <f t="shared" si="44"/>
        <v>N/A</v>
      </c>
      <c r="G143" s="34">
        <v>17502</v>
      </c>
      <c r="H143" s="11" t="str">
        <f t="shared" si="45"/>
        <v>N/A</v>
      </c>
      <c r="I143" s="12">
        <v>3.0369999999999999</v>
      </c>
      <c r="J143" s="12">
        <v>4.2160000000000002</v>
      </c>
      <c r="K143" s="41" t="s">
        <v>740</v>
      </c>
      <c r="L143" s="9" t="str">
        <f t="shared" si="40"/>
        <v>Yes</v>
      </c>
    </row>
    <row r="144" spans="1:12" x14ac:dyDescent="0.25">
      <c r="A144" s="2" t="s">
        <v>1011</v>
      </c>
      <c r="B144" s="33" t="s">
        <v>213</v>
      </c>
      <c r="C144" s="34">
        <v>7422</v>
      </c>
      <c r="D144" s="11" t="str">
        <f t="shared" si="43"/>
        <v>N/A</v>
      </c>
      <c r="E144" s="34">
        <v>6467</v>
      </c>
      <c r="F144" s="11" t="str">
        <f t="shared" si="44"/>
        <v>N/A</v>
      </c>
      <c r="G144" s="34">
        <v>6903</v>
      </c>
      <c r="H144" s="11" t="str">
        <f t="shared" si="45"/>
        <v>N/A</v>
      </c>
      <c r="I144" s="12">
        <v>-12.9</v>
      </c>
      <c r="J144" s="12">
        <v>6.742</v>
      </c>
      <c r="K144" s="41" t="s">
        <v>740</v>
      </c>
      <c r="L144" s="9" t="str">
        <f t="shared" si="40"/>
        <v>Yes</v>
      </c>
    </row>
    <row r="145" spans="1:12" x14ac:dyDescent="0.25">
      <c r="A145" s="2" t="s">
        <v>1012</v>
      </c>
      <c r="B145" s="33" t="s">
        <v>213</v>
      </c>
      <c r="C145" s="34">
        <v>0</v>
      </c>
      <c r="D145" s="11" t="str">
        <f t="shared" si="43"/>
        <v>N/A</v>
      </c>
      <c r="E145" s="34">
        <v>0</v>
      </c>
      <c r="F145" s="11" t="str">
        <f t="shared" si="44"/>
        <v>N/A</v>
      </c>
      <c r="G145" s="34">
        <v>0</v>
      </c>
      <c r="H145" s="11" t="str">
        <f t="shared" si="45"/>
        <v>N/A</v>
      </c>
      <c r="I145" s="12" t="s">
        <v>1746</v>
      </c>
      <c r="J145" s="12" t="s">
        <v>1746</v>
      </c>
      <c r="K145" s="41" t="s">
        <v>740</v>
      </c>
      <c r="L145" s="9" t="str">
        <f t="shared" si="40"/>
        <v>N/A</v>
      </c>
    </row>
    <row r="146" spans="1:12" ht="25" x14ac:dyDescent="0.25">
      <c r="A146" s="18" t="s">
        <v>1013</v>
      </c>
      <c r="B146" s="1" t="s">
        <v>213</v>
      </c>
      <c r="C146" s="1">
        <v>14074</v>
      </c>
      <c r="D146" s="11" t="str">
        <f t="shared" ref="D146:D151" si="46">IF($B146="N/A","N/A",IF(C146&gt;10,"No",IF(C146&lt;-10,"No","Yes")))</f>
        <v>N/A</v>
      </c>
      <c r="E146" s="1">
        <v>14124</v>
      </c>
      <c r="F146" s="11" t="str">
        <f t="shared" ref="F146:F151" si="47">IF($B146="N/A","N/A",IF(E146&gt;10,"No",IF(E146&lt;-10,"No","Yes")))</f>
        <v>N/A</v>
      </c>
      <c r="G146" s="1">
        <v>14667</v>
      </c>
      <c r="H146" s="11" t="str">
        <f t="shared" ref="H146:H151" si="48">IF($B146="N/A","N/A",IF(G146&gt;10,"No",IF(G146&lt;-10,"No","Yes")))</f>
        <v>N/A</v>
      </c>
      <c r="I146" s="12">
        <v>0.3553</v>
      </c>
      <c r="J146" s="12">
        <v>3.8450000000000002</v>
      </c>
      <c r="K146" s="41" t="s">
        <v>739</v>
      </c>
      <c r="L146" s="9" t="str">
        <f t="shared" ref="L146:L151" si="49">IF(J146="Div by 0", "N/A", IF(K146="N/A","N/A", IF(J146&gt;VALUE(MID(K146,1,2)), "No", IF(J146&lt;-1*VALUE(MID(K146,1,2)), "No", "Yes"))))</f>
        <v>Yes</v>
      </c>
    </row>
    <row r="147" spans="1:12" x14ac:dyDescent="0.25">
      <c r="A147" s="6" t="s">
        <v>326</v>
      </c>
      <c r="B147" s="41" t="s">
        <v>213</v>
      </c>
      <c r="C147" s="13">
        <v>3.2659217746999998</v>
      </c>
      <c r="D147" s="11" t="str">
        <f t="shared" si="46"/>
        <v>N/A</v>
      </c>
      <c r="E147" s="13">
        <v>3.2300778704000002</v>
      </c>
      <c r="F147" s="11" t="str">
        <f t="shared" si="47"/>
        <v>N/A</v>
      </c>
      <c r="G147" s="13">
        <v>3.3792906415999999</v>
      </c>
      <c r="H147" s="11" t="str">
        <f t="shared" si="48"/>
        <v>N/A</v>
      </c>
      <c r="I147" s="12">
        <v>-1.1000000000000001</v>
      </c>
      <c r="J147" s="12">
        <v>4.6189999999999998</v>
      </c>
      <c r="K147" s="41" t="s">
        <v>739</v>
      </c>
      <c r="L147" s="9" t="str">
        <f t="shared" si="49"/>
        <v>Yes</v>
      </c>
    </row>
    <row r="148" spans="1:12" x14ac:dyDescent="0.25">
      <c r="A148" s="2" t="s">
        <v>327</v>
      </c>
      <c r="B148" s="41" t="s">
        <v>213</v>
      </c>
      <c r="C148" s="13">
        <v>21.890201528999999</v>
      </c>
      <c r="D148" s="11" t="str">
        <f t="shared" si="46"/>
        <v>N/A</v>
      </c>
      <c r="E148" s="13">
        <v>20.745834679000001</v>
      </c>
      <c r="F148" s="11" t="str">
        <f t="shared" si="47"/>
        <v>N/A</v>
      </c>
      <c r="G148" s="13">
        <v>20.863506567999998</v>
      </c>
      <c r="H148" s="11" t="str">
        <f t="shared" si="48"/>
        <v>N/A</v>
      </c>
      <c r="I148" s="12">
        <v>-5.23</v>
      </c>
      <c r="J148" s="12">
        <v>0.56720000000000004</v>
      </c>
      <c r="K148" s="41" t="s">
        <v>739</v>
      </c>
      <c r="L148" s="9" t="str">
        <f t="shared" si="49"/>
        <v>Yes</v>
      </c>
    </row>
    <row r="149" spans="1:12" x14ac:dyDescent="0.25">
      <c r="A149" s="2" t="s">
        <v>328</v>
      </c>
      <c r="B149" s="41" t="s">
        <v>213</v>
      </c>
      <c r="C149" s="13">
        <v>2.8634397461000001</v>
      </c>
      <c r="D149" s="11" t="str">
        <f t="shared" si="46"/>
        <v>N/A</v>
      </c>
      <c r="E149" s="13">
        <v>2.8172168585000001</v>
      </c>
      <c r="F149" s="11" t="str">
        <f t="shared" si="47"/>
        <v>N/A</v>
      </c>
      <c r="G149" s="13">
        <v>3.0997131823999999</v>
      </c>
      <c r="H149" s="11" t="str">
        <f t="shared" si="48"/>
        <v>N/A</v>
      </c>
      <c r="I149" s="12">
        <v>-1.61</v>
      </c>
      <c r="J149" s="12">
        <v>10.029999999999999</v>
      </c>
      <c r="K149" s="41" t="s">
        <v>739</v>
      </c>
      <c r="L149" s="9" t="str">
        <f t="shared" si="49"/>
        <v>Yes</v>
      </c>
    </row>
    <row r="150" spans="1:12" x14ac:dyDescent="0.25">
      <c r="A150" s="2" t="s">
        <v>329</v>
      </c>
      <c r="B150" s="41" t="s">
        <v>213</v>
      </c>
      <c r="C150" s="13">
        <v>0.65030602640000001</v>
      </c>
      <c r="D150" s="11" t="str">
        <f t="shared" si="46"/>
        <v>N/A</v>
      </c>
      <c r="E150" s="13">
        <v>0.70115262649999999</v>
      </c>
      <c r="F150" s="11" t="str">
        <f t="shared" si="47"/>
        <v>N/A</v>
      </c>
      <c r="G150" s="13">
        <v>0.72171795439999997</v>
      </c>
      <c r="H150" s="11" t="str">
        <f t="shared" si="48"/>
        <v>N/A</v>
      </c>
      <c r="I150" s="12">
        <v>7.819</v>
      </c>
      <c r="J150" s="12">
        <v>2.9329999999999998</v>
      </c>
      <c r="K150" s="41" t="s">
        <v>739</v>
      </c>
      <c r="L150" s="9" t="str">
        <f t="shared" si="49"/>
        <v>Yes</v>
      </c>
    </row>
    <row r="151" spans="1:12" x14ac:dyDescent="0.25">
      <c r="A151" s="2" t="s">
        <v>330</v>
      </c>
      <c r="B151" s="41" t="s">
        <v>213</v>
      </c>
      <c r="C151" s="13">
        <v>0.20565794840000001</v>
      </c>
      <c r="D151" s="11" t="str">
        <f t="shared" si="46"/>
        <v>N/A</v>
      </c>
      <c r="E151" s="13">
        <v>0.27548209369999999</v>
      </c>
      <c r="F151" s="11" t="str">
        <f t="shared" si="47"/>
        <v>N/A</v>
      </c>
      <c r="G151" s="13">
        <v>0.31849182860000003</v>
      </c>
      <c r="H151" s="11" t="str">
        <f t="shared" si="48"/>
        <v>N/A</v>
      </c>
      <c r="I151" s="12">
        <v>33.950000000000003</v>
      </c>
      <c r="J151" s="12">
        <v>15.61</v>
      </c>
      <c r="K151" s="41" t="s">
        <v>739</v>
      </c>
      <c r="L151" s="9" t="str">
        <f t="shared" si="49"/>
        <v>Yes</v>
      </c>
    </row>
    <row r="152" spans="1:12" x14ac:dyDescent="0.25">
      <c r="A152" s="18" t="s">
        <v>1014</v>
      </c>
      <c r="B152" s="33" t="s">
        <v>213</v>
      </c>
      <c r="C152" s="34">
        <v>18879</v>
      </c>
      <c r="D152" s="11" t="str">
        <f t="shared" ref="D152:D158" si="50">IF($B152="N/A","N/A",IF(C152&gt;10,"No",IF(C152&lt;-10,"No","Yes")))</f>
        <v>N/A</v>
      </c>
      <c r="E152" s="34">
        <v>20124</v>
      </c>
      <c r="F152" s="11" t="str">
        <f t="shared" ref="F152:F158" si="51">IF($B152="N/A","N/A",IF(E152&gt;10,"No",IF(E152&lt;-10,"No","Yes")))</f>
        <v>N/A</v>
      </c>
      <c r="G152" s="34">
        <v>19893</v>
      </c>
      <c r="H152" s="11" t="str">
        <f t="shared" ref="H152:H158" si="52">IF($B152="N/A","N/A",IF(G152&gt;10,"No",IF(G152&lt;-10,"No","Yes")))</f>
        <v>N/A</v>
      </c>
      <c r="I152" s="12">
        <v>6.5949999999999998</v>
      </c>
      <c r="J152" s="12">
        <v>-1.1499999999999999</v>
      </c>
      <c r="K152" s="41" t="s">
        <v>739</v>
      </c>
      <c r="L152" s="9" t="str">
        <f t="shared" ref="L152:L159" si="53">IF(J152="Div by 0", "N/A", IF(K152="N/A","N/A", IF(J152&gt;VALUE(MID(K152,1,2)), "No", IF(J152&lt;-1*VALUE(MID(K152,1,2)), "No", "Yes"))))</f>
        <v>Yes</v>
      </c>
    </row>
    <row r="153" spans="1:12" x14ac:dyDescent="0.25">
      <c r="A153" s="6" t="s">
        <v>1015</v>
      </c>
      <c r="B153" s="33" t="s">
        <v>213</v>
      </c>
      <c r="C153" s="8">
        <v>4.3809391206999999</v>
      </c>
      <c r="D153" s="11" t="str">
        <f t="shared" si="50"/>
        <v>N/A</v>
      </c>
      <c r="E153" s="8">
        <v>4.6022434908000003</v>
      </c>
      <c r="F153" s="11" t="str">
        <f t="shared" si="51"/>
        <v>N/A</v>
      </c>
      <c r="G153" s="8">
        <v>4.5833659735000003</v>
      </c>
      <c r="H153" s="11" t="str">
        <f t="shared" si="52"/>
        <v>N/A</v>
      </c>
      <c r="I153" s="12">
        <v>5.0519999999999996</v>
      </c>
      <c r="J153" s="12">
        <v>-0.41</v>
      </c>
      <c r="K153" s="41" t="s">
        <v>739</v>
      </c>
      <c r="L153" s="9" t="str">
        <f t="shared" si="53"/>
        <v>Yes</v>
      </c>
    </row>
    <row r="154" spans="1:12" x14ac:dyDescent="0.25">
      <c r="A154" s="18" t="s">
        <v>1016</v>
      </c>
      <c r="B154" s="33" t="s">
        <v>213</v>
      </c>
      <c r="C154" s="8">
        <v>14.095037262</v>
      </c>
      <c r="D154" s="11" t="str">
        <f t="shared" si="50"/>
        <v>N/A</v>
      </c>
      <c r="E154" s="8">
        <v>15.424378086000001</v>
      </c>
      <c r="F154" s="11" t="str">
        <f t="shared" si="51"/>
        <v>N/A</v>
      </c>
      <c r="G154" s="8">
        <v>14.375785265999999</v>
      </c>
      <c r="H154" s="11" t="str">
        <f t="shared" si="52"/>
        <v>N/A</v>
      </c>
      <c r="I154" s="12">
        <v>9.4309999999999992</v>
      </c>
      <c r="J154" s="12">
        <v>-6.8</v>
      </c>
      <c r="K154" s="41" t="s">
        <v>739</v>
      </c>
      <c r="L154" s="9" t="str">
        <f t="shared" si="53"/>
        <v>Yes</v>
      </c>
    </row>
    <row r="155" spans="1:12" x14ac:dyDescent="0.25">
      <c r="A155" s="18" t="s">
        <v>1017</v>
      </c>
      <c r="B155" s="33" t="s">
        <v>213</v>
      </c>
      <c r="C155" s="8">
        <v>10.273679709</v>
      </c>
      <c r="D155" s="11" t="str">
        <f t="shared" si="50"/>
        <v>N/A</v>
      </c>
      <c r="E155" s="8">
        <v>10.348192645999999</v>
      </c>
      <c r="F155" s="11" t="str">
        <f t="shared" si="51"/>
        <v>N/A</v>
      </c>
      <c r="G155" s="8">
        <v>10.445608805999999</v>
      </c>
      <c r="H155" s="11" t="str">
        <f t="shared" si="52"/>
        <v>N/A</v>
      </c>
      <c r="I155" s="12">
        <v>0.72529999999999994</v>
      </c>
      <c r="J155" s="12">
        <v>0.94140000000000001</v>
      </c>
      <c r="K155" s="41" t="s">
        <v>739</v>
      </c>
      <c r="L155" s="9" t="str">
        <f t="shared" si="53"/>
        <v>Yes</v>
      </c>
    </row>
    <row r="156" spans="1:12" x14ac:dyDescent="0.25">
      <c r="A156" s="18" t="s">
        <v>1018</v>
      </c>
      <c r="B156" s="33" t="s">
        <v>213</v>
      </c>
      <c r="C156" s="8">
        <v>0.1863622097</v>
      </c>
      <c r="D156" s="11" t="str">
        <f t="shared" si="50"/>
        <v>N/A</v>
      </c>
      <c r="E156" s="8">
        <v>0.19055715979999999</v>
      </c>
      <c r="F156" s="11" t="str">
        <f t="shared" si="51"/>
        <v>N/A</v>
      </c>
      <c r="G156" s="8">
        <v>0.20662681720000001</v>
      </c>
      <c r="H156" s="11" t="str">
        <f t="shared" si="52"/>
        <v>N/A</v>
      </c>
      <c r="I156" s="12">
        <v>2.2509999999999999</v>
      </c>
      <c r="J156" s="12">
        <v>8.4329999999999998</v>
      </c>
      <c r="K156" s="41" t="s">
        <v>739</v>
      </c>
      <c r="L156" s="9" t="str">
        <f t="shared" si="53"/>
        <v>Yes</v>
      </c>
    </row>
    <row r="157" spans="1:12" x14ac:dyDescent="0.25">
      <c r="A157" s="18" t="s">
        <v>1019</v>
      </c>
      <c r="B157" s="33" t="s">
        <v>213</v>
      </c>
      <c r="C157" s="8">
        <v>0.19466859240000001</v>
      </c>
      <c r="D157" s="11" t="str">
        <f t="shared" si="50"/>
        <v>N/A</v>
      </c>
      <c r="E157" s="8">
        <v>0.1758727491</v>
      </c>
      <c r="F157" s="11" t="str">
        <f t="shared" si="51"/>
        <v>N/A</v>
      </c>
      <c r="G157" s="8">
        <v>0.22841333159999999</v>
      </c>
      <c r="H157" s="11" t="str">
        <f t="shared" si="52"/>
        <v>N/A</v>
      </c>
      <c r="I157" s="12">
        <v>-9.66</v>
      </c>
      <c r="J157" s="12">
        <v>29.87</v>
      </c>
      <c r="K157" s="41" t="s">
        <v>739</v>
      </c>
      <c r="L157" s="9" t="str">
        <f t="shared" si="53"/>
        <v>Yes</v>
      </c>
    </row>
    <row r="158" spans="1:12" x14ac:dyDescent="0.25">
      <c r="A158" s="2" t="s">
        <v>1020</v>
      </c>
      <c r="B158" s="33" t="s">
        <v>213</v>
      </c>
      <c r="C158" s="34">
        <v>1177</v>
      </c>
      <c r="D158" s="11" t="str">
        <f t="shared" si="50"/>
        <v>N/A</v>
      </c>
      <c r="E158" s="34">
        <v>1190</v>
      </c>
      <c r="F158" s="11" t="str">
        <f t="shared" si="51"/>
        <v>N/A</v>
      </c>
      <c r="G158" s="34">
        <v>1271</v>
      </c>
      <c r="H158" s="11" t="str">
        <f t="shared" si="52"/>
        <v>N/A</v>
      </c>
      <c r="I158" s="12">
        <v>1.105</v>
      </c>
      <c r="J158" s="12">
        <v>6.8070000000000004</v>
      </c>
      <c r="K158" s="41" t="s">
        <v>739</v>
      </c>
      <c r="L158" s="9" t="str">
        <f t="shared" si="53"/>
        <v>Yes</v>
      </c>
    </row>
    <row r="159" spans="1:12" ht="25" x14ac:dyDescent="0.25">
      <c r="A159" s="18" t="s">
        <v>1021</v>
      </c>
      <c r="B159" s="33" t="s">
        <v>213</v>
      </c>
      <c r="C159" s="34">
        <v>19165</v>
      </c>
      <c r="D159" s="11" t="str">
        <f>IF($B159="N/A","N/A",IF(C159&gt;10,"No",IF(C159&lt;-10,"No","Yes")))</f>
        <v>N/A</v>
      </c>
      <c r="E159" s="34">
        <v>20477</v>
      </c>
      <c r="F159" s="11" t="str">
        <f>IF($B159="N/A","N/A",IF(E159&gt;10,"No",IF(E159&lt;-10,"No","Yes")))</f>
        <v>N/A</v>
      </c>
      <c r="G159" s="34">
        <v>20667</v>
      </c>
      <c r="H159" s="11" t="str">
        <f>IF($B159="N/A","N/A",IF(G159&gt;10,"No",IF(G159&lt;-10,"No","Yes")))</f>
        <v>N/A</v>
      </c>
      <c r="I159" s="12">
        <v>6.8460000000000001</v>
      </c>
      <c r="J159" s="12">
        <v>0.92789999999999995</v>
      </c>
      <c r="K159" s="41" t="s">
        <v>739</v>
      </c>
      <c r="L159" s="9" t="str">
        <f t="shared" si="53"/>
        <v>Yes</v>
      </c>
    </row>
    <row r="160" spans="1:12" x14ac:dyDescent="0.25">
      <c r="A160" s="4" t="s">
        <v>1022</v>
      </c>
      <c r="B160" s="33" t="s">
        <v>213</v>
      </c>
      <c r="C160" s="34">
        <v>11597</v>
      </c>
      <c r="D160" s="11" t="str">
        <f t="shared" ref="D160:D234" si="54">IF($B160="N/A","N/A",IF(C160&gt;10,"No",IF(C160&lt;-10,"No","Yes")))</f>
        <v>N/A</v>
      </c>
      <c r="E160" s="34">
        <v>12678</v>
      </c>
      <c r="F160" s="11" t="str">
        <f t="shared" ref="F160:F234" si="55">IF($B160="N/A","N/A",IF(E160&gt;10,"No",IF(E160&lt;-10,"No","Yes")))</f>
        <v>N/A</v>
      </c>
      <c r="G160" s="34">
        <v>11970</v>
      </c>
      <c r="H160" s="11" t="str">
        <f t="shared" ref="H160:H223" si="56">IF($B160="N/A","N/A",IF(G160&gt;10,"No",IF(G160&lt;-10,"No","Yes")))</f>
        <v>N/A</v>
      </c>
      <c r="I160" s="12">
        <v>9.3209999999999997</v>
      </c>
      <c r="J160" s="12">
        <v>-5.58</v>
      </c>
      <c r="K160" s="41" t="s">
        <v>739</v>
      </c>
      <c r="L160" s="9" t="str">
        <f t="shared" ref="L160:L223" si="57">IF(J160="Div by 0", "N/A", IF(K160="N/A","N/A", IF(J160&gt;VALUE(MID(K160,1,2)), "No", IF(J160&lt;-1*VALUE(MID(K160,1,2)), "No", "Yes"))))</f>
        <v>Yes</v>
      </c>
    </row>
    <row r="161" spans="1:12" x14ac:dyDescent="0.25">
      <c r="A161" s="51" t="s">
        <v>71</v>
      </c>
      <c r="B161" s="33" t="s">
        <v>213</v>
      </c>
      <c r="C161" s="8">
        <v>2.6911251116999999</v>
      </c>
      <c r="D161" s="11" t="str">
        <f t="shared" si="54"/>
        <v>N/A</v>
      </c>
      <c r="E161" s="8">
        <v>2.8993859559000001</v>
      </c>
      <c r="F161" s="11" t="str">
        <f t="shared" si="55"/>
        <v>N/A</v>
      </c>
      <c r="G161" s="8">
        <v>2.7578992964000002</v>
      </c>
      <c r="H161" s="11" t="str">
        <f t="shared" si="56"/>
        <v>N/A</v>
      </c>
      <c r="I161" s="12">
        <v>7.7389999999999999</v>
      </c>
      <c r="J161" s="12">
        <v>-4.88</v>
      </c>
      <c r="K161" s="41" t="s">
        <v>739</v>
      </c>
      <c r="L161" s="9" t="str">
        <f t="shared" si="57"/>
        <v>Yes</v>
      </c>
    </row>
    <row r="162" spans="1:12" x14ac:dyDescent="0.25">
      <c r="A162" s="4" t="s">
        <v>111</v>
      </c>
      <c r="B162" s="33" t="s">
        <v>213</v>
      </c>
      <c r="C162" s="8">
        <v>9.9925714696999997</v>
      </c>
      <c r="D162" s="11" t="str">
        <f t="shared" si="54"/>
        <v>N/A</v>
      </c>
      <c r="E162" s="8">
        <v>11.418285873</v>
      </c>
      <c r="F162" s="11" t="str">
        <f t="shared" si="55"/>
        <v>N/A</v>
      </c>
      <c r="G162" s="8">
        <v>9.6767561393000001</v>
      </c>
      <c r="H162" s="11" t="str">
        <f t="shared" si="56"/>
        <v>N/A</v>
      </c>
      <c r="I162" s="12">
        <v>14.27</v>
      </c>
      <c r="J162" s="12">
        <v>-15.3</v>
      </c>
      <c r="K162" s="41" t="s">
        <v>739</v>
      </c>
      <c r="L162" s="9" t="str">
        <f t="shared" si="57"/>
        <v>Yes</v>
      </c>
    </row>
    <row r="163" spans="1:12" x14ac:dyDescent="0.25">
      <c r="A163" s="4" t="s">
        <v>112</v>
      </c>
      <c r="B163" s="33" t="s">
        <v>213</v>
      </c>
      <c r="C163" s="8">
        <v>6.0582885150000001</v>
      </c>
      <c r="D163" s="11" t="str">
        <f t="shared" si="54"/>
        <v>N/A</v>
      </c>
      <c r="E163" s="8">
        <v>6.1351656175000002</v>
      </c>
      <c r="F163" s="11" t="str">
        <f t="shared" si="55"/>
        <v>N/A</v>
      </c>
      <c r="G163" s="8">
        <v>6.0568187280999997</v>
      </c>
      <c r="H163" s="11" t="str">
        <f t="shared" si="56"/>
        <v>N/A</v>
      </c>
      <c r="I163" s="12">
        <v>1.2689999999999999</v>
      </c>
      <c r="J163" s="12">
        <v>-1.28</v>
      </c>
      <c r="K163" s="41" t="s">
        <v>739</v>
      </c>
      <c r="L163" s="9" t="str">
        <f t="shared" si="57"/>
        <v>Yes</v>
      </c>
    </row>
    <row r="164" spans="1:12" x14ac:dyDescent="0.25">
      <c r="A164" s="4" t="s">
        <v>113</v>
      </c>
      <c r="B164" s="33" t="s">
        <v>213</v>
      </c>
      <c r="C164" s="8">
        <v>2.9425612100000002E-2</v>
      </c>
      <c r="D164" s="11" t="str">
        <f t="shared" si="54"/>
        <v>N/A</v>
      </c>
      <c r="E164" s="8">
        <v>2.8827878000000001E-2</v>
      </c>
      <c r="F164" s="11" t="str">
        <f t="shared" si="55"/>
        <v>N/A</v>
      </c>
      <c r="G164" s="8">
        <v>8.5110569900000002E-2</v>
      </c>
      <c r="H164" s="11" t="str">
        <f t="shared" si="56"/>
        <v>N/A</v>
      </c>
      <c r="I164" s="12">
        <v>-2.0299999999999998</v>
      </c>
      <c r="J164" s="12">
        <v>195.2</v>
      </c>
      <c r="K164" s="41" t="s">
        <v>739</v>
      </c>
      <c r="L164" s="9" t="str">
        <f t="shared" si="57"/>
        <v>No</v>
      </c>
    </row>
    <row r="165" spans="1:12" x14ac:dyDescent="0.25">
      <c r="A165" s="4" t="s">
        <v>114</v>
      </c>
      <c r="B165" s="33" t="s">
        <v>213</v>
      </c>
      <c r="C165" s="8">
        <v>0</v>
      </c>
      <c r="D165" s="11" t="str">
        <f t="shared" si="54"/>
        <v>N/A</v>
      </c>
      <c r="E165" s="8">
        <v>1.556396E-3</v>
      </c>
      <c r="F165" s="11" t="str">
        <f t="shared" si="55"/>
        <v>N/A</v>
      </c>
      <c r="G165" s="8">
        <v>1.6085445999999999E-3</v>
      </c>
      <c r="H165" s="11" t="str">
        <f t="shared" si="56"/>
        <v>N/A</v>
      </c>
      <c r="I165" s="12" t="s">
        <v>1746</v>
      </c>
      <c r="J165" s="12">
        <v>3.351</v>
      </c>
      <c r="K165" s="41" t="s">
        <v>739</v>
      </c>
      <c r="L165" s="9" t="str">
        <f t="shared" si="57"/>
        <v>Yes</v>
      </c>
    </row>
    <row r="166" spans="1:12" x14ac:dyDescent="0.25">
      <c r="A166" s="4" t="s">
        <v>428</v>
      </c>
      <c r="B166" s="33" t="s">
        <v>213</v>
      </c>
      <c r="C166" s="34">
        <v>4123</v>
      </c>
      <c r="D166" s="11" t="str">
        <f>IF($B166="N/A","N/A",IF(C166&gt;10,"No",IF(C166&lt;-10,"No","Yes")))</f>
        <v>N/A</v>
      </c>
      <c r="E166" s="34">
        <v>4894</v>
      </c>
      <c r="F166" s="11" t="str">
        <f>IF($B166="N/A","N/A",IF(E166&gt;10,"No",IF(E166&lt;-10,"No","Yes")))</f>
        <v>N/A</v>
      </c>
      <c r="G166" s="34">
        <v>4196</v>
      </c>
      <c r="H166" s="11" t="str">
        <f>IF($B166="N/A","N/A",IF(G166&gt;10,"No",IF(G166&lt;-10,"No","Yes")))</f>
        <v>N/A</v>
      </c>
      <c r="I166" s="12">
        <v>18.7</v>
      </c>
      <c r="J166" s="12">
        <v>-14.3</v>
      </c>
      <c r="K166" s="41" t="s">
        <v>739</v>
      </c>
      <c r="L166" s="9" t="str">
        <f t="shared" si="57"/>
        <v>Yes</v>
      </c>
    </row>
    <row r="167" spans="1:12" x14ac:dyDescent="0.25">
      <c r="A167" s="4" t="s">
        <v>429</v>
      </c>
      <c r="B167" s="33" t="s">
        <v>213</v>
      </c>
      <c r="C167" s="34">
        <v>47</v>
      </c>
      <c r="D167" s="11" t="str">
        <f>IF($B167="N/A","N/A",IF(C167&gt;10,"No",IF(C167&lt;-10,"No","Yes")))</f>
        <v>N/A</v>
      </c>
      <c r="E167" s="34">
        <v>54</v>
      </c>
      <c r="F167" s="11" t="str">
        <f>IF($B167="N/A","N/A",IF(E167&gt;10,"No",IF(E167&lt;-10,"No","Yes")))</f>
        <v>N/A</v>
      </c>
      <c r="G167" s="34">
        <v>40</v>
      </c>
      <c r="H167" s="11" t="str">
        <f>IF($B167="N/A","N/A",IF(G167&gt;10,"No",IF(G167&lt;-10,"No","Yes")))</f>
        <v>N/A</v>
      </c>
      <c r="I167" s="12">
        <v>14.89</v>
      </c>
      <c r="J167" s="12">
        <v>-25.9</v>
      </c>
      <c r="K167" s="41" t="s">
        <v>739</v>
      </c>
      <c r="L167" s="9" t="str">
        <f t="shared" si="57"/>
        <v>Yes</v>
      </c>
    </row>
    <row r="168" spans="1:12" x14ac:dyDescent="0.25">
      <c r="A168" s="4" t="s">
        <v>430</v>
      </c>
      <c r="B168" s="33" t="s">
        <v>213</v>
      </c>
      <c r="C168" s="34">
        <v>3731</v>
      </c>
      <c r="D168" s="11" t="str">
        <f>IF($B168="N/A","N/A",IF(C168&gt;10,"No",IF(C168&lt;-10,"No","Yes")))</f>
        <v>N/A</v>
      </c>
      <c r="E168" s="34">
        <v>3852</v>
      </c>
      <c r="F168" s="11" t="str">
        <f>IF($B168="N/A","N/A",IF(E168&gt;10,"No",IF(E168&lt;-10,"No","Yes")))</f>
        <v>N/A</v>
      </c>
      <c r="G168" s="34">
        <v>3639</v>
      </c>
      <c r="H168" s="11" t="str">
        <f>IF($B168="N/A","N/A",IF(G168&gt;10,"No",IF(G168&lt;-10,"No","Yes")))</f>
        <v>N/A</v>
      </c>
      <c r="I168" s="12">
        <v>3.2429999999999999</v>
      </c>
      <c r="J168" s="12">
        <v>-5.53</v>
      </c>
      <c r="K168" s="41" t="s">
        <v>739</v>
      </c>
      <c r="L168" s="9" t="str">
        <f t="shared" si="57"/>
        <v>Yes</v>
      </c>
    </row>
    <row r="169" spans="1:12" x14ac:dyDescent="0.25">
      <c r="A169" s="4" t="s">
        <v>431</v>
      </c>
      <c r="B169" s="33" t="s">
        <v>213</v>
      </c>
      <c r="C169" s="34">
        <v>3636</v>
      </c>
      <c r="D169" s="11" t="str">
        <f>IF($B169="N/A","N/A",IF(C169&gt;10,"No",IF(C169&lt;-10,"No","Yes")))</f>
        <v>N/A</v>
      </c>
      <c r="E169" s="34">
        <v>3818</v>
      </c>
      <c r="F169" s="11" t="str">
        <f>IF($B169="N/A","N/A",IF(E169&gt;10,"No",IF(E169&lt;-10,"No","Yes")))</f>
        <v>N/A</v>
      </c>
      <c r="G169" s="34">
        <v>3921</v>
      </c>
      <c r="H169" s="11" t="str">
        <f>IF($B169="N/A","N/A",IF(G169&gt;10,"No",IF(G169&lt;-10,"No","Yes")))</f>
        <v>N/A</v>
      </c>
      <c r="I169" s="12">
        <v>5.0060000000000002</v>
      </c>
      <c r="J169" s="12">
        <v>2.698</v>
      </c>
      <c r="K169" s="41" t="s">
        <v>739</v>
      </c>
      <c r="L169" s="9" t="str">
        <f t="shared" si="57"/>
        <v>Yes</v>
      </c>
    </row>
    <row r="170" spans="1:12" x14ac:dyDescent="0.25">
      <c r="A170" s="4" t="s">
        <v>432</v>
      </c>
      <c r="B170" s="33" t="s">
        <v>213</v>
      </c>
      <c r="C170" s="34">
        <v>60</v>
      </c>
      <c r="D170" s="11" t="str">
        <f>IF($B170="N/A","N/A",IF(C170&gt;10,"No",IF(C170&lt;-10,"No","Yes")))</f>
        <v>N/A</v>
      </c>
      <c r="E170" s="34">
        <v>60</v>
      </c>
      <c r="F170" s="11" t="str">
        <f>IF($B170="N/A","N/A",IF(E170&gt;10,"No",IF(E170&lt;-10,"No","Yes")))</f>
        <v>N/A</v>
      </c>
      <c r="G170" s="34">
        <v>174</v>
      </c>
      <c r="H170" s="11" t="str">
        <f>IF($B170="N/A","N/A",IF(G170&gt;10,"No",IF(G170&lt;-10,"No","Yes")))</f>
        <v>N/A</v>
      </c>
      <c r="I170" s="12">
        <v>0</v>
      </c>
      <c r="J170" s="12">
        <v>190</v>
      </c>
      <c r="K170" s="41" t="s">
        <v>739</v>
      </c>
      <c r="L170" s="9" t="str">
        <f t="shared" si="57"/>
        <v>No</v>
      </c>
    </row>
    <row r="171" spans="1:12" x14ac:dyDescent="0.25">
      <c r="A171" s="6" t="s">
        <v>1023</v>
      </c>
      <c r="B171" s="33" t="s">
        <v>213</v>
      </c>
      <c r="C171" s="34">
        <v>7125</v>
      </c>
      <c r="D171" s="11" t="str">
        <f t="shared" si="54"/>
        <v>N/A</v>
      </c>
      <c r="E171" s="34">
        <v>8155</v>
      </c>
      <c r="F171" s="11" t="str">
        <f t="shared" si="55"/>
        <v>N/A</v>
      </c>
      <c r="G171" s="34">
        <v>6900</v>
      </c>
      <c r="H171" s="11" t="str">
        <f t="shared" si="56"/>
        <v>N/A</v>
      </c>
      <c r="I171" s="12">
        <v>14.46</v>
      </c>
      <c r="J171" s="12">
        <v>-15.4</v>
      </c>
      <c r="K171" s="41" t="s">
        <v>739</v>
      </c>
      <c r="L171" s="9" t="str">
        <f t="shared" si="57"/>
        <v>Yes</v>
      </c>
    </row>
    <row r="172" spans="1:12" x14ac:dyDescent="0.25">
      <c r="A172" s="4" t="s">
        <v>1024</v>
      </c>
      <c r="B172" s="33" t="s">
        <v>213</v>
      </c>
      <c r="C172" s="34">
        <v>4009</v>
      </c>
      <c r="D172" s="11" t="str">
        <f>IF($B172="N/A","N/A",IF(C172&gt;10,"No",IF(C172&lt;-10,"No","Yes")))</f>
        <v>N/A</v>
      </c>
      <c r="E172" s="34">
        <v>4773</v>
      </c>
      <c r="F172" s="11" t="str">
        <f>IF($B172="N/A","N/A",IF(E172&gt;10,"No",IF(E172&lt;-10,"No","Yes")))</f>
        <v>N/A</v>
      </c>
      <c r="G172" s="34">
        <v>4063</v>
      </c>
      <c r="H172" s="11" t="str">
        <f>IF($B172="N/A","N/A",IF(G172&gt;10,"No",IF(G172&lt;-10,"No","Yes")))</f>
        <v>N/A</v>
      </c>
      <c r="I172" s="12">
        <v>19.059999999999999</v>
      </c>
      <c r="J172" s="12">
        <v>-14.9</v>
      </c>
      <c r="K172" s="41" t="s">
        <v>739</v>
      </c>
      <c r="L172" s="9" t="str">
        <f t="shared" si="57"/>
        <v>Yes</v>
      </c>
    </row>
    <row r="173" spans="1:12" x14ac:dyDescent="0.25">
      <c r="A173" s="4" t="s">
        <v>1025</v>
      </c>
      <c r="B173" s="33" t="s">
        <v>213</v>
      </c>
      <c r="C173" s="34">
        <v>43</v>
      </c>
      <c r="D173" s="11" t="str">
        <f>IF($B173="N/A","N/A",IF(C173&gt;10,"No",IF(C173&lt;-10,"No","Yes")))</f>
        <v>N/A</v>
      </c>
      <c r="E173" s="34">
        <v>49</v>
      </c>
      <c r="F173" s="11" t="str">
        <f>IF($B173="N/A","N/A",IF(E173&gt;10,"No",IF(E173&lt;-10,"No","Yes")))</f>
        <v>N/A</v>
      </c>
      <c r="G173" s="34">
        <v>36</v>
      </c>
      <c r="H173" s="11" t="str">
        <f>IF($B173="N/A","N/A",IF(G173&gt;10,"No",IF(G173&lt;-10,"No","Yes")))</f>
        <v>N/A</v>
      </c>
      <c r="I173" s="12">
        <v>13.95</v>
      </c>
      <c r="J173" s="12">
        <v>-26.5</v>
      </c>
      <c r="K173" s="41" t="s">
        <v>739</v>
      </c>
      <c r="L173" s="9" t="str">
        <f t="shared" si="57"/>
        <v>Yes</v>
      </c>
    </row>
    <row r="174" spans="1:12" ht="25" x14ac:dyDescent="0.25">
      <c r="A174" s="4" t="s">
        <v>1026</v>
      </c>
      <c r="B174" s="33" t="s">
        <v>213</v>
      </c>
      <c r="C174" s="34">
        <v>1998</v>
      </c>
      <c r="D174" s="11" t="str">
        <f>IF($B174="N/A","N/A",IF(C174&gt;10,"No",IF(C174&lt;-10,"No","Yes")))</f>
        <v>N/A</v>
      </c>
      <c r="E174" s="34">
        <v>2065</v>
      </c>
      <c r="F174" s="11" t="str">
        <f>IF($B174="N/A","N/A",IF(E174&gt;10,"No",IF(E174&lt;-10,"No","Yes")))</f>
        <v>N/A</v>
      </c>
      <c r="G174" s="34">
        <v>1750</v>
      </c>
      <c r="H174" s="11" t="str">
        <f>IF($B174="N/A","N/A",IF(G174&gt;10,"No",IF(G174&lt;-10,"No","Yes")))</f>
        <v>N/A</v>
      </c>
      <c r="I174" s="12">
        <v>3.3530000000000002</v>
      </c>
      <c r="J174" s="12">
        <v>-15.3</v>
      </c>
      <c r="K174" s="41" t="s">
        <v>739</v>
      </c>
      <c r="L174" s="9" t="str">
        <f t="shared" si="57"/>
        <v>Yes</v>
      </c>
    </row>
    <row r="175" spans="1:12" x14ac:dyDescent="0.25">
      <c r="A175" s="4" t="s">
        <v>1027</v>
      </c>
      <c r="B175" s="33" t="s">
        <v>213</v>
      </c>
      <c r="C175" s="34">
        <v>1073</v>
      </c>
      <c r="D175" s="11" t="str">
        <f>IF($B175="N/A","N/A",IF(C175&gt;10,"No",IF(C175&lt;-10,"No","Yes")))</f>
        <v>N/A</v>
      </c>
      <c r="E175" s="34">
        <v>1265</v>
      </c>
      <c r="F175" s="11" t="str">
        <f>IF($B175="N/A","N/A",IF(E175&gt;10,"No",IF(E175&lt;-10,"No","Yes")))</f>
        <v>N/A</v>
      </c>
      <c r="G175" s="34">
        <v>1048</v>
      </c>
      <c r="H175" s="11" t="str">
        <f>IF($B175="N/A","N/A",IF(G175&gt;10,"No",IF(G175&lt;-10,"No","Yes")))</f>
        <v>N/A</v>
      </c>
      <c r="I175" s="12">
        <v>17.89</v>
      </c>
      <c r="J175" s="12">
        <v>-17.2</v>
      </c>
      <c r="K175" s="41" t="s">
        <v>739</v>
      </c>
      <c r="L175" s="9" t="str">
        <f t="shared" si="57"/>
        <v>Yes</v>
      </c>
    </row>
    <row r="176" spans="1:12" ht="25" x14ac:dyDescent="0.25">
      <c r="A176" s="4" t="s">
        <v>1028</v>
      </c>
      <c r="B176" s="33" t="s">
        <v>213</v>
      </c>
      <c r="C176" s="34">
        <v>11</v>
      </c>
      <c r="D176" s="11" t="str">
        <f>IF($B176="N/A","N/A",IF(C176&gt;10,"No",IF(C176&lt;-10,"No","Yes")))</f>
        <v>N/A</v>
      </c>
      <c r="E176" s="34">
        <v>11</v>
      </c>
      <c r="F176" s="11" t="str">
        <f>IF($B176="N/A","N/A",IF(E176&gt;10,"No",IF(E176&lt;-10,"No","Yes")))</f>
        <v>N/A</v>
      </c>
      <c r="G176" s="34">
        <v>11</v>
      </c>
      <c r="H176" s="11" t="str">
        <f>IF($B176="N/A","N/A",IF(G176&gt;10,"No",IF(G176&lt;-10,"No","Yes")))</f>
        <v>N/A</v>
      </c>
      <c r="I176" s="12">
        <v>50</v>
      </c>
      <c r="J176" s="12">
        <v>0</v>
      </c>
      <c r="K176" s="41" t="s">
        <v>739</v>
      </c>
      <c r="L176" s="9" t="str">
        <f t="shared" si="57"/>
        <v>Yes</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4472</v>
      </c>
      <c r="D201" s="11" t="str">
        <f t="shared" si="54"/>
        <v>N/A</v>
      </c>
      <c r="E201" s="1">
        <v>4523</v>
      </c>
      <c r="F201" s="11" t="str">
        <f t="shared" si="55"/>
        <v>N/A</v>
      </c>
      <c r="G201" s="1">
        <v>5070</v>
      </c>
      <c r="H201" s="11" t="str">
        <f t="shared" si="56"/>
        <v>N/A</v>
      </c>
      <c r="I201" s="12">
        <v>1.1399999999999999</v>
      </c>
      <c r="J201" s="12">
        <v>12.09</v>
      </c>
      <c r="K201" s="41" t="s">
        <v>739</v>
      </c>
      <c r="L201" s="11" t="str">
        <f t="shared" si="57"/>
        <v>Yes</v>
      </c>
    </row>
    <row r="202" spans="1:12" x14ac:dyDescent="0.25">
      <c r="A202" s="4" t="s">
        <v>1054</v>
      </c>
      <c r="B202" s="33" t="s">
        <v>213</v>
      </c>
      <c r="C202" s="34">
        <v>114</v>
      </c>
      <c r="D202" s="11" t="str">
        <f t="shared" si="54"/>
        <v>N/A</v>
      </c>
      <c r="E202" s="34">
        <v>121</v>
      </c>
      <c r="F202" s="11" t="str">
        <f t="shared" si="55"/>
        <v>N/A</v>
      </c>
      <c r="G202" s="34">
        <v>133</v>
      </c>
      <c r="H202" s="11" t="str">
        <f t="shared" si="56"/>
        <v>N/A</v>
      </c>
      <c r="I202" s="12">
        <v>6.14</v>
      </c>
      <c r="J202" s="12">
        <v>9.9169999999999998</v>
      </c>
      <c r="K202" s="41" t="s">
        <v>739</v>
      </c>
      <c r="L202" s="9" t="str">
        <f t="shared" si="57"/>
        <v>Yes</v>
      </c>
    </row>
    <row r="203" spans="1:12" x14ac:dyDescent="0.25">
      <c r="A203" s="4" t="s">
        <v>1055</v>
      </c>
      <c r="B203" s="33" t="s">
        <v>213</v>
      </c>
      <c r="C203" s="34">
        <v>11</v>
      </c>
      <c r="D203" s="11" t="str">
        <f t="shared" si="54"/>
        <v>N/A</v>
      </c>
      <c r="E203" s="34">
        <v>11</v>
      </c>
      <c r="F203" s="11" t="str">
        <f t="shared" si="55"/>
        <v>N/A</v>
      </c>
      <c r="G203" s="34">
        <v>11</v>
      </c>
      <c r="H203" s="11" t="str">
        <f t="shared" si="56"/>
        <v>N/A</v>
      </c>
      <c r="I203" s="12">
        <v>25</v>
      </c>
      <c r="J203" s="12">
        <v>-20</v>
      </c>
      <c r="K203" s="41" t="s">
        <v>739</v>
      </c>
      <c r="L203" s="9" t="str">
        <f t="shared" si="57"/>
        <v>Yes</v>
      </c>
    </row>
    <row r="204" spans="1:12" x14ac:dyDescent="0.25">
      <c r="A204" s="4" t="s">
        <v>1056</v>
      </c>
      <c r="B204" s="33" t="s">
        <v>213</v>
      </c>
      <c r="C204" s="34">
        <v>1733</v>
      </c>
      <c r="D204" s="11" t="str">
        <f t="shared" si="54"/>
        <v>N/A</v>
      </c>
      <c r="E204" s="34">
        <v>1787</v>
      </c>
      <c r="F204" s="11" t="str">
        <f t="shared" si="55"/>
        <v>N/A</v>
      </c>
      <c r="G204" s="34">
        <v>1889</v>
      </c>
      <c r="H204" s="11" t="str">
        <f t="shared" si="56"/>
        <v>N/A</v>
      </c>
      <c r="I204" s="12">
        <v>3.1160000000000001</v>
      </c>
      <c r="J204" s="12">
        <v>5.7080000000000002</v>
      </c>
      <c r="K204" s="41" t="s">
        <v>739</v>
      </c>
      <c r="L204" s="9" t="str">
        <f t="shared" si="57"/>
        <v>Yes</v>
      </c>
    </row>
    <row r="205" spans="1:12" x14ac:dyDescent="0.25">
      <c r="A205" s="4" t="s">
        <v>1057</v>
      </c>
      <c r="B205" s="33" t="s">
        <v>213</v>
      </c>
      <c r="C205" s="34">
        <v>2563</v>
      </c>
      <c r="D205" s="11" t="str">
        <f t="shared" si="54"/>
        <v>N/A</v>
      </c>
      <c r="E205" s="34">
        <v>2553</v>
      </c>
      <c r="F205" s="11" t="str">
        <f t="shared" si="55"/>
        <v>N/A</v>
      </c>
      <c r="G205" s="34">
        <v>2873</v>
      </c>
      <c r="H205" s="11" t="str">
        <f t="shared" si="56"/>
        <v>N/A</v>
      </c>
      <c r="I205" s="12">
        <v>-0.39</v>
      </c>
      <c r="J205" s="12">
        <v>12.53</v>
      </c>
      <c r="K205" s="41" t="s">
        <v>739</v>
      </c>
      <c r="L205" s="9" t="str">
        <f t="shared" si="57"/>
        <v>Yes</v>
      </c>
    </row>
    <row r="206" spans="1:12" ht="25" x14ac:dyDescent="0.25">
      <c r="A206" s="4" t="s">
        <v>1058</v>
      </c>
      <c r="B206" s="33" t="s">
        <v>213</v>
      </c>
      <c r="C206" s="34">
        <v>58</v>
      </c>
      <c r="D206" s="11" t="str">
        <f t="shared" si="54"/>
        <v>N/A</v>
      </c>
      <c r="E206" s="34">
        <v>57</v>
      </c>
      <c r="F206" s="11" t="str">
        <f t="shared" si="55"/>
        <v>N/A</v>
      </c>
      <c r="G206" s="34">
        <v>171</v>
      </c>
      <c r="H206" s="11" t="str">
        <f t="shared" si="56"/>
        <v>N/A</v>
      </c>
      <c r="I206" s="12">
        <v>-1.72</v>
      </c>
      <c r="J206" s="12">
        <v>200</v>
      </c>
      <c r="K206" s="41" t="s">
        <v>739</v>
      </c>
      <c r="L206" s="9" t="str">
        <f t="shared" si="57"/>
        <v>No</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2.8714322669999999</v>
      </c>
      <c r="D231" s="11" t="str">
        <f>IF($B231="N/A","N/A",IF(C231&lt;15,"Yes","No"))</f>
        <v>Yes</v>
      </c>
      <c r="E231" s="8">
        <v>3.0446442657000001</v>
      </c>
      <c r="F231" s="11" t="str">
        <f>IF($B231="N/A","N/A",IF(E231&lt;15,"Yes","No"))</f>
        <v>Yes</v>
      </c>
      <c r="G231" s="8">
        <v>7.2013366750000003</v>
      </c>
      <c r="H231" s="11" t="str">
        <f>IF($B231="N/A","N/A",IF(G231&lt;15,"Yes","No"))</f>
        <v>Yes</v>
      </c>
      <c r="I231" s="12">
        <v>6.032</v>
      </c>
      <c r="J231" s="12">
        <v>136.5</v>
      </c>
      <c r="K231" s="41" t="s">
        <v>739</v>
      </c>
      <c r="L231" s="9" t="str">
        <f t="shared" si="59"/>
        <v>No</v>
      </c>
    </row>
    <row r="232" spans="1:12" x14ac:dyDescent="0.25">
      <c r="A232" s="18" t="s">
        <v>1084</v>
      </c>
      <c r="B232" s="33" t="s">
        <v>213</v>
      </c>
      <c r="C232" s="34">
        <v>257</v>
      </c>
      <c r="D232" s="11" t="str">
        <f t="shared" ref="D232" si="60">IF($B232="N/A","N/A",IF(C232&gt;10,"No",IF(C232&lt;-10,"No","Yes")))</f>
        <v>N/A</v>
      </c>
      <c r="E232" s="34">
        <v>615</v>
      </c>
      <c r="F232" s="11" t="str">
        <f t="shared" ref="F232" si="61">IF($B232="N/A","N/A",IF(E232&gt;10,"No",IF(E232&lt;-10,"No","Yes")))</f>
        <v>N/A</v>
      </c>
      <c r="G232" s="34">
        <v>899</v>
      </c>
      <c r="H232" s="11" t="str">
        <f t="shared" ref="H232" si="62">IF($B232="N/A","N/A",IF(G232&gt;10,"No",IF(G232&lt;-10,"No","Yes")))</f>
        <v>N/A</v>
      </c>
      <c r="I232" s="12">
        <v>139.30000000000001</v>
      </c>
      <c r="J232" s="12">
        <v>46.18</v>
      </c>
      <c r="K232" s="41" t="s">
        <v>739</v>
      </c>
      <c r="L232" s="9" t="str">
        <f t="shared" si="59"/>
        <v>No</v>
      </c>
    </row>
    <row r="233" spans="1:12" x14ac:dyDescent="0.25">
      <c r="A233" s="18" t="s">
        <v>1085</v>
      </c>
      <c r="B233" s="33" t="s">
        <v>279</v>
      </c>
      <c r="C233" s="8">
        <v>2.2307091398000001</v>
      </c>
      <c r="D233" s="11" t="str">
        <f>IF($B233="N/A","N/A",IF(C233&lt;10,"Yes","No"))</f>
        <v>Yes</v>
      </c>
      <c r="E233" s="8">
        <v>4.7648562795</v>
      </c>
      <c r="F233" s="11" t="str">
        <f>IF($B233="N/A","N/A",IF(E233&lt;10,"Yes","No"))</f>
        <v>Yes</v>
      </c>
      <c r="G233" s="8">
        <v>7.4872990755000002</v>
      </c>
      <c r="H233" s="11" t="str">
        <f>IF($B233="N/A","N/A",IF(G233&lt;10,"Yes","No"))</f>
        <v>Yes</v>
      </c>
      <c r="I233" s="12">
        <v>113.6</v>
      </c>
      <c r="J233" s="12">
        <v>57.14</v>
      </c>
      <c r="K233" s="41" t="s">
        <v>739</v>
      </c>
      <c r="L233" s="9" t="str">
        <f t="shared" si="59"/>
        <v>No</v>
      </c>
    </row>
    <row r="234" spans="1:12" x14ac:dyDescent="0.25">
      <c r="A234" s="2" t="s">
        <v>72</v>
      </c>
      <c r="B234" s="33" t="s">
        <v>213</v>
      </c>
      <c r="C234" s="8">
        <v>0.17245839439999999</v>
      </c>
      <c r="D234" s="11" t="str">
        <f t="shared" si="54"/>
        <v>N/A</v>
      </c>
      <c r="E234" s="8">
        <v>0.2208550245</v>
      </c>
      <c r="F234" s="11" t="str">
        <f t="shared" si="55"/>
        <v>N/A</v>
      </c>
      <c r="G234" s="8">
        <v>1.0108604845</v>
      </c>
      <c r="H234" s="11" t="str">
        <f>IF($B234="N/A","N/A",IF(G234&gt;10,"No",IF(G234&lt;-10,"No","Yes")))</f>
        <v>N/A</v>
      </c>
      <c r="I234" s="12">
        <v>28.06</v>
      </c>
      <c r="J234" s="12">
        <v>357.7</v>
      </c>
      <c r="K234" s="41" t="s">
        <v>739</v>
      </c>
      <c r="L234" s="9" t="str">
        <f t="shared" si="59"/>
        <v>No</v>
      </c>
    </row>
    <row r="235" spans="1:12" ht="25" x14ac:dyDescent="0.25">
      <c r="A235" s="18" t="s">
        <v>1086</v>
      </c>
      <c r="B235" s="33" t="s">
        <v>289</v>
      </c>
      <c r="C235" s="9">
        <v>2.8455635078000001</v>
      </c>
      <c r="D235" s="11" t="str">
        <f>IF($B235="N/A","N/A",IF(C235&lt;15,"Yes","No"))</f>
        <v>Yes</v>
      </c>
      <c r="E235" s="9">
        <v>3.0052058684</v>
      </c>
      <c r="F235" s="11" t="str">
        <f>IF($B235="N/A","N/A",IF(E235&lt;15,"Yes","No"))</f>
        <v>Yes</v>
      </c>
      <c r="G235" s="9">
        <v>6.2489557225999999</v>
      </c>
      <c r="H235" s="11" t="str">
        <f>IF($B235="N/A","N/A",IF(G235&lt;15,"Yes","No"))</f>
        <v>Yes</v>
      </c>
      <c r="I235" s="12">
        <v>5.61</v>
      </c>
      <c r="J235" s="12">
        <v>107.9</v>
      </c>
      <c r="K235" s="41" t="s">
        <v>739</v>
      </c>
      <c r="L235" s="9" t="str">
        <f t="shared" si="59"/>
        <v>No</v>
      </c>
    </row>
    <row r="236" spans="1:12" ht="25" x14ac:dyDescent="0.25">
      <c r="A236" s="18" t="s">
        <v>152</v>
      </c>
      <c r="B236" s="33" t="s">
        <v>213</v>
      </c>
      <c r="C236" s="34">
        <v>13</v>
      </c>
      <c r="D236" s="11" t="str">
        <f>IF($B236="N/A","N/A",IF(C236&gt;10,"No",IF(C236&lt;-10,"No","Yes")))</f>
        <v>N/A</v>
      </c>
      <c r="E236" s="34">
        <v>14</v>
      </c>
      <c r="F236" s="11" t="str">
        <f>IF($B236="N/A","N/A",IF(E236&gt;10,"No",IF(E236&lt;-10,"No","Yes")))</f>
        <v>N/A</v>
      </c>
      <c r="G236" s="34">
        <v>27</v>
      </c>
      <c r="H236" s="11" t="str">
        <f>IF($B236="N/A","N/A",IF(G236&gt;10,"No",IF(G236&lt;-10,"No","Yes")))</f>
        <v>N/A</v>
      </c>
      <c r="I236" s="12">
        <v>7.6920000000000002</v>
      </c>
      <c r="J236" s="12">
        <v>92.86</v>
      </c>
      <c r="K236" s="41" t="s">
        <v>739</v>
      </c>
      <c r="L236" s="9" t="str">
        <f>IF(J236="Div by 0", "N/A", IF(K236="N/A","N/A", IF(J236&gt;VALUE(MID(K236,1,2)), "No", IF(J236&lt;-1*VALUE(MID(K236,1,2)), "No", "Yes"))))</f>
        <v>No</v>
      </c>
    </row>
    <row r="237" spans="1:12" x14ac:dyDescent="0.25">
      <c r="A237" s="18" t="s">
        <v>1087</v>
      </c>
      <c r="B237" s="33" t="s">
        <v>213</v>
      </c>
      <c r="C237" s="34">
        <v>11521</v>
      </c>
      <c r="D237" s="11" t="str">
        <f t="shared" ref="D237:D242" si="63">IF($B237="N/A","N/A",IF(C237&gt;10,"No",IF(C237&lt;-10,"No","Yes")))</f>
        <v>N/A</v>
      </c>
      <c r="E237" s="34">
        <v>12907</v>
      </c>
      <c r="F237" s="11" t="str">
        <f t="shared" ref="F237:F242" si="64">IF($B237="N/A","N/A",IF(E237&gt;10,"No",IF(E237&lt;-10,"No","Yes")))</f>
        <v>N/A</v>
      </c>
      <c r="G237" s="34">
        <v>12007</v>
      </c>
      <c r="H237" s="11" t="str">
        <f>IF($B237="N/A","N/A",IF(G237&gt;10,"No",IF(G237&lt;-10,"No","Yes")))</f>
        <v>N/A</v>
      </c>
      <c r="I237" s="12">
        <v>12.03</v>
      </c>
      <c r="J237" s="12">
        <v>-6.97</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3.0446442657000001</v>
      </c>
      <c r="F242" s="11" t="str">
        <f t="shared" si="64"/>
        <v>N/A</v>
      </c>
      <c r="G242" s="8">
        <v>7.2013366750000003</v>
      </c>
      <c r="H242" s="11" t="str">
        <f t="shared" si="65"/>
        <v>N/A</v>
      </c>
      <c r="I242" s="12" t="s">
        <v>213</v>
      </c>
      <c r="J242" s="12">
        <v>136.5</v>
      </c>
      <c r="K242" s="41" t="s">
        <v>213</v>
      </c>
      <c r="L242" s="9" t="str">
        <f t="shared" si="66"/>
        <v>N/A</v>
      </c>
    </row>
    <row r="243" spans="1:12" x14ac:dyDescent="0.25">
      <c r="A243" s="6" t="s">
        <v>1093</v>
      </c>
      <c r="B243" s="33" t="s">
        <v>213</v>
      </c>
      <c r="C243" s="34">
        <v>0</v>
      </c>
      <c r="D243" s="11" t="str">
        <f>IF($B243="N/A","N/A",IF(C243&gt;10,"No",IF(C243&lt;-10,"No","Yes")))</f>
        <v>N/A</v>
      </c>
      <c r="E243" s="34">
        <v>0</v>
      </c>
      <c r="F243" s="11" t="str">
        <f>IF($B243="N/A","N/A",IF(E243&gt;10,"No",IF(E243&lt;-10,"No","Yes")))</f>
        <v>N/A</v>
      </c>
      <c r="G243" s="34">
        <v>0</v>
      </c>
      <c r="H243" s="11" t="str">
        <f>IF($B243="N/A","N/A",IF(G243&gt;10,"No",IF(G243&lt;-10,"No","Yes")))</f>
        <v>N/A</v>
      </c>
      <c r="I243" s="12" t="s">
        <v>1746</v>
      </c>
      <c r="J243" s="12" t="s">
        <v>1746</v>
      </c>
      <c r="K243" s="41" t="s">
        <v>739</v>
      </c>
      <c r="L243" s="9" t="str">
        <f t="shared" ref="L243:L276" si="67">IF(J243="Div by 0", "N/A", IF(K243="N/A","N/A", IF(J243&gt;VALUE(MID(K243,1,2)), "No", IF(J243&lt;-1*VALUE(MID(K243,1,2)), "No", "Yes"))))</f>
        <v>N/A</v>
      </c>
    </row>
    <row r="244" spans="1:12" x14ac:dyDescent="0.25">
      <c r="A244" s="2" t="s">
        <v>1094</v>
      </c>
      <c r="B244" s="33"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1" t="s">
        <v>739</v>
      </c>
      <c r="L244" s="9" t="str">
        <f t="shared" si="67"/>
        <v>N/A</v>
      </c>
    </row>
    <row r="245" spans="1:12" x14ac:dyDescent="0.25">
      <c r="A245" s="2" t="s">
        <v>1095</v>
      </c>
      <c r="B245" s="33" t="s">
        <v>213</v>
      </c>
      <c r="C245" s="8">
        <v>0</v>
      </c>
      <c r="D245" s="11" t="str">
        <f>IF($B245="N/A","N/A",IF(C245&gt;10,"No",IF(C245&lt;-10,"No","Yes")))</f>
        <v>N/A</v>
      </c>
      <c r="E245" s="8">
        <v>0</v>
      </c>
      <c r="F245" s="11" t="str">
        <f>IF($B245="N/A","N/A",IF(E245&gt;10,"No",IF(E245&lt;-10,"No","Yes")))</f>
        <v>N/A</v>
      </c>
      <c r="G245" s="8">
        <v>0</v>
      </c>
      <c r="H245" s="11" t="str">
        <f>IF($B245="N/A","N/A",IF(G245&gt;10,"No",IF(G245&lt;-10,"No","Yes")))</f>
        <v>N/A</v>
      </c>
      <c r="I245" s="12" t="s">
        <v>1746</v>
      </c>
      <c r="J245" s="12" t="s">
        <v>1746</v>
      </c>
      <c r="K245" s="41" t="s">
        <v>739</v>
      </c>
      <c r="L245" s="9" t="str">
        <f t="shared" si="67"/>
        <v>N/A</v>
      </c>
    </row>
    <row r="246" spans="1:12" x14ac:dyDescent="0.25">
      <c r="A246" s="2" t="s">
        <v>1096</v>
      </c>
      <c r="B246" s="33"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1746</v>
      </c>
      <c r="J246" s="12" t="s">
        <v>1746</v>
      </c>
      <c r="K246" s="41" t="s">
        <v>739</v>
      </c>
      <c r="L246" s="9" t="str">
        <f t="shared" si="67"/>
        <v>N/A</v>
      </c>
    </row>
    <row r="247" spans="1:12" x14ac:dyDescent="0.25">
      <c r="A247" s="2" t="s">
        <v>1097</v>
      </c>
      <c r="B247" s="33" t="s">
        <v>213</v>
      </c>
      <c r="C247" s="8">
        <v>0</v>
      </c>
      <c r="D247" s="11" t="str">
        <f t="shared" si="68"/>
        <v>N/A</v>
      </c>
      <c r="E247" s="8">
        <v>0</v>
      </c>
      <c r="F247" s="11" t="str">
        <f t="shared" si="69"/>
        <v>N/A</v>
      </c>
      <c r="G247" s="8">
        <v>0</v>
      </c>
      <c r="H247" s="11" t="str">
        <f t="shared" si="70"/>
        <v>N/A</v>
      </c>
      <c r="I247" s="12" t="s">
        <v>1746</v>
      </c>
      <c r="J247" s="12" t="s">
        <v>1746</v>
      </c>
      <c r="K247" s="41" t="s">
        <v>739</v>
      </c>
      <c r="L247" s="9" t="str">
        <f t="shared" si="67"/>
        <v>N/A</v>
      </c>
    </row>
    <row r="248" spans="1:12" x14ac:dyDescent="0.25">
      <c r="A248" s="2" t="s">
        <v>1098</v>
      </c>
      <c r="B248" s="33" t="s">
        <v>213</v>
      </c>
      <c r="C248" s="8" t="s">
        <v>1746</v>
      </c>
      <c r="D248" s="11" t="str">
        <f t="shared" si="68"/>
        <v>N/A</v>
      </c>
      <c r="E248" s="8" t="s">
        <v>1746</v>
      </c>
      <c r="F248" s="11" t="str">
        <f t="shared" si="69"/>
        <v>N/A</v>
      </c>
      <c r="G248" s="8" t="s">
        <v>1746</v>
      </c>
      <c r="H248" s="11" t="str">
        <f t="shared" si="70"/>
        <v>N/A</v>
      </c>
      <c r="I248" s="12" t="s">
        <v>1746</v>
      </c>
      <c r="J248" s="12" t="s">
        <v>1746</v>
      </c>
      <c r="K248" s="41" t="s">
        <v>739</v>
      </c>
      <c r="L248" s="9" t="str">
        <f t="shared" si="67"/>
        <v>N/A</v>
      </c>
    </row>
    <row r="249" spans="1:12" x14ac:dyDescent="0.25">
      <c r="A249" s="6" t="s">
        <v>1099</v>
      </c>
      <c r="B249" s="33" t="s">
        <v>213</v>
      </c>
      <c r="C249" s="34">
        <v>235632</v>
      </c>
      <c r="D249" s="11" t="str">
        <f t="shared" si="68"/>
        <v>N/A</v>
      </c>
      <c r="E249" s="34">
        <v>244553</v>
      </c>
      <c r="F249" s="11" t="str">
        <f t="shared" si="69"/>
        <v>N/A</v>
      </c>
      <c r="G249" s="34">
        <v>240836</v>
      </c>
      <c r="H249" s="11" t="str">
        <f t="shared" si="70"/>
        <v>N/A</v>
      </c>
      <c r="I249" s="12">
        <v>3.786</v>
      </c>
      <c r="J249" s="12">
        <v>-1.52</v>
      </c>
      <c r="K249" s="41" t="s">
        <v>739</v>
      </c>
      <c r="L249" s="9" t="str">
        <f t="shared" si="67"/>
        <v>Yes</v>
      </c>
    </row>
    <row r="250" spans="1:12" x14ac:dyDescent="0.25">
      <c r="A250" s="2" t="s">
        <v>1100</v>
      </c>
      <c r="B250" s="33" t="s">
        <v>213</v>
      </c>
      <c r="C250" s="8">
        <v>2.3963001099999999E-2</v>
      </c>
      <c r="D250" s="11" t="str">
        <f t="shared" si="68"/>
        <v>N/A</v>
      </c>
      <c r="E250" s="8">
        <v>3.2307195300000001E-2</v>
      </c>
      <c r="F250" s="11" t="str">
        <f t="shared" si="69"/>
        <v>N/A</v>
      </c>
      <c r="G250" s="8">
        <v>2.2844089099999999E-2</v>
      </c>
      <c r="H250" s="11" t="str">
        <f t="shared" si="70"/>
        <v>N/A</v>
      </c>
      <c r="I250" s="12">
        <v>34.82</v>
      </c>
      <c r="J250" s="12">
        <v>-29.3</v>
      </c>
      <c r="K250" s="41" t="s">
        <v>739</v>
      </c>
      <c r="L250" s="9" t="str">
        <f t="shared" si="67"/>
        <v>Yes</v>
      </c>
    </row>
    <row r="251" spans="1:12" x14ac:dyDescent="0.25">
      <c r="A251" s="2" t="s">
        <v>1101</v>
      </c>
      <c r="B251" s="33" t="s">
        <v>213</v>
      </c>
      <c r="C251" s="8">
        <v>2.5443660466</v>
      </c>
      <c r="D251" s="11" t="str">
        <f t="shared" si="68"/>
        <v>N/A</v>
      </c>
      <c r="E251" s="8">
        <v>2.3660782133999998</v>
      </c>
      <c r="F251" s="11" t="str">
        <f t="shared" si="69"/>
        <v>N/A</v>
      </c>
      <c r="G251" s="8">
        <v>1.9636590876</v>
      </c>
      <c r="H251" s="11" t="str">
        <f t="shared" si="70"/>
        <v>N/A</v>
      </c>
      <c r="I251" s="12">
        <v>-7.01</v>
      </c>
      <c r="J251" s="12">
        <v>-17</v>
      </c>
      <c r="K251" s="41" t="s">
        <v>739</v>
      </c>
      <c r="L251" s="9" t="str">
        <f t="shared" si="67"/>
        <v>Yes</v>
      </c>
    </row>
    <row r="252" spans="1:12" x14ac:dyDescent="0.25">
      <c r="A252" s="2" t="s">
        <v>1102</v>
      </c>
      <c r="B252" s="33" t="s">
        <v>213</v>
      </c>
      <c r="C252" s="8">
        <v>91.693149718000001</v>
      </c>
      <c r="D252" s="11" t="str">
        <f t="shared" si="68"/>
        <v>N/A</v>
      </c>
      <c r="E252" s="8">
        <v>92.366475621000006</v>
      </c>
      <c r="F252" s="11" t="str">
        <f t="shared" si="69"/>
        <v>N/A</v>
      </c>
      <c r="G252" s="8">
        <v>92.005510048000005</v>
      </c>
      <c r="H252" s="11" t="str">
        <f t="shared" si="70"/>
        <v>N/A</v>
      </c>
      <c r="I252" s="12">
        <v>0.73429999999999995</v>
      </c>
      <c r="J252" s="12">
        <v>-0.39100000000000001</v>
      </c>
      <c r="K252" s="41" t="s">
        <v>739</v>
      </c>
      <c r="L252" s="9" t="str">
        <f t="shared" si="67"/>
        <v>Yes</v>
      </c>
    </row>
    <row r="253" spans="1:12" x14ac:dyDescent="0.25">
      <c r="A253" s="2" t="s">
        <v>1103</v>
      </c>
      <c r="B253" s="33" t="s">
        <v>213</v>
      </c>
      <c r="C253" s="8">
        <v>71.528148451000007</v>
      </c>
      <c r="D253" s="11" t="str">
        <f t="shared" si="68"/>
        <v>N/A</v>
      </c>
      <c r="E253" s="8">
        <v>81.774602729999998</v>
      </c>
      <c r="F253" s="11" t="str">
        <f t="shared" si="69"/>
        <v>N/A</v>
      </c>
      <c r="G253" s="8">
        <v>82.614850083999997</v>
      </c>
      <c r="H253" s="11" t="str">
        <f t="shared" si="70"/>
        <v>N/A</v>
      </c>
      <c r="I253" s="12">
        <v>14.33</v>
      </c>
      <c r="J253" s="12">
        <v>1.028</v>
      </c>
      <c r="K253" s="41" t="s">
        <v>739</v>
      </c>
      <c r="L253" s="9" t="str">
        <f t="shared" si="67"/>
        <v>Yes</v>
      </c>
    </row>
    <row r="254" spans="1:12" x14ac:dyDescent="0.25">
      <c r="A254" s="2" t="s">
        <v>1104</v>
      </c>
      <c r="B254" s="33" t="s">
        <v>213</v>
      </c>
      <c r="C254" s="8">
        <v>95.314728051000003</v>
      </c>
      <c r="D254" s="11" t="str">
        <f t="shared" si="68"/>
        <v>N/A</v>
      </c>
      <c r="E254" s="8">
        <v>96.919686120999998</v>
      </c>
      <c r="F254" s="11" t="str">
        <f t="shared" si="69"/>
        <v>N/A</v>
      </c>
      <c r="G254" s="8">
        <v>97.621618030999997</v>
      </c>
      <c r="H254" s="11" t="str">
        <f t="shared" si="70"/>
        <v>N/A</v>
      </c>
      <c r="I254" s="12">
        <v>1.6839999999999999</v>
      </c>
      <c r="J254" s="12">
        <v>0.72419999999999995</v>
      </c>
      <c r="K254" s="41" t="s">
        <v>739</v>
      </c>
      <c r="L254" s="9" t="str">
        <f t="shared" si="67"/>
        <v>Yes</v>
      </c>
    </row>
    <row r="255" spans="1:12" x14ac:dyDescent="0.25">
      <c r="A255" s="2" t="s">
        <v>1105</v>
      </c>
      <c r="B255" s="33" t="s">
        <v>213</v>
      </c>
      <c r="C255" s="8">
        <v>95.314728051000003</v>
      </c>
      <c r="D255" s="11" t="str">
        <f t="shared" si="68"/>
        <v>N/A</v>
      </c>
      <c r="E255" s="8">
        <v>96.919686120999998</v>
      </c>
      <c r="F255" s="11" t="str">
        <f t="shared" si="69"/>
        <v>N/A</v>
      </c>
      <c r="G255" s="8">
        <v>97.621618030999997</v>
      </c>
      <c r="H255" s="11" t="str">
        <f t="shared" si="70"/>
        <v>N/A</v>
      </c>
      <c r="I255" s="12">
        <v>1.6839999999999999</v>
      </c>
      <c r="J255" s="12">
        <v>0.72419999999999995</v>
      </c>
      <c r="K255" s="41" t="s">
        <v>739</v>
      </c>
      <c r="L255" s="9" t="str">
        <f>IF(J255="Div by 0", "N/A", IF(OR(J255="N/A",K255="N/A"),"N/A", IF(J255&gt;VALUE(MID(K255,1,2)), "No", IF(J255&lt;-1*VALUE(MID(K255,1,2)), "No", "Yes"))))</f>
        <v>Yes</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0</v>
      </c>
      <c r="D273" s="11" t="str">
        <f t="shared" si="68"/>
        <v>N/A</v>
      </c>
      <c r="E273" s="34">
        <v>0</v>
      </c>
      <c r="F273" s="11" t="str">
        <f t="shared" si="69"/>
        <v>N/A</v>
      </c>
      <c r="G273" s="34">
        <v>0</v>
      </c>
      <c r="H273" s="11" t="str">
        <f t="shared" si="70"/>
        <v>N/A</v>
      </c>
      <c r="I273" s="12" t="s">
        <v>1746</v>
      </c>
      <c r="J273" s="12" t="s">
        <v>1746</v>
      </c>
      <c r="K273" s="41" t="s">
        <v>739</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198497</v>
      </c>
      <c r="D277" s="11" t="str">
        <f t="shared" ref="D277:D284" si="74">IF($B277="N/A","N/A",IF(C277&gt;10,"No",IF(C277&lt;-10,"No","Yes")))</f>
        <v>N/A</v>
      </c>
      <c r="E277" s="1">
        <v>210271</v>
      </c>
      <c r="F277" s="11" t="str">
        <f t="shared" ref="F277:F278" si="75">IF($B277="N/A","N/A",IF(E277&gt;10,"No",IF(E277&lt;-10,"No","Yes")))</f>
        <v>N/A</v>
      </c>
      <c r="G277" s="1">
        <v>209176</v>
      </c>
      <c r="H277" s="11" t="str">
        <f t="shared" ref="H277:H278" si="76">IF($B277="N/A","N/A",IF(G277&gt;10,"No",IF(G277&lt;-10,"No","Yes")))</f>
        <v>N/A</v>
      </c>
      <c r="I277" s="12">
        <v>5.9320000000000004</v>
      </c>
      <c r="J277" s="12">
        <v>-0.52100000000000002</v>
      </c>
      <c r="K277" s="1" t="s">
        <v>213</v>
      </c>
      <c r="L277" s="9" t="str">
        <f t="shared" ref="L277:L278" si="77">IF(J277="Div by 0", "N/A", IF(K277="N/A","N/A", IF(J277&gt;VALUE(MID(K277,1,2)), "No", IF(J277&lt;-1*VALUE(MID(K277,1,2)), "No", "Yes"))))</f>
        <v>N/A</v>
      </c>
    </row>
    <row r="278" spans="1:12" x14ac:dyDescent="0.25">
      <c r="A278" s="18" t="s">
        <v>694</v>
      </c>
      <c r="B278" s="1" t="s">
        <v>213</v>
      </c>
      <c r="C278" s="1">
        <v>147926.75</v>
      </c>
      <c r="D278" s="11" t="str">
        <f t="shared" si="74"/>
        <v>N/A</v>
      </c>
      <c r="E278" s="1">
        <v>164675.75</v>
      </c>
      <c r="F278" s="11" t="str">
        <f t="shared" si="75"/>
        <v>N/A</v>
      </c>
      <c r="G278" s="1">
        <v>167122</v>
      </c>
      <c r="H278" s="11" t="str">
        <f t="shared" si="76"/>
        <v>N/A</v>
      </c>
      <c r="I278" s="12">
        <v>11.32</v>
      </c>
      <c r="J278" s="12">
        <v>1.4850000000000001</v>
      </c>
      <c r="K278" s="1" t="s">
        <v>213</v>
      </c>
      <c r="L278" s="9" t="str">
        <f t="shared" si="77"/>
        <v>N/A</v>
      </c>
    </row>
    <row r="279" spans="1:12" x14ac:dyDescent="0.25">
      <c r="A279" s="18" t="s">
        <v>695</v>
      </c>
      <c r="B279" s="1" t="s">
        <v>213</v>
      </c>
      <c r="C279" s="1">
        <v>21</v>
      </c>
      <c r="D279" s="11" t="str">
        <f t="shared" si="74"/>
        <v>N/A</v>
      </c>
      <c r="E279" s="1">
        <v>29</v>
      </c>
      <c r="F279" s="11" t="str">
        <f t="shared" ref="F279:F284" si="78">IF($B279="N/A","N/A",IF(E279&gt;10,"No",IF(E279&lt;-10,"No","Yes")))</f>
        <v>N/A</v>
      </c>
      <c r="G279" s="1">
        <v>28</v>
      </c>
      <c r="H279" s="11" t="str">
        <f t="shared" ref="H279:H284" si="79">IF($B279="N/A","N/A",IF(G279&gt;10,"No",IF(G279&lt;-10,"No","Yes")))</f>
        <v>N/A</v>
      </c>
      <c r="I279" s="12">
        <v>38.1</v>
      </c>
      <c r="J279" s="12">
        <v>-3.45</v>
      </c>
      <c r="K279" s="1" t="s">
        <v>213</v>
      </c>
      <c r="L279" s="9" t="str">
        <f t="shared" ref="L279:L285" si="80">IF(J279="Div by 0", "N/A", IF(K279="N/A","N/A", IF(J279&gt;VALUE(MID(K279,1,2)), "No", IF(J279&lt;-1*VALUE(MID(K279,1,2)), "No", "Yes"))))</f>
        <v>N/A</v>
      </c>
    </row>
    <row r="280" spans="1:12" x14ac:dyDescent="0.25">
      <c r="A280" s="18" t="s">
        <v>696</v>
      </c>
      <c r="B280" s="1" t="s">
        <v>213</v>
      </c>
      <c r="C280" s="1">
        <v>22</v>
      </c>
      <c r="D280" s="11" t="str">
        <f t="shared" si="74"/>
        <v>N/A</v>
      </c>
      <c r="E280" s="1">
        <v>31</v>
      </c>
      <c r="F280" s="11" t="str">
        <f t="shared" si="78"/>
        <v>N/A</v>
      </c>
      <c r="G280" s="1">
        <v>31</v>
      </c>
      <c r="H280" s="11" t="str">
        <f t="shared" si="79"/>
        <v>N/A</v>
      </c>
      <c r="I280" s="12">
        <v>40.909999999999997</v>
      </c>
      <c r="J280" s="12">
        <v>0</v>
      </c>
      <c r="K280" s="1" t="s">
        <v>213</v>
      </c>
      <c r="L280" s="9" t="str">
        <f t="shared" si="80"/>
        <v>N/A</v>
      </c>
    </row>
    <row r="281" spans="1:12" x14ac:dyDescent="0.25">
      <c r="A281" s="18" t="s">
        <v>697</v>
      </c>
      <c r="B281" s="1" t="s">
        <v>213</v>
      </c>
      <c r="C281" s="1">
        <v>3.9166666666999999</v>
      </c>
      <c r="D281" s="11" t="str">
        <f t="shared" si="74"/>
        <v>N/A</v>
      </c>
      <c r="E281" s="1">
        <v>11</v>
      </c>
      <c r="F281" s="11" t="str">
        <f t="shared" si="78"/>
        <v>N/A</v>
      </c>
      <c r="G281" s="1">
        <v>5.1666666667000003</v>
      </c>
      <c r="H281" s="11" t="str">
        <f t="shared" si="79"/>
        <v>N/A</v>
      </c>
      <c r="I281" s="12">
        <v>27.66</v>
      </c>
      <c r="J281" s="12">
        <v>3.3330000000000002</v>
      </c>
      <c r="K281" s="1" t="s">
        <v>213</v>
      </c>
      <c r="L281" s="9" t="str">
        <f t="shared" si="80"/>
        <v>N/A</v>
      </c>
    </row>
    <row r="282" spans="1:12" x14ac:dyDescent="0.25">
      <c r="A282" s="18" t="s">
        <v>698</v>
      </c>
      <c r="B282" s="1" t="s">
        <v>213</v>
      </c>
      <c r="C282" s="1">
        <v>31588</v>
      </c>
      <c r="D282" s="11" t="str">
        <f t="shared" si="74"/>
        <v>N/A</v>
      </c>
      <c r="E282" s="1">
        <v>33787</v>
      </c>
      <c r="F282" s="11" t="str">
        <f t="shared" si="78"/>
        <v>N/A</v>
      </c>
      <c r="G282" s="1">
        <v>35451</v>
      </c>
      <c r="H282" s="11" t="str">
        <f t="shared" si="79"/>
        <v>N/A</v>
      </c>
      <c r="I282" s="12">
        <v>6.9619999999999997</v>
      </c>
      <c r="J282" s="12">
        <v>4.9249999999999998</v>
      </c>
      <c r="K282" s="1" t="s">
        <v>213</v>
      </c>
      <c r="L282" s="9" t="str">
        <f t="shared" si="80"/>
        <v>N/A</v>
      </c>
    </row>
    <row r="283" spans="1:12" x14ac:dyDescent="0.25">
      <c r="A283" s="18" t="s">
        <v>699</v>
      </c>
      <c r="B283" s="1" t="s">
        <v>213</v>
      </c>
      <c r="C283" s="1">
        <v>35449</v>
      </c>
      <c r="D283" s="11" t="str">
        <f t="shared" si="74"/>
        <v>N/A</v>
      </c>
      <c r="E283" s="1">
        <v>37952</v>
      </c>
      <c r="F283" s="11" t="str">
        <f t="shared" si="78"/>
        <v>N/A</v>
      </c>
      <c r="G283" s="1">
        <v>38918</v>
      </c>
      <c r="H283" s="11" t="str">
        <f t="shared" si="79"/>
        <v>N/A</v>
      </c>
      <c r="I283" s="12">
        <v>7.0609999999999999</v>
      </c>
      <c r="J283" s="12">
        <v>2.5449999999999999</v>
      </c>
      <c r="K283" s="1" t="s">
        <v>213</v>
      </c>
      <c r="L283" s="9" t="str">
        <f t="shared" si="80"/>
        <v>N/A</v>
      </c>
    </row>
    <row r="284" spans="1:12" x14ac:dyDescent="0.25">
      <c r="A284" s="18" t="s">
        <v>700</v>
      </c>
      <c r="B284" s="1" t="s">
        <v>213</v>
      </c>
      <c r="C284" s="1">
        <v>28746.083332999999</v>
      </c>
      <c r="D284" s="11" t="str">
        <f t="shared" si="74"/>
        <v>N/A</v>
      </c>
      <c r="E284" s="1">
        <v>30632.25</v>
      </c>
      <c r="F284" s="11" t="str">
        <f t="shared" si="78"/>
        <v>N/A</v>
      </c>
      <c r="G284" s="1">
        <v>31714.166667000001</v>
      </c>
      <c r="H284" s="11" t="str">
        <f t="shared" si="79"/>
        <v>N/A</v>
      </c>
      <c r="I284" s="12">
        <v>6.5609999999999999</v>
      </c>
      <c r="J284" s="12">
        <v>3.532</v>
      </c>
      <c r="K284" s="1" t="s">
        <v>213</v>
      </c>
      <c r="L284" s="9" t="str">
        <f t="shared" si="80"/>
        <v>N/A</v>
      </c>
    </row>
    <row r="285" spans="1:12" x14ac:dyDescent="0.25">
      <c r="A285" s="18" t="s">
        <v>404</v>
      </c>
      <c r="B285" s="33" t="s">
        <v>290</v>
      </c>
      <c r="C285" s="8">
        <v>37.416787093000003</v>
      </c>
      <c r="D285" s="11" t="str">
        <f>IF($B285="N/A","N/A",IF(C285&lt;=40,"Yes","No"))</f>
        <v>Yes</v>
      </c>
      <c r="E285" s="8">
        <v>38.456810498999999</v>
      </c>
      <c r="F285" s="11" t="str">
        <f>IF($B285="N/A","N/A",IF(E285&lt;=40,"Yes","No"))</f>
        <v>Yes</v>
      </c>
      <c r="G285" s="8">
        <v>39.871559839</v>
      </c>
      <c r="H285" s="11" t="str">
        <f>IF($B285="N/A","N/A",IF(G285&lt;=40,"Yes","No"))</f>
        <v>Yes</v>
      </c>
      <c r="I285" s="12">
        <v>2.78</v>
      </c>
      <c r="J285" s="12">
        <v>3.6789999999999998</v>
      </c>
      <c r="K285" s="41"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3" t="s">
        <v>213</v>
      </c>
      <c r="C292" s="13" t="s">
        <v>1746</v>
      </c>
      <c r="D292" s="11" t="str">
        <f t="shared" si="81"/>
        <v>N/A</v>
      </c>
      <c r="E292" s="13" t="s">
        <v>1746</v>
      </c>
      <c r="F292" s="11" t="str">
        <f t="shared" si="88"/>
        <v>N/A</v>
      </c>
      <c r="G292" s="13" t="s">
        <v>1746</v>
      </c>
      <c r="H292" s="11" t="str">
        <f t="shared" si="89"/>
        <v>N/A</v>
      </c>
      <c r="I292" s="12" t="s">
        <v>1746</v>
      </c>
      <c r="J292" s="12" t="s">
        <v>1746</v>
      </c>
      <c r="K292" s="33"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227202</v>
      </c>
      <c r="D294" s="11" t="str">
        <f t="shared" si="81"/>
        <v>N/A</v>
      </c>
      <c r="E294" s="1">
        <v>201971</v>
      </c>
      <c r="F294" s="11" t="str">
        <f t="shared" si="88"/>
        <v>N/A</v>
      </c>
      <c r="G294" s="1">
        <v>195525</v>
      </c>
      <c r="H294" s="11" t="str">
        <f t="shared" si="89"/>
        <v>N/A</v>
      </c>
      <c r="I294" s="12">
        <v>-11.1</v>
      </c>
      <c r="J294" s="12">
        <v>-3.19</v>
      </c>
      <c r="K294" s="1" t="s">
        <v>213</v>
      </c>
      <c r="L294" s="9" t="str">
        <f t="shared" si="90"/>
        <v>N/A</v>
      </c>
    </row>
    <row r="295" spans="1:12" x14ac:dyDescent="0.25">
      <c r="A295" s="18" t="s">
        <v>717</v>
      </c>
      <c r="B295" s="1" t="s">
        <v>213</v>
      </c>
      <c r="C295" s="1">
        <v>174106.5</v>
      </c>
      <c r="D295" s="11" t="str">
        <f t="shared" si="81"/>
        <v>N/A</v>
      </c>
      <c r="E295" s="1">
        <v>159627.58332999999</v>
      </c>
      <c r="F295" s="11" t="str">
        <f t="shared" si="88"/>
        <v>N/A</v>
      </c>
      <c r="G295" s="1">
        <v>155731.16667000001</v>
      </c>
      <c r="H295" s="11" t="str">
        <f t="shared" si="89"/>
        <v>N/A</v>
      </c>
      <c r="I295" s="12">
        <v>-8.32</v>
      </c>
      <c r="J295" s="12">
        <v>-2.44</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31724</v>
      </c>
      <c r="D309" s="1" t="s">
        <v>213</v>
      </c>
      <c r="E309" s="1">
        <v>33977</v>
      </c>
      <c r="F309" s="1" t="s">
        <v>213</v>
      </c>
      <c r="G309" s="1">
        <v>35612</v>
      </c>
      <c r="H309" s="1" t="s">
        <v>213</v>
      </c>
      <c r="I309" s="12">
        <v>7.1020000000000003</v>
      </c>
      <c r="J309" s="12">
        <v>4.8120000000000003</v>
      </c>
      <c r="K309" s="1" t="s">
        <v>213</v>
      </c>
      <c r="L309" s="9" t="str">
        <f>IF(J309="Div by 0", "N/A", IF(K309="N/A","N/A", IF(J309&gt;VALUE(MID(K309,1,2)), "No", IF(J309&lt;-1*VALUE(MID(K309,1,2)), "No", "Yes"))))</f>
        <v>N/A</v>
      </c>
    </row>
    <row r="310" spans="1:12" x14ac:dyDescent="0.25">
      <c r="A310" s="65" t="s">
        <v>73</v>
      </c>
      <c r="B310" s="33" t="s">
        <v>213</v>
      </c>
      <c r="C310" s="34">
        <v>349919</v>
      </c>
      <c r="D310" s="11" t="str">
        <f>IF($B310="N/A","N/A",IF(C310&gt;10,"No",IF(C310&lt;-10,"No","Yes")))</f>
        <v>N/A</v>
      </c>
      <c r="E310" s="34">
        <v>354604</v>
      </c>
      <c r="F310" s="11" t="str">
        <f>IF($B310="N/A","N/A",IF(E310&gt;10,"No",IF(E310&lt;-10,"No","Yes")))</f>
        <v>N/A</v>
      </c>
      <c r="G310" s="34">
        <v>354082</v>
      </c>
      <c r="H310" s="11" t="str">
        <f>IF($B310="N/A","N/A",IF(G310&gt;10,"No",IF(G310&lt;-10,"No","Yes")))</f>
        <v>N/A</v>
      </c>
      <c r="I310" s="12">
        <v>1.339</v>
      </c>
      <c r="J310" s="12">
        <v>-0.14699999999999999</v>
      </c>
      <c r="K310" s="41" t="s">
        <v>741</v>
      </c>
      <c r="L310" s="9" t="str">
        <f t="shared" ref="L310:L339" si="92">IF(J310="Div by 0", "N/A", IF(K310="N/A","N/A", IF(J310&gt;VALUE(MID(K310,1,2)), "No", IF(J310&lt;-1*VALUE(MID(K310,1,2)), "No", "Yes"))))</f>
        <v>Yes</v>
      </c>
    </row>
    <row r="311" spans="1:12" x14ac:dyDescent="0.25">
      <c r="A311" s="48" t="s">
        <v>182</v>
      </c>
      <c r="B311" s="33" t="s">
        <v>213</v>
      </c>
      <c r="C311" s="34">
        <v>32635</v>
      </c>
      <c r="D311" s="11" t="str">
        <f t="shared" ref="D311:D314" si="93">IF($B311="N/A","N/A",IF(C311&gt;10,"No",IF(C311&lt;-10,"No","Yes")))</f>
        <v>N/A</v>
      </c>
      <c r="E311" s="34">
        <v>36416</v>
      </c>
      <c r="F311" s="11" t="str">
        <f t="shared" ref="F311:F314" si="94">IF($B311="N/A","N/A",IF(E311&gt;10,"No",IF(E311&lt;-10,"No","Yes")))</f>
        <v>N/A</v>
      </c>
      <c r="G311" s="34">
        <v>37061</v>
      </c>
      <c r="H311" s="11" t="str">
        <f t="shared" ref="H311:H314" si="95">IF($B311="N/A","N/A",IF(G311&gt;10,"No",IF(G311&lt;-10,"No","Yes")))</f>
        <v>N/A</v>
      </c>
      <c r="I311" s="12">
        <v>11.59</v>
      </c>
      <c r="J311" s="12">
        <v>1.7709999999999999</v>
      </c>
      <c r="K311" s="41" t="s">
        <v>741</v>
      </c>
      <c r="L311" s="9" t="str">
        <f>IF(J311="Div by 0", "N/A", IF(OR(J311="N/A",K311="N/A"),"N/A", IF(J311&gt;VALUE(MID(K311,1,2)), "No", IF(J311&lt;-1*VALUE(MID(K311,1,2)), "No", "Yes"))))</f>
        <v>Yes</v>
      </c>
    </row>
    <row r="312" spans="1:12" x14ac:dyDescent="0.25">
      <c r="A312" s="48" t="s">
        <v>183</v>
      </c>
      <c r="B312" s="33" t="s">
        <v>213</v>
      </c>
      <c r="C312" s="34">
        <v>110724</v>
      </c>
      <c r="D312" s="11" t="str">
        <f t="shared" si="93"/>
        <v>N/A</v>
      </c>
      <c r="E312" s="34">
        <v>111135</v>
      </c>
      <c r="F312" s="11" t="str">
        <f t="shared" si="94"/>
        <v>N/A</v>
      </c>
      <c r="G312" s="34">
        <v>111604</v>
      </c>
      <c r="H312" s="11" t="str">
        <f t="shared" si="95"/>
        <v>N/A</v>
      </c>
      <c r="I312" s="12">
        <v>0.37119999999999997</v>
      </c>
      <c r="J312" s="12">
        <v>0.42199999999999999</v>
      </c>
      <c r="K312" s="41" t="s">
        <v>741</v>
      </c>
      <c r="L312" s="9" t="str">
        <f t="shared" ref="L312:L314" si="96">IF(J312="Div by 0", "N/A", IF(OR(J312="N/A",K312="N/A"),"N/A", IF(J312&gt;VALUE(MID(K312,1,2)), "No", IF(J312&lt;-1*VALUE(MID(K312,1,2)), "No", "Yes"))))</f>
        <v>Yes</v>
      </c>
    </row>
    <row r="313" spans="1:12" x14ac:dyDescent="0.25">
      <c r="A313" s="48" t="s">
        <v>184</v>
      </c>
      <c r="B313" s="33" t="s">
        <v>213</v>
      </c>
      <c r="C313" s="34">
        <v>166841</v>
      </c>
      <c r="D313" s="11" t="str">
        <f t="shared" si="93"/>
        <v>N/A</v>
      </c>
      <c r="E313" s="34">
        <v>167280</v>
      </c>
      <c r="F313" s="11" t="str">
        <f t="shared" si="94"/>
        <v>N/A</v>
      </c>
      <c r="G313" s="34">
        <v>166049</v>
      </c>
      <c r="H313" s="11" t="str">
        <f t="shared" si="95"/>
        <v>N/A</v>
      </c>
      <c r="I313" s="12">
        <v>0.2631</v>
      </c>
      <c r="J313" s="12">
        <v>-0.73599999999999999</v>
      </c>
      <c r="K313" s="41" t="s">
        <v>741</v>
      </c>
      <c r="L313" s="9" t="str">
        <f t="shared" si="96"/>
        <v>Yes</v>
      </c>
    </row>
    <row r="314" spans="1:12" x14ac:dyDescent="0.25">
      <c r="A314" s="7" t="s">
        <v>185</v>
      </c>
      <c r="B314" s="33" t="s">
        <v>213</v>
      </c>
      <c r="C314" s="34">
        <v>39719</v>
      </c>
      <c r="D314" s="11" t="str">
        <f t="shared" si="93"/>
        <v>N/A</v>
      </c>
      <c r="E314" s="34">
        <v>39773</v>
      </c>
      <c r="F314" s="11" t="str">
        <f t="shared" si="94"/>
        <v>N/A</v>
      </c>
      <c r="G314" s="34">
        <v>39368</v>
      </c>
      <c r="H314" s="11" t="str">
        <f t="shared" si="95"/>
        <v>N/A</v>
      </c>
      <c r="I314" s="12">
        <v>0.13600000000000001</v>
      </c>
      <c r="J314" s="12">
        <v>-1.02</v>
      </c>
      <c r="K314" s="41" t="s">
        <v>741</v>
      </c>
      <c r="L314" s="9" t="str">
        <f t="shared" si="96"/>
        <v>Yes</v>
      </c>
    </row>
    <row r="315" spans="1:12" x14ac:dyDescent="0.25">
      <c r="A315" s="48" t="s">
        <v>1124</v>
      </c>
      <c r="B315" s="13" t="s">
        <v>213</v>
      </c>
      <c r="C315" s="34">
        <v>171731</v>
      </c>
      <c r="D315" s="9" t="str">
        <f t="shared" ref="D315:F318" si="97">IF($B315="N/A","N/A",IF(C315&lt;0,"No","Yes"))</f>
        <v>N/A</v>
      </c>
      <c r="E315" s="34">
        <v>172095</v>
      </c>
      <c r="F315" s="9" t="str">
        <f t="shared" si="97"/>
        <v>N/A</v>
      </c>
      <c r="G315" s="34">
        <v>170627</v>
      </c>
      <c r="H315" s="9" t="str">
        <f t="shared" ref="H315:H318" si="98">IF($B315="N/A","N/A",IF(G315&lt;0,"No","Yes"))</f>
        <v>N/A</v>
      </c>
      <c r="I315" s="12">
        <v>0.21199999999999999</v>
      </c>
      <c r="J315" s="12">
        <v>-0.85299999999999998</v>
      </c>
      <c r="K315" s="1" t="s">
        <v>740</v>
      </c>
      <c r="L315" s="9" t="str">
        <f>IF(J315="Div by 0", "N/A", IF(OR(J315="N/A",K315="N/A"),"N/A", IF(J315&gt;VALUE(MID(K315,1,2)), "No", IF(J315&lt;-1*VALUE(MID(K315,1,2)), "No", "Yes"))))</f>
        <v>Yes</v>
      </c>
    </row>
    <row r="316" spans="1:12" x14ac:dyDescent="0.25">
      <c r="A316" s="48" t="s">
        <v>433</v>
      </c>
      <c r="B316" s="13" t="s">
        <v>213</v>
      </c>
      <c r="C316" s="34">
        <v>8491</v>
      </c>
      <c r="D316" s="9" t="str">
        <f t="shared" si="97"/>
        <v>N/A</v>
      </c>
      <c r="E316" s="34">
        <v>8268</v>
      </c>
      <c r="F316" s="9" t="str">
        <f t="shared" si="97"/>
        <v>N/A</v>
      </c>
      <c r="G316" s="34">
        <v>7898</v>
      </c>
      <c r="H316" s="9" t="str">
        <f t="shared" si="98"/>
        <v>N/A</v>
      </c>
      <c r="I316" s="12">
        <v>-2.63</v>
      </c>
      <c r="J316" s="12">
        <v>-4.4800000000000004</v>
      </c>
      <c r="K316" s="1" t="s">
        <v>740</v>
      </c>
      <c r="L316" s="9" t="str">
        <f t="shared" ref="L316:L318" si="99">IF(J316="Div by 0", "N/A", IF(OR(J316="N/A",K316="N/A"),"N/A", IF(J316&gt;VALUE(MID(K316,1,2)), "No", IF(J316&lt;-1*VALUE(MID(K316,1,2)), "No", "Yes"))))</f>
        <v>Yes</v>
      </c>
    </row>
    <row r="317" spans="1:12" x14ac:dyDescent="0.25">
      <c r="A317" s="48" t="s">
        <v>434</v>
      </c>
      <c r="B317" s="13" t="s">
        <v>213</v>
      </c>
      <c r="C317" s="34">
        <v>128820</v>
      </c>
      <c r="D317" s="9" t="str">
        <f t="shared" si="97"/>
        <v>N/A</v>
      </c>
      <c r="E317" s="34">
        <v>131811</v>
      </c>
      <c r="F317" s="9" t="str">
        <f t="shared" si="97"/>
        <v>N/A</v>
      </c>
      <c r="G317" s="34">
        <v>132211</v>
      </c>
      <c r="H317" s="9" t="str">
        <f t="shared" si="98"/>
        <v>N/A</v>
      </c>
      <c r="I317" s="12">
        <v>2.3220000000000001</v>
      </c>
      <c r="J317" s="12">
        <v>0.30349999999999999</v>
      </c>
      <c r="K317" s="1" t="s">
        <v>740</v>
      </c>
      <c r="L317" s="9" t="str">
        <f t="shared" si="99"/>
        <v>Yes</v>
      </c>
    </row>
    <row r="318" spans="1:12" x14ac:dyDescent="0.25">
      <c r="A318" s="48" t="s">
        <v>1125</v>
      </c>
      <c r="B318" s="13" t="s">
        <v>213</v>
      </c>
      <c r="C318" s="34">
        <v>28925</v>
      </c>
      <c r="D318" s="9" t="str">
        <f t="shared" si="97"/>
        <v>N/A</v>
      </c>
      <c r="E318" s="34">
        <v>30376</v>
      </c>
      <c r="F318" s="9" t="str">
        <f t="shared" si="97"/>
        <v>N/A</v>
      </c>
      <c r="G318" s="34">
        <v>30892</v>
      </c>
      <c r="H318" s="9" t="str">
        <f t="shared" si="98"/>
        <v>N/A</v>
      </c>
      <c r="I318" s="12">
        <v>5.016</v>
      </c>
      <c r="J318" s="12">
        <v>1.6990000000000001</v>
      </c>
      <c r="K318" s="1" t="s">
        <v>740</v>
      </c>
      <c r="L318" s="9" t="str">
        <f t="shared" si="99"/>
        <v>Yes</v>
      </c>
    </row>
    <row r="319" spans="1:12" x14ac:dyDescent="0.25">
      <c r="A319" s="48" t="s">
        <v>98</v>
      </c>
      <c r="B319" s="33" t="s">
        <v>291</v>
      </c>
      <c r="C319" s="8">
        <v>40.769435211999998</v>
      </c>
      <c r="D319" s="11" t="str">
        <f>IF($B319="N/A","N/A",IF(C319&gt;80,"Yes","No"))</f>
        <v>No</v>
      </c>
      <c r="E319" s="8">
        <v>46.424744222000001</v>
      </c>
      <c r="F319" s="11" t="str">
        <f>IF($B319="N/A","N/A",IF(E319&gt;80,"Yes","No"))</f>
        <v>No</v>
      </c>
      <c r="G319" s="8">
        <v>47.194152766999999</v>
      </c>
      <c r="H319" s="11" t="str">
        <f>IF($B319="N/A","N/A",IF(G319&gt;80,"Yes","No"))</f>
        <v>No</v>
      </c>
      <c r="I319" s="12">
        <v>13.87</v>
      </c>
      <c r="J319" s="12">
        <v>1.657</v>
      </c>
      <c r="K319" s="41" t="s">
        <v>741</v>
      </c>
      <c r="L319" s="9" t="str">
        <f t="shared" si="92"/>
        <v>Yes</v>
      </c>
    </row>
    <row r="320" spans="1:12" x14ac:dyDescent="0.25">
      <c r="A320" s="48" t="s">
        <v>332</v>
      </c>
      <c r="B320" s="33" t="s">
        <v>278</v>
      </c>
      <c r="C320" s="8">
        <v>1.7146825000000001E-3</v>
      </c>
      <c r="D320" s="11" t="str">
        <f>IF($B320="N/A","N/A",IF(C320&gt;=5,"No",IF(C320&lt;0,"No","Yes")))</f>
        <v>Yes</v>
      </c>
      <c r="E320" s="8">
        <v>1.1280189E-3</v>
      </c>
      <c r="F320" s="11" t="str">
        <f>IF($B320="N/A","N/A",IF(E320&gt;=5,"No",IF(E320&lt;0,"No","Yes")))</f>
        <v>Yes</v>
      </c>
      <c r="G320" s="8">
        <v>1.9769432000000002E-3</v>
      </c>
      <c r="H320" s="11" t="str">
        <f>IF($B320="N/A","N/A",IF(G320&gt;=5,"No",IF(G320&lt;0,"No","Yes")))</f>
        <v>Yes</v>
      </c>
      <c r="I320" s="12">
        <v>-34.200000000000003</v>
      </c>
      <c r="J320" s="12">
        <v>75.260000000000005</v>
      </c>
      <c r="K320" s="41" t="s">
        <v>741</v>
      </c>
      <c r="L320" s="9" t="str">
        <f t="shared" si="92"/>
        <v>No</v>
      </c>
    </row>
    <row r="321" spans="1:12" x14ac:dyDescent="0.25">
      <c r="A321" s="48" t="s">
        <v>340</v>
      </c>
      <c r="B321" s="41" t="s">
        <v>278</v>
      </c>
      <c r="C321" s="8">
        <v>8.2579111166000008</v>
      </c>
      <c r="D321" s="11" t="str">
        <f>IF($B321="N/A","N/A",IF(C321&gt;=5,"No",IF(C321&lt;0,"No","Yes")))</f>
        <v>No</v>
      </c>
      <c r="E321" s="8">
        <v>8.6476745890999993</v>
      </c>
      <c r="F321" s="11" t="str">
        <f>IF($B321="N/A","N/A",IF(E321&gt;=5,"No",IF(E321&lt;0,"No","Yes")))</f>
        <v>No</v>
      </c>
      <c r="G321" s="8">
        <v>8.9739099981999999</v>
      </c>
      <c r="H321" s="11" t="str">
        <f>IF($B321="N/A","N/A",IF(G321&gt;=5,"No",IF(G321&lt;0,"No","Yes")))</f>
        <v>No</v>
      </c>
      <c r="I321" s="12">
        <v>4.72</v>
      </c>
      <c r="J321" s="12">
        <v>3.7730000000000001</v>
      </c>
      <c r="K321" s="41" t="s">
        <v>741</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1" t="s">
        <v>741</v>
      </c>
      <c r="L322" s="9" t="str">
        <f t="shared" si="92"/>
        <v>N/A</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1" t="s">
        <v>741</v>
      </c>
      <c r="L323" s="9" t="str">
        <f t="shared" si="92"/>
        <v>N/A</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1" t="s">
        <v>741</v>
      </c>
      <c r="L324" s="9" t="str">
        <f t="shared" si="92"/>
        <v>N/A</v>
      </c>
    </row>
    <row r="325" spans="1:12" x14ac:dyDescent="0.25">
      <c r="A325" s="48" t="s">
        <v>336</v>
      </c>
      <c r="B325" s="41" t="s">
        <v>292</v>
      </c>
      <c r="C325" s="8">
        <v>50.970938988999997</v>
      </c>
      <c r="D325" s="11" t="str">
        <f t="shared" ref="D325:D326" si="100">IF($B325="N/A","N/A",IF(C325&gt;0,"No",IF(C325&lt;0,"No","Yes")))</f>
        <v>No</v>
      </c>
      <c r="E325" s="8">
        <v>44.926453170000002</v>
      </c>
      <c r="F325" s="11" t="str">
        <f t="shared" ref="F325:F326" si="101">IF($B325="N/A","N/A",IF(E325&gt;0,"No",IF(E325&lt;0,"No","Yes")))</f>
        <v>No</v>
      </c>
      <c r="G325" s="8">
        <v>43.829960292000003</v>
      </c>
      <c r="H325" s="11" t="str">
        <f t="shared" ref="H325:H326" si="102">IF($B325="N/A","N/A",IF(G325&gt;0,"No",IF(G325&lt;0,"No","Yes")))</f>
        <v>No</v>
      </c>
      <c r="I325" s="12">
        <v>-11.9</v>
      </c>
      <c r="J325" s="12">
        <v>-2.44</v>
      </c>
      <c r="K325" s="41" t="s">
        <v>741</v>
      </c>
      <c r="L325" s="9" t="str">
        <f t="shared" si="92"/>
        <v>Yes</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1746</v>
      </c>
      <c r="J326" s="12" t="s">
        <v>1746</v>
      </c>
      <c r="K326" s="41" t="s">
        <v>741</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8.4911079420999993</v>
      </c>
      <c r="D334" s="11" t="str">
        <f>IF($B334="N/A","N/A",IF(C334&gt;15,"No",IF(C334&lt;2,"No","Yes")))</f>
        <v>Yes</v>
      </c>
      <c r="E334" s="8">
        <v>9.7779494873000008</v>
      </c>
      <c r="F334" s="11" t="str">
        <f>IF($B334="N/A","N/A",IF(E334&gt;15,"No",IF(E334&lt;2,"No","Yes")))</f>
        <v>Yes</v>
      </c>
      <c r="G334" s="8">
        <v>9.8090272874999993</v>
      </c>
      <c r="H334" s="11" t="str">
        <f>IF($B334="N/A","N/A",IF(G334&gt;15,"No",IF(G334&lt;2,"No","Yes")))</f>
        <v>Yes</v>
      </c>
      <c r="I334" s="12">
        <v>15.16</v>
      </c>
      <c r="J334" s="12">
        <v>0.31780000000000003</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1746</v>
      </c>
      <c r="J336" s="12" t="s">
        <v>1746</v>
      </c>
      <c r="K336" s="41" t="s">
        <v>741</v>
      </c>
      <c r="L336" s="9" t="str">
        <f t="shared" si="92"/>
        <v>N/A</v>
      </c>
    </row>
    <row r="337" spans="1:12" x14ac:dyDescent="0.25">
      <c r="A337" s="48" t="s">
        <v>1687</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1746</v>
      </c>
      <c r="J337" s="12" t="s">
        <v>1746</v>
      </c>
      <c r="K337" s="41" t="s">
        <v>741</v>
      </c>
      <c r="L337" s="9" t="str">
        <f t="shared" si="92"/>
        <v>N/A</v>
      </c>
    </row>
    <row r="338" spans="1:12" x14ac:dyDescent="0.25">
      <c r="A338" s="48" t="s">
        <v>1688</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1746</v>
      </c>
      <c r="J338" s="12" t="s">
        <v>1746</v>
      </c>
      <c r="K338" s="41" t="s">
        <v>741</v>
      </c>
      <c r="L338" s="9" t="str">
        <f t="shared" si="92"/>
        <v>N/A</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2395110092</v>
      </c>
      <c r="D6" s="11" t="str">
        <f t="shared" ref="D6:D12" si="0">IF($B6="N/A","N/A",IF(C6&gt;10,"No",IF(C6&lt;-10,"No","Yes")))</f>
        <v>N/A</v>
      </c>
      <c r="E6" s="14">
        <v>2582400157</v>
      </c>
      <c r="F6" s="11" t="str">
        <f t="shared" ref="F6:F12" si="1">IF($B6="N/A","N/A",IF(E6&gt;10,"No",IF(E6&lt;-10,"No","Yes")))</f>
        <v>N/A</v>
      </c>
      <c r="G6" s="14">
        <v>2695756420</v>
      </c>
      <c r="H6" s="11" t="str">
        <f t="shared" ref="H6:H12" si="2">IF($B6="N/A","N/A",IF(G6&gt;10,"No",IF(G6&lt;-10,"No","Yes")))</f>
        <v>N/A</v>
      </c>
      <c r="I6" s="12">
        <v>7.82</v>
      </c>
      <c r="J6" s="12">
        <v>4.3899999999999997</v>
      </c>
      <c r="K6" s="41" t="s">
        <v>739</v>
      </c>
      <c r="L6" s="9" t="str">
        <f t="shared" ref="L6:L13" si="3">IF(J6="Div by 0", "N/A", IF(K6="N/A","N/A", IF(J6&gt;VALUE(MID(K6,1,2)), "No", IF(J6&lt;-1*VALUE(MID(K6,1,2)), "No", "Yes"))))</f>
        <v>Yes</v>
      </c>
    </row>
    <row r="7" spans="1:12" x14ac:dyDescent="0.25">
      <c r="A7" s="4" t="s">
        <v>1132</v>
      </c>
      <c r="B7" s="41" t="s">
        <v>213</v>
      </c>
      <c r="C7" s="14">
        <v>5557.9381856</v>
      </c>
      <c r="D7" s="11" t="str">
        <f t="shared" si="0"/>
        <v>N/A</v>
      </c>
      <c r="E7" s="14">
        <v>5905.8011892000004</v>
      </c>
      <c r="F7" s="11" t="str">
        <f t="shared" si="1"/>
        <v>N/A</v>
      </c>
      <c r="G7" s="14">
        <v>6211.0482321</v>
      </c>
      <c r="H7" s="11" t="str">
        <f t="shared" si="2"/>
        <v>N/A</v>
      </c>
      <c r="I7" s="12">
        <v>6.2590000000000003</v>
      </c>
      <c r="J7" s="12">
        <v>5.1689999999999996</v>
      </c>
      <c r="K7" s="41" t="s">
        <v>739</v>
      </c>
      <c r="L7" s="9" t="str">
        <f t="shared" si="3"/>
        <v>Yes</v>
      </c>
    </row>
    <row r="8" spans="1:12" x14ac:dyDescent="0.25">
      <c r="A8" s="4" t="s">
        <v>724</v>
      </c>
      <c r="B8" s="41" t="s">
        <v>213</v>
      </c>
      <c r="C8" s="14">
        <v>559</v>
      </c>
      <c r="D8" s="11" t="str">
        <f t="shared" si="0"/>
        <v>N/A</v>
      </c>
      <c r="E8" s="14">
        <v>576</v>
      </c>
      <c r="F8" s="11" t="str">
        <f t="shared" si="1"/>
        <v>N/A</v>
      </c>
      <c r="G8" s="14">
        <v>571</v>
      </c>
      <c r="H8" s="11" t="str">
        <f t="shared" si="2"/>
        <v>N/A</v>
      </c>
      <c r="I8" s="12">
        <v>3.0409999999999999</v>
      </c>
      <c r="J8" s="12">
        <v>-0.86799999999999999</v>
      </c>
      <c r="K8" s="41" t="s">
        <v>739</v>
      </c>
      <c r="L8" s="9" t="str">
        <f t="shared" si="3"/>
        <v>Yes</v>
      </c>
    </row>
    <row r="9" spans="1:12" x14ac:dyDescent="0.25">
      <c r="A9" s="4" t="s">
        <v>725</v>
      </c>
      <c r="B9" s="41" t="s">
        <v>213</v>
      </c>
      <c r="C9" s="14">
        <v>1444</v>
      </c>
      <c r="D9" s="11" t="str">
        <f t="shared" si="0"/>
        <v>N/A</v>
      </c>
      <c r="E9" s="14">
        <v>1469</v>
      </c>
      <c r="F9" s="11" t="str">
        <f t="shared" si="1"/>
        <v>N/A</v>
      </c>
      <c r="G9" s="14">
        <v>1455</v>
      </c>
      <c r="H9" s="11" t="str">
        <f t="shared" si="2"/>
        <v>N/A</v>
      </c>
      <c r="I9" s="12">
        <v>1.7310000000000001</v>
      </c>
      <c r="J9" s="12">
        <v>-0.95299999999999996</v>
      </c>
      <c r="K9" s="41" t="s">
        <v>739</v>
      </c>
      <c r="L9" s="9" t="str">
        <f t="shared" si="3"/>
        <v>Yes</v>
      </c>
    </row>
    <row r="10" spans="1:12" x14ac:dyDescent="0.25">
      <c r="A10" s="4" t="s">
        <v>726</v>
      </c>
      <c r="B10" s="41" t="s">
        <v>213</v>
      </c>
      <c r="C10" s="14">
        <v>3769</v>
      </c>
      <c r="D10" s="11" t="str">
        <f t="shared" si="0"/>
        <v>N/A</v>
      </c>
      <c r="E10" s="14">
        <v>4056</v>
      </c>
      <c r="F10" s="11" t="str">
        <f t="shared" si="1"/>
        <v>N/A</v>
      </c>
      <c r="G10" s="14">
        <v>4050</v>
      </c>
      <c r="H10" s="11" t="str">
        <f t="shared" si="2"/>
        <v>N/A</v>
      </c>
      <c r="I10" s="12">
        <v>7.6150000000000002</v>
      </c>
      <c r="J10" s="12">
        <v>-0.14799999999999999</v>
      </c>
      <c r="K10" s="41" t="s">
        <v>739</v>
      </c>
      <c r="L10" s="9" t="str">
        <f t="shared" si="3"/>
        <v>Yes</v>
      </c>
    </row>
    <row r="11" spans="1:12" x14ac:dyDescent="0.25">
      <c r="A11" s="4" t="s">
        <v>727</v>
      </c>
      <c r="B11" s="41" t="s">
        <v>213</v>
      </c>
      <c r="C11" s="14">
        <v>24757</v>
      </c>
      <c r="D11" s="11" t="str">
        <f t="shared" si="0"/>
        <v>N/A</v>
      </c>
      <c r="E11" s="14">
        <v>26018</v>
      </c>
      <c r="F11" s="11" t="str">
        <f t="shared" si="1"/>
        <v>N/A</v>
      </c>
      <c r="G11" s="14">
        <v>27682</v>
      </c>
      <c r="H11" s="11" t="str">
        <f t="shared" si="2"/>
        <v>N/A</v>
      </c>
      <c r="I11" s="12">
        <v>5.0940000000000003</v>
      </c>
      <c r="J11" s="12">
        <v>6.3959999999999999</v>
      </c>
      <c r="K11" s="41" t="s">
        <v>739</v>
      </c>
      <c r="L11" s="9" t="str">
        <f t="shared" si="3"/>
        <v>Yes</v>
      </c>
    </row>
    <row r="12" spans="1:12" x14ac:dyDescent="0.25">
      <c r="A12" s="4" t="s">
        <v>728</v>
      </c>
      <c r="B12" s="41" t="s">
        <v>213</v>
      </c>
      <c r="C12" s="14">
        <v>75591</v>
      </c>
      <c r="D12" s="11" t="str">
        <f t="shared" si="0"/>
        <v>N/A</v>
      </c>
      <c r="E12" s="14">
        <v>79588</v>
      </c>
      <c r="F12" s="11" t="str">
        <f t="shared" si="1"/>
        <v>N/A</v>
      </c>
      <c r="G12" s="14">
        <v>84376</v>
      </c>
      <c r="H12" s="11" t="str">
        <f t="shared" si="2"/>
        <v>N/A</v>
      </c>
      <c r="I12" s="12">
        <v>5.2880000000000003</v>
      </c>
      <c r="J12" s="12">
        <v>6.016</v>
      </c>
      <c r="K12" s="41" t="s">
        <v>739</v>
      </c>
      <c r="L12" s="9" t="str">
        <f t="shared" si="3"/>
        <v>Yes</v>
      </c>
    </row>
    <row r="13" spans="1:12" x14ac:dyDescent="0.25">
      <c r="A13" s="4" t="s">
        <v>74</v>
      </c>
      <c r="B13" s="41" t="s">
        <v>213</v>
      </c>
      <c r="C13" s="14">
        <v>3797091</v>
      </c>
      <c r="D13" s="11" t="str">
        <f>IF($B13="N/A","N/A",IF(C13&gt;10,"No",IF(C13&lt;-10,"No","Yes")))</f>
        <v>N/A</v>
      </c>
      <c r="E13" s="14">
        <v>8261486</v>
      </c>
      <c r="F13" s="11" t="str">
        <f>IF($B13="N/A","N/A",IF(E13&gt;10,"No",IF(E13&lt;-10,"No","Yes")))</f>
        <v>N/A</v>
      </c>
      <c r="G13" s="14">
        <v>18403905</v>
      </c>
      <c r="H13" s="11" t="str">
        <f>IF($B13="N/A","N/A",IF(G13&gt;10,"No",IF(G13&lt;-10,"No","Yes")))</f>
        <v>N/A</v>
      </c>
      <c r="I13" s="12">
        <v>117.6</v>
      </c>
      <c r="J13" s="12">
        <v>122.8</v>
      </c>
      <c r="K13" s="41" t="s">
        <v>739</v>
      </c>
      <c r="L13" s="9" t="str">
        <f t="shared" si="3"/>
        <v>No</v>
      </c>
    </row>
    <row r="14" spans="1:12" x14ac:dyDescent="0.25">
      <c r="A14" s="51" t="s">
        <v>157</v>
      </c>
      <c r="B14" s="33" t="s">
        <v>213</v>
      </c>
      <c r="C14" s="8">
        <v>8.1803520251999995</v>
      </c>
      <c r="D14" s="11" t="str">
        <f t="shared" ref="D14:D18" si="4">IF($B14="N/A","N/A",IF(C14&gt;10,"No",IF(C14&lt;-10,"No","Yes")))</f>
        <v>N/A</v>
      </c>
      <c r="E14" s="8">
        <v>8.0614730197999993</v>
      </c>
      <c r="F14" s="11" t="str">
        <f t="shared" ref="F14:F18" si="5">IF($B14="N/A","N/A",IF(E14&gt;10,"No",IF(E14&lt;-10,"No","Yes")))</f>
        <v>N/A</v>
      </c>
      <c r="G14" s="8">
        <v>8.3317589268999992</v>
      </c>
      <c r="H14" s="11" t="str">
        <f t="shared" ref="H14:H18" si="6">IF($B14="N/A","N/A",IF(G14&gt;10,"No",IF(G14&lt;-10,"No","Yes")))</f>
        <v>N/A</v>
      </c>
      <c r="I14" s="12">
        <v>-1.45</v>
      </c>
      <c r="J14" s="12">
        <v>3.3530000000000002</v>
      </c>
      <c r="K14" s="41" t="s">
        <v>739</v>
      </c>
      <c r="L14" s="9" t="str">
        <f t="shared" ref="L14:L18" si="7">IF(J14="Div by 0", "N/A", IF(K14="N/A","N/A", IF(J14&gt;VALUE(MID(K14,1,2)), "No", IF(J14&lt;-1*VALUE(MID(K14,1,2)), "No", "Yes"))))</f>
        <v>Yes</v>
      </c>
    </row>
    <row r="15" spans="1:12" x14ac:dyDescent="0.25">
      <c r="A15" s="4" t="s">
        <v>419</v>
      </c>
      <c r="B15" s="33" t="s">
        <v>213</v>
      </c>
      <c r="C15" s="8">
        <v>24.540509452999999</v>
      </c>
      <c r="D15" s="11" t="str">
        <f t="shared" si="4"/>
        <v>N/A</v>
      </c>
      <c r="E15" s="8">
        <v>25.012692112</v>
      </c>
      <c r="F15" s="11" t="str">
        <f t="shared" si="5"/>
        <v>N/A</v>
      </c>
      <c r="G15" s="8">
        <v>25.637921188</v>
      </c>
      <c r="H15" s="11" t="str">
        <f t="shared" si="6"/>
        <v>N/A</v>
      </c>
      <c r="I15" s="12">
        <v>1.9239999999999999</v>
      </c>
      <c r="J15" s="12">
        <v>2.5</v>
      </c>
      <c r="K15" s="41" t="s">
        <v>739</v>
      </c>
      <c r="L15" s="9" t="str">
        <f t="shared" si="7"/>
        <v>Yes</v>
      </c>
    </row>
    <row r="16" spans="1:12" x14ac:dyDescent="0.25">
      <c r="A16" s="4" t="s">
        <v>420</v>
      </c>
      <c r="B16" s="33" t="s">
        <v>213</v>
      </c>
      <c r="C16" s="8">
        <v>12.602588773000001</v>
      </c>
      <c r="D16" s="11" t="str">
        <f t="shared" si="4"/>
        <v>N/A</v>
      </c>
      <c r="E16" s="8">
        <v>12.850252365999999</v>
      </c>
      <c r="F16" s="11" t="str">
        <f t="shared" si="5"/>
        <v>N/A</v>
      </c>
      <c r="G16" s="8">
        <v>13.325802368</v>
      </c>
      <c r="H16" s="11" t="str">
        <f t="shared" si="6"/>
        <v>N/A</v>
      </c>
      <c r="I16" s="12">
        <v>1.9650000000000001</v>
      </c>
      <c r="J16" s="12">
        <v>3.7010000000000001</v>
      </c>
      <c r="K16" s="41" t="s">
        <v>739</v>
      </c>
      <c r="L16" s="9" t="str">
        <f t="shared" si="7"/>
        <v>Yes</v>
      </c>
    </row>
    <row r="17" spans="1:12" x14ac:dyDescent="0.25">
      <c r="A17" s="4" t="s">
        <v>421</v>
      </c>
      <c r="B17" s="33" t="s">
        <v>213</v>
      </c>
      <c r="C17" s="8">
        <v>2.7297159448000001</v>
      </c>
      <c r="D17" s="11" t="str">
        <f t="shared" si="4"/>
        <v>N/A</v>
      </c>
      <c r="E17" s="8">
        <v>2.5681241845999998</v>
      </c>
      <c r="F17" s="11" t="str">
        <f t="shared" si="5"/>
        <v>N/A</v>
      </c>
      <c r="G17" s="8">
        <v>2.6413794799999999</v>
      </c>
      <c r="H17" s="11" t="str">
        <f t="shared" si="6"/>
        <v>N/A</v>
      </c>
      <c r="I17" s="12">
        <v>-5.92</v>
      </c>
      <c r="J17" s="12">
        <v>2.8519999999999999</v>
      </c>
      <c r="K17" s="41" t="s">
        <v>739</v>
      </c>
      <c r="L17" s="9" t="str">
        <f t="shared" si="7"/>
        <v>Yes</v>
      </c>
    </row>
    <row r="18" spans="1:12" x14ac:dyDescent="0.25">
      <c r="A18" s="4" t="s">
        <v>422</v>
      </c>
      <c r="B18" s="33" t="s">
        <v>213</v>
      </c>
      <c r="C18" s="8">
        <v>6.4680209739999999</v>
      </c>
      <c r="D18" s="11" t="str">
        <f t="shared" si="4"/>
        <v>N/A</v>
      </c>
      <c r="E18" s="8">
        <v>4.8092636689999999</v>
      </c>
      <c r="F18" s="11" t="str">
        <f t="shared" si="5"/>
        <v>N/A</v>
      </c>
      <c r="G18" s="8">
        <v>4.7242954575000002</v>
      </c>
      <c r="H18" s="11" t="str">
        <f t="shared" si="6"/>
        <v>N/A</v>
      </c>
      <c r="I18" s="12">
        <v>-25.6</v>
      </c>
      <c r="J18" s="12">
        <v>-1.77</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33.33</v>
      </c>
      <c r="K19" s="41" t="s">
        <v>213</v>
      </c>
      <c r="L19" s="9" t="str">
        <f t="shared" ref="L19:L25" si="11">IF(J19="Div by 0", "N/A", IF(K19="N/A","N/A", IF(J19&gt;VALUE(MID(K19,1,2)), "No", IF(J19&lt;-1*VALUE(MID(K19,1,2)), "No", "Yes"))))</f>
        <v>N/A</v>
      </c>
    </row>
    <row r="20" spans="1:12" x14ac:dyDescent="0.25">
      <c r="A20" s="4" t="s">
        <v>76</v>
      </c>
      <c r="B20" s="41" t="s">
        <v>213</v>
      </c>
      <c r="C20" s="34">
        <v>11</v>
      </c>
      <c r="D20" s="11" t="str">
        <f t="shared" si="8"/>
        <v>N/A</v>
      </c>
      <c r="E20" s="34">
        <v>12</v>
      </c>
      <c r="F20" s="11" t="str">
        <f t="shared" si="9"/>
        <v>N/A</v>
      </c>
      <c r="G20" s="34">
        <v>11</v>
      </c>
      <c r="H20" s="11" t="str">
        <f t="shared" si="10"/>
        <v>N/A</v>
      </c>
      <c r="I20" s="12">
        <v>100</v>
      </c>
      <c r="J20" s="12">
        <v>-50</v>
      </c>
      <c r="K20" s="41" t="s">
        <v>213</v>
      </c>
      <c r="L20" s="9" t="str">
        <f t="shared" si="11"/>
        <v>N/A</v>
      </c>
    </row>
    <row r="21" spans="1:12" x14ac:dyDescent="0.25">
      <c r="A21" s="51" t="s">
        <v>1132</v>
      </c>
      <c r="B21" s="41" t="s">
        <v>213</v>
      </c>
      <c r="C21" s="14">
        <v>5557.9381856</v>
      </c>
      <c r="D21" s="11" t="str">
        <f t="shared" si="8"/>
        <v>N/A</v>
      </c>
      <c r="E21" s="14">
        <v>5905.8011892000004</v>
      </c>
      <c r="F21" s="11" t="str">
        <f t="shared" si="9"/>
        <v>N/A</v>
      </c>
      <c r="G21" s="14">
        <v>6211.0482321</v>
      </c>
      <c r="H21" s="11" t="str">
        <f t="shared" si="10"/>
        <v>N/A</v>
      </c>
      <c r="I21" s="12">
        <v>6.2590000000000003</v>
      </c>
      <c r="J21" s="12">
        <v>5.1689999999999996</v>
      </c>
      <c r="K21" s="41" t="s">
        <v>739</v>
      </c>
      <c r="L21" s="9" t="str">
        <f t="shared" si="11"/>
        <v>Yes</v>
      </c>
    </row>
    <row r="22" spans="1:12" x14ac:dyDescent="0.25">
      <c r="A22" s="4" t="s">
        <v>1727</v>
      </c>
      <c r="B22" s="41" t="s">
        <v>213</v>
      </c>
      <c r="C22" s="14">
        <v>12909.755745</v>
      </c>
      <c r="D22" s="11" t="str">
        <f t="shared" si="8"/>
        <v>N/A</v>
      </c>
      <c r="E22" s="14">
        <v>13212.86904</v>
      </c>
      <c r="F22" s="11" t="str">
        <f t="shared" si="9"/>
        <v>N/A</v>
      </c>
      <c r="G22" s="14">
        <v>13872.718903000001</v>
      </c>
      <c r="H22" s="11" t="str">
        <f t="shared" si="10"/>
        <v>N/A</v>
      </c>
      <c r="I22" s="12">
        <v>2.3479999999999999</v>
      </c>
      <c r="J22" s="12">
        <v>4.9939999999999998</v>
      </c>
      <c r="K22" s="41" t="s">
        <v>739</v>
      </c>
      <c r="L22" s="9" t="str">
        <f t="shared" si="11"/>
        <v>Yes</v>
      </c>
    </row>
    <row r="23" spans="1:12" x14ac:dyDescent="0.25">
      <c r="A23" s="4" t="s">
        <v>1133</v>
      </c>
      <c r="B23" s="41" t="s">
        <v>213</v>
      </c>
      <c r="C23" s="14">
        <v>9868.2207036</v>
      </c>
      <c r="D23" s="11" t="str">
        <f t="shared" si="8"/>
        <v>N/A</v>
      </c>
      <c r="E23" s="14">
        <v>10414.245583</v>
      </c>
      <c r="F23" s="11" t="str">
        <f t="shared" si="9"/>
        <v>N/A</v>
      </c>
      <c r="G23" s="14">
        <v>11073.774656</v>
      </c>
      <c r="H23" s="11" t="str">
        <f t="shared" si="10"/>
        <v>N/A</v>
      </c>
      <c r="I23" s="12">
        <v>5.5330000000000004</v>
      </c>
      <c r="J23" s="12">
        <v>6.3330000000000002</v>
      </c>
      <c r="K23" s="41" t="s">
        <v>739</v>
      </c>
      <c r="L23" s="9" t="str">
        <f t="shared" si="11"/>
        <v>Yes</v>
      </c>
    </row>
    <row r="24" spans="1:12" x14ac:dyDescent="0.25">
      <c r="A24" s="4" t="s">
        <v>1134</v>
      </c>
      <c r="B24" s="41" t="s">
        <v>213</v>
      </c>
      <c r="C24" s="14">
        <v>2211.8039666</v>
      </c>
      <c r="D24" s="11" t="str">
        <f t="shared" si="8"/>
        <v>N/A</v>
      </c>
      <c r="E24" s="14">
        <v>2256.6930808000002</v>
      </c>
      <c r="F24" s="11" t="str">
        <f t="shared" si="9"/>
        <v>N/A</v>
      </c>
      <c r="G24" s="14">
        <v>2253.3638009000001</v>
      </c>
      <c r="H24" s="11" t="str">
        <f t="shared" si="10"/>
        <v>N/A</v>
      </c>
      <c r="I24" s="12">
        <v>2.0299999999999998</v>
      </c>
      <c r="J24" s="12">
        <v>-0.14799999999999999</v>
      </c>
      <c r="K24" s="41" t="s">
        <v>739</v>
      </c>
      <c r="L24" s="9" t="str">
        <f t="shared" si="11"/>
        <v>Yes</v>
      </c>
    </row>
    <row r="25" spans="1:12" x14ac:dyDescent="0.25">
      <c r="A25" s="4" t="s">
        <v>1135</v>
      </c>
      <c r="B25" s="41" t="s">
        <v>213</v>
      </c>
      <c r="C25" s="14">
        <v>3224.3088480000001</v>
      </c>
      <c r="D25" s="11" t="str">
        <f t="shared" si="8"/>
        <v>N/A</v>
      </c>
      <c r="E25" s="14">
        <v>3828.9578995000002</v>
      </c>
      <c r="F25" s="11" t="str">
        <f t="shared" si="9"/>
        <v>N/A</v>
      </c>
      <c r="G25" s="14">
        <v>3993.0792691000001</v>
      </c>
      <c r="H25" s="11" t="str">
        <f t="shared" si="10"/>
        <v>N/A</v>
      </c>
      <c r="I25" s="12">
        <v>18.75</v>
      </c>
      <c r="J25" s="12">
        <v>4.2859999999999996</v>
      </c>
      <c r="K25" s="41" t="s">
        <v>739</v>
      </c>
      <c r="L25" s="9" t="str">
        <f t="shared" si="11"/>
        <v>Yes</v>
      </c>
    </row>
    <row r="26" spans="1:12" x14ac:dyDescent="0.25">
      <c r="A26" s="2" t="s">
        <v>1136</v>
      </c>
      <c r="B26" s="41" t="s">
        <v>213</v>
      </c>
      <c r="C26" s="14">
        <v>5855.2471014000002</v>
      </c>
      <c r="D26" s="11" t="str">
        <f t="shared" si="8"/>
        <v>N/A</v>
      </c>
      <c r="E26" s="14">
        <v>6244.2283956000001</v>
      </c>
      <c r="F26" s="11" t="str">
        <f t="shared" si="9"/>
        <v>N/A</v>
      </c>
      <c r="G26" s="14">
        <v>6532.0002094000001</v>
      </c>
      <c r="H26" s="11" t="str">
        <f t="shared" si="10"/>
        <v>N/A</v>
      </c>
      <c r="I26" s="12">
        <v>6.6429999999999998</v>
      </c>
      <c r="J26" s="12">
        <v>4.609</v>
      </c>
      <c r="K26" s="41" t="s">
        <v>739</v>
      </c>
      <c r="L26" s="9" t="str">
        <f>IF(J26="Div by 0", "N/A", IF(OR(J26="N/A",K26="N/A"),"N/A", IF(J26&gt;VALUE(MID(K26,1,2)), "No", IF(J26&lt;-1*VALUE(MID(K26,1,2)), "No", "Yes"))))</f>
        <v>Yes</v>
      </c>
    </row>
    <row r="27" spans="1:12" x14ac:dyDescent="0.25">
      <c r="A27" s="2" t="s">
        <v>1137</v>
      </c>
      <c r="B27" s="41" t="s">
        <v>213</v>
      </c>
      <c r="C27" s="14">
        <v>5175.8385963999999</v>
      </c>
      <c r="D27" s="11" t="str">
        <f t="shared" si="8"/>
        <v>N/A</v>
      </c>
      <c r="E27" s="14">
        <v>5472.5172310999997</v>
      </c>
      <c r="F27" s="11" t="str">
        <f t="shared" si="9"/>
        <v>N/A</v>
      </c>
      <c r="G27" s="14">
        <v>5800.7310754</v>
      </c>
      <c r="H27" s="11" t="str">
        <f t="shared" si="10"/>
        <v>N/A</v>
      </c>
      <c r="I27" s="12">
        <v>5.7320000000000002</v>
      </c>
      <c r="J27" s="12">
        <v>5.9969999999999999</v>
      </c>
      <c r="K27" s="41" t="s">
        <v>739</v>
      </c>
      <c r="L27" s="9" t="str">
        <f>IF(J27="Div by 0", "N/A", IF(OR(J27="N/A",K27="N/A"),"N/A", IF(J27&gt;VALUE(MID(K27,1,2)), "No", IF(J27&lt;-1*VALUE(MID(K27,1,2)), "No", "Yes"))))</f>
        <v>Yes</v>
      </c>
    </row>
    <row r="28" spans="1:12" x14ac:dyDescent="0.25">
      <c r="A28" s="51" t="s">
        <v>1138</v>
      </c>
      <c r="B28" s="41" t="s">
        <v>213</v>
      </c>
      <c r="C28" s="14">
        <v>9614.6171850999999</v>
      </c>
      <c r="D28" s="11" t="str">
        <f t="shared" si="8"/>
        <v>N/A</v>
      </c>
      <c r="E28" s="14">
        <v>9902.7845818000005</v>
      </c>
      <c r="F28" s="11" t="str">
        <f t="shared" si="9"/>
        <v>N/A</v>
      </c>
      <c r="G28" s="14">
        <v>10627.666584000001</v>
      </c>
      <c r="H28" s="11" t="str">
        <f t="shared" si="10"/>
        <v>N/A</v>
      </c>
      <c r="I28" s="12">
        <v>2.9969999999999999</v>
      </c>
      <c r="J28" s="12">
        <v>7.32</v>
      </c>
      <c r="K28" s="41" t="s">
        <v>739</v>
      </c>
      <c r="L28" s="9" t="str">
        <f>IF(J28="Div by 0", "N/A", IF(K28="N/A","N/A", IF(J28&gt;VALUE(MID(K28,1,2)), "No", IF(J28&lt;-1*VALUE(MID(K28,1,2)), "No", "Yes"))))</f>
        <v>Yes</v>
      </c>
    </row>
    <row r="29" spans="1:12" x14ac:dyDescent="0.25">
      <c r="A29" s="2" t="s">
        <v>1139</v>
      </c>
      <c r="B29" s="41" t="s">
        <v>213</v>
      </c>
      <c r="C29" s="14">
        <v>12828.252338</v>
      </c>
      <c r="D29" s="11" t="str">
        <f t="shared" si="8"/>
        <v>N/A</v>
      </c>
      <c r="E29" s="14">
        <v>13149.772747999999</v>
      </c>
      <c r="F29" s="11" t="str">
        <f t="shared" si="9"/>
        <v>N/A</v>
      </c>
      <c r="G29" s="14">
        <v>13828.918460999999</v>
      </c>
      <c r="H29" s="11" t="str">
        <f t="shared" si="10"/>
        <v>N/A</v>
      </c>
      <c r="I29" s="12">
        <v>2.5059999999999998</v>
      </c>
      <c r="J29" s="12">
        <v>5.165</v>
      </c>
      <c r="K29" s="41" t="s">
        <v>739</v>
      </c>
      <c r="L29" s="9" t="str">
        <f>IF(J29="Div by 0", "N/A", IF(K29="N/A","N/A", IF(J29&gt;VALUE(MID(K29,1,2)), "No", IF(J29&lt;-1*VALUE(MID(K29,1,2)), "No", "Yes"))))</f>
        <v>Yes</v>
      </c>
    </row>
    <row r="30" spans="1:12" x14ac:dyDescent="0.25">
      <c r="A30" s="2" t="s">
        <v>1140</v>
      </c>
      <c r="B30" s="41" t="s">
        <v>213</v>
      </c>
      <c r="C30" s="14">
        <v>6595.4240049</v>
      </c>
      <c r="D30" s="11" t="str">
        <f t="shared" si="8"/>
        <v>N/A</v>
      </c>
      <c r="E30" s="14">
        <v>6872.9091436999997</v>
      </c>
      <c r="F30" s="11" t="str">
        <f t="shared" si="9"/>
        <v>N/A</v>
      </c>
      <c r="G30" s="14">
        <v>7636.6249587000002</v>
      </c>
      <c r="H30" s="11" t="str">
        <f t="shared" si="10"/>
        <v>N/A</v>
      </c>
      <c r="I30" s="12">
        <v>4.2069999999999999</v>
      </c>
      <c r="J30" s="12">
        <v>11.11</v>
      </c>
      <c r="K30" s="41" t="s">
        <v>739</v>
      </c>
      <c r="L30" s="9" t="str">
        <f>IF(J30="Div by 0", "N/A", IF(K30="N/A","N/A", IF(J30&gt;VALUE(MID(K30,1,2)), "No", IF(J30&lt;-1*VALUE(MID(K30,1,2)), "No", "Yes"))))</f>
        <v>Yes</v>
      </c>
    </row>
    <row r="31" spans="1:12" x14ac:dyDescent="0.25">
      <c r="A31" s="2" t="s">
        <v>1141</v>
      </c>
      <c r="B31" s="41" t="s">
        <v>213</v>
      </c>
      <c r="C31" s="14">
        <v>10816.129831</v>
      </c>
      <c r="D31" s="11" t="str">
        <f t="shared" si="8"/>
        <v>N/A</v>
      </c>
      <c r="E31" s="14">
        <v>11122.870507</v>
      </c>
      <c r="F31" s="11" t="str">
        <f t="shared" si="9"/>
        <v>N/A</v>
      </c>
      <c r="G31" s="14">
        <v>11878.027393</v>
      </c>
      <c r="H31" s="11" t="str">
        <f t="shared" si="10"/>
        <v>N/A</v>
      </c>
      <c r="I31" s="12">
        <v>2.8359999999999999</v>
      </c>
      <c r="J31" s="12">
        <v>6.7889999999999997</v>
      </c>
      <c r="K31" s="41" t="s">
        <v>739</v>
      </c>
      <c r="L31" s="9" t="str">
        <f>IF(J31="Div by 0", "N/A", IF(OR(J31="N/A",K31="N/A"),"N/A", IF(J31&gt;VALUE(MID(K31,1,2)), "No", IF(J31&lt;-1*VALUE(MID(K31,1,2)), "No", "Yes"))))</f>
        <v>Yes</v>
      </c>
    </row>
    <row r="32" spans="1:12" x14ac:dyDescent="0.25">
      <c r="A32" s="2" t="s">
        <v>1142</v>
      </c>
      <c r="B32" s="41" t="s">
        <v>213</v>
      </c>
      <c r="C32" s="14">
        <v>7939.2196096999996</v>
      </c>
      <c r="D32" s="11" t="str">
        <f t="shared" si="8"/>
        <v>N/A</v>
      </c>
      <c r="E32" s="14">
        <v>8214.5985132000005</v>
      </c>
      <c r="F32" s="11" t="str">
        <f t="shared" si="9"/>
        <v>N/A</v>
      </c>
      <c r="G32" s="14">
        <v>8908.6542468000007</v>
      </c>
      <c r="H32" s="11" t="str">
        <f t="shared" si="10"/>
        <v>N/A</v>
      </c>
      <c r="I32" s="12">
        <v>3.4689999999999999</v>
      </c>
      <c r="J32" s="12">
        <v>8.4489999999999998</v>
      </c>
      <c r="K32" s="41" t="s">
        <v>739</v>
      </c>
      <c r="L32" s="9" t="str">
        <f>IF(J32="Div by 0", "N/A", IF(OR(J32="N/A",K32="N/A"),"N/A", IF(J32&gt;VALUE(MID(K32,1,2)), "No", IF(J32&lt;-1*VALUE(MID(K32,1,2)), "No", "Yes"))))</f>
        <v>Yes</v>
      </c>
    </row>
    <row r="33" spans="1:12" x14ac:dyDescent="0.25">
      <c r="A33" s="2" t="s">
        <v>1730</v>
      </c>
      <c r="B33" s="41" t="s">
        <v>213</v>
      </c>
      <c r="C33" s="14">
        <v>10316.643045000001</v>
      </c>
      <c r="D33" s="11" t="str">
        <f t="shared" si="8"/>
        <v>N/A</v>
      </c>
      <c r="E33" s="14">
        <v>11142.219814</v>
      </c>
      <c r="F33" s="11" t="str">
        <f t="shared" si="9"/>
        <v>N/A</v>
      </c>
      <c r="G33" s="14">
        <v>12370.310267999999</v>
      </c>
      <c r="H33" s="11" t="str">
        <f t="shared" si="10"/>
        <v>N/A</v>
      </c>
      <c r="I33" s="12">
        <v>8.0020000000000007</v>
      </c>
      <c r="J33" s="12">
        <v>11.02</v>
      </c>
      <c r="K33" s="41" t="s">
        <v>739</v>
      </c>
      <c r="L33" s="9" t="str">
        <f t="shared" ref="L33:L45" si="12">IF(J33="Div by 0", "N/A", IF(K33="N/A","N/A", IF(J33&gt;VALUE(MID(K33,1,2)), "No", IF(J33&lt;-1*VALUE(MID(K33,1,2)), "No", "Yes"))))</f>
        <v>Yes</v>
      </c>
    </row>
    <row r="34" spans="1:12" x14ac:dyDescent="0.25">
      <c r="A34" s="2" t="s">
        <v>1731</v>
      </c>
      <c r="B34" s="41" t="s">
        <v>213</v>
      </c>
      <c r="C34" s="14">
        <v>554.90176871000006</v>
      </c>
      <c r="D34" s="11" t="str">
        <f t="shared" si="8"/>
        <v>N/A</v>
      </c>
      <c r="E34" s="14">
        <v>634.30009587999996</v>
      </c>
      <c r="F34" s="11" t="str">
        <f t="shared" si="9"/>
        <v>N/A</v>
      </c>
      <c r="G34" s="14">
        <v>601.33183369000005</v>
      </c>
      <c r="H34" s="11" t="str">
        <f t="shared" si="10"/>
        <v>N/A</v>
      </c>
      <c r="I34" s="12">
        <v>14.31</v>
      </c>
      <c r="J34" s="12">
        <v>-5.2</v>
      </c>
      <c r="K34" s="41" t="s">
        <v>739</v>
      </c>
      <c r="L34" s="9" t="str">
        <f t="shared" si="12"/>
        <v>Yes</v>
      </c>
    </row>
    <row r="35" spans="1:12" x14ac:dyDescent="0.25">
      <c r="A35" s="2" t="s">
        <v>1732</v>
      </c>
      <c r="B35" s="41" t="s">
        <v>213</v>
      </c>
      <c r="C35" s="14">
        <v>42358.231525000003</v>
      </c>
      <c r="D35" s="11" t="str">
        <f t="shared" si="8"/>
        <v>N/A</v>
      </c>
      <c r="E35" s="14">
        <v>42814.503061000003</v>
      </c>
      <c r="F35" s="11" t="str">
        <f t="shared" si="9"/>
        <v>N/A</v>
      </c>
      <c r="G35" s="14">
        <v>47958.413655999997</v>
      </c>
      <c r="H35" s="11" t="str">
        <f t="shared" si="10"/>
        <v>N/A</v>
      </c>
      <c r="I35" s="12">
        <v>1.077</v>
      </c>
      <c r="J35" s="12">
        <v>12.01</v>
      </c>
      <c r="K35" s="41" t="s">
        <v>739</v>
      </c>
      <c r="L35" s="9" t="str">
        <f t="shared" si="12"/>
        <v>Yes</v>
      </c>
    </row>
    <row r="36" spans="1:12" x14ac:dyDescent="0.25">
      <c r="A36" s="2" t="s">
        <v>1733</v>
      </c>
      <c r="B36" s="41" t="s">
        <v>213</v>
      </c>
      <c r="C36" s="14">
        <v>419.98163928000002</v>
      </c>
      <c r="D36" s="11" t="str">
        <f t="shared" si="8"/>
        <v>N/A</v>
      </c>
      <c r="E36" s="14">
        <v>422.63248109</v>
      </c>
      <c r="F36" s="11" t="str">
        <f t="shared" si="9"/>
        <v>N/A</v>
      </c>
      <c r="G36" s="14">
        <v>404.09231183000003</v>
      </c>
      <c r="H36" s="11" t="str">
        <f t="shared" si="10"/>
        <v>N/A</v>
      </c>
      <c r="I36" s="12">
        <v>0.63119999999999998</v>
      </c>
      <c r="J36" s="12">
        <v>-4.3899999999999997</v>
      </c>
      <c r="K36" s="41" t="s">
        <v>739</v>
      </c>
      <c r="L36" s="9" t="str">
        <f t="shared" si="12"/>
        <v>Yes</v>
      </c>
    </row>
    <row r="37" spans="1:12" x14ac:dyDescent="0.25">
      <c r="A37" s="2" t="s">
        <v>1734</v>
      </c>
      <c r="B37" s="41" t="s">
        <v>213</v>
      </c>
      <c r="C37" s="14">
        <v>37203.825696</v>
      </c>
      <c r="D37" s="11" t="str">
        <f t="shared" si="8"/>
        <v>N/A</v>
      </c>
      <c r="E37" s="14">
        <v>38241.659890000003</v>
      </c>
      <c r="F37" s="11" t="str">
        <f t="shared" si="9"/>
        <v>N/A</v>
      </c>
      <c r="G37" s="14">
        <v>44531.844638000002</v>
      </c>
      <c r="H37" s="11" t="str">
        <f t="shared" si="10"/>
        <v>N/A</v>
      </c>
      <c r="I37" s="12">
        <v>2.79</v>
      </c>
      <c r="J37" s="12">
        <v>16.45</v>
      </c>
      <c r="K37" s="41" t="s">
        <v>739</v>
      </c>
      <c r="L37" s="9" t="str">
        <f t="shared" si="12"/>
        <v>Yes</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127.5096379</v>
      </c>
      <c r="D39" s="11" t="str">
        <f t="shared" si="8"/>
        <v>N/A</v>
      </c>
      <c r="E39" s="14">
        <v>131.44440706</v>
      </c>
      <c r="F39" s="11" t="str">
        <f t="shared" si="9"/>
        <v>N/A</v>
      </c>
      <c r="G39" s="14">
        <v>131.15926157999999</v>
      </c>
      <c r="H39" s="11" t="str">
        <f t="shared" si="10"/>
        <v>N/A</v>
      </c>
      <c r="I39" s="12">
        <v>3.0859999999999999</v>
      </c>
      <c r="J39" s="12">
        <v>-0.217</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11299.803663999999</v>
      </c>
      <c r="D41" s="11" t="str">
        <f t="shared" si="8"/>
        <v>N/A</v>
      </c>
      <c r="E41" s="14">
        <v>12114.228544</v>
      </c>
      <c r="F41" s="11" t="str">
        <f t="shared" si="9"/>
        <v>N/A</v>
      </c>
      <c r="G41" s="14">
        <v>13411.844239</v>
      </c>
      <c r="H41" s="11" t="str">
        <f t="shared" si="10"/>
        <v>N/A</v>
      </c>
      <c r="I41" s="12">
        <v>7.2069999999999999</v>
      </c>
      <c r="J41" s="12">
        <v>10.71</v>
      </c>
      <c r="K41" s="41" t="s">
        <v>739</v>
      </c>
      <c r="L41" s="9" t="str">
        <f t="shared" si="12"/>
        <v>Yes</v>
      </c>
    </row>
    <row r="42" spans="1:12" x14ac:dyDescent="0.25">
      <c r="A42" s="2" t="s">
        <v>1739</v>
      </c>
      <c r="B42" s="41" t="s">
        <v>213</v>
      </c>
      <c r="C42" s="14" t="s">
        <v>1746</v>
      </c>
      <c r="D42" s="11" t="str">
        <f t="shared" si="8"/>
        <v>N/A</v>
      </c>
      <c r="E42" s="14">
        <v>0</v>
      </c>
      <c r="F42" s="11" t="str">
        <f t="shared" si="9"/>
        <v>N/A</v>
      </c>
      <c r="G42" s="14">
        <v>84.5</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15732.07684</v>
      </c>
      <c r="D44" s="11" t="str">
        <f t="shared" si="8"/>
        <v>N/A</v>
      </c>
      <c r="E44" s="14">
        <v>16500.755701999999</v>
      </c>
      <c r="F44" s="11" t="str">
        <f t="shared" si="9"/>
        <v>N/A</v>
      </c>
      <c r="G44" s="14">
        <v>18133.378121000002</v>
      </c>
      <c r="H44" s="11" t="str">
        <f t="shared" si="10"/>
        <v>N/A</v>
      </c>
      <c r="I44" s="12">
        <v>4.8860000000000001</v>
      </c>
      <c r="J44" s="12">
        <v>9.8940000000000001</v>
      </c>
      <c r="K44" s="41" t="s">
        <v>739</v>
      </c>
      <c r="L44" s="9" t="str">
        <f t="shared" si="12"/>
        <v>Yes</v>
      </c>
    </row>
    <row r="45" spans="1:12" ht="25" x14ac:dyDescent="0.25">
      <c r="A45" s="2" t="s">
        <v>1144</v>
      </c>
      <c r="B45" s="41" t="s">
        <v>213</v>
      </c>
      <c r="C45" s="14">
        <v>445.30857802999998</v>
      </c>
      <c r="D45" s="11" t="str">
        <f t="shared" si="8"/>
        <v>N/A</v>
      </c>
      <c r="E45" s="14">
        <v>490.67568015000001</v>
      </c>
      <c r="F45" s="11" t="str">
        <f t="shared" si="9"/>
        <v>N/A</v>
      </c>
      <c r="G45" s="14">
        <v>463.5366732</v>
      </c>
      <c r="H45" s="11" t="str">
        <f t="shared" si="10"/>
        <v>N/A</v>
      </c>
      <c r="I45" s="12">
        <v>10.19</v>
      </c>
      <c r="J45" s="12">
        <v>-5.53</v>
      </c>
      <c r="K45" s="41" t="s">
        <v>739</v>
      </c>
      <c r="L45" s="9" t="str">
        <f t="shared" si="12"/>
        <v>Yes</v>
      </c>
    </row>
    <row r="46" spans="1:12" x14ac:dyDescent="0.25">
      <c r="A46" s="2" t="s">
        <v>1145</v>
      </c>
      <c r="B46" s="33" t="s">
        <v>213</v>
      </c>
      <c r="C46" s="43">
        <v>49658.132016000003</v>
      </c>
      <c r="D46" s="11" t="str">
        <f t="shared" si="8"/>
        <v>N/A</v>
      </c>
      <c r="E46" s="43">
        <v>51408.057845000003</v>
      </c>
      <c r="F46" s="11" t="str">
        <f t="shared" si="9"/>
        <v>N/A</v>
      </c>
      <c r="G46" s="43">
        <v>52155.350651000001</v>
      </c>
      <c r="H46" s="11" t="str">
        <f t="shared" si="10"/>
        <v>N/A</v>
      </c>
      <c r="I46" s="12">
        <v>3.524</v>
      </c>
      <c r="J46" s="12">
        <v>1.454</v>
      </c>
      <c r="K46" s="41" t="s">
        <v>739</v>
      </c>
      <c r="L46" s="9" t="str">
        <f>IF(J46="Div by 0", "N/A", IF(K46="N/A","N/A", IF(J46&gt;VALUE(MID(K46,1,2)), "No", IF(J46&lt;-1*VALUE(MID(K46,1,2)), "No", "Yes"))))</f>
        <v>Yes</v>
      </c>
    </row>
    <row r="47" spans="1:12" x14ac:dyDescent="0.25">
      <c r="A47" s="52" t="s">
        <v>1146</v>
      </c>
      <c r="B47" s="33" t="s">
        <v>213</v>
      </c>
      <c r="C47" s="43">
        <v>31987.293765999999</v>
      </c>
      <c r="D47" s="11" t="str">
        <f t="shared" si="8"/>
        <v>N/A</v>
      </c>
      <c r="E47" s="43">
        <v>33416.897684000003</v>
      </c>
      <c r="F47" s="11" t="str">
        <f t="shared" si="9"/>
        <v>N/A</v>
      </c>
      <c r="G47" s="43">
        <v>38013.330518000002</v>
      </c>
      <c r="H47" s="11" t="str">
        <f t="shared" si="10"/>
        <v>N/A</v>
      </c>
      <c r="I47" s="12">
        <v>4.4690000000000003</v>
      </c>
      <c r="J47" s="12">
        <v>13.75</v>
      </c>
      <c r="K47" s="41" t="s">
        <v>739</v>
      </c>
      <c r="L47" s="9" t="str">
        <f>IF(J47="Div by 0", "N/A", IF(K47="N/A","N/A", IF(J47&gt;VALUE(MID(K47,1,2)), "No", IF(J47&lt;-1*VALUE(MID(K47,1,2)), "No", "Yes"))))</f>
        <v>Yes</v>
      </c>
    </row>
    <row r="48" spans="1:12" ht="25" x14ac:dyDescent="0.25">
      <c r="A48" s="2" t="s">
        <v>1147</v>
      </c>
      <c r="B48" s="33" t="s">
        <v>213</v>
      </c>
      <c r="C48" s="43">
        <v>49939.695836999999</v>
      </c>
      <c r="D48" s="11" t="str">
        <f t="shared" si="8"/>
        <v>N/A</v>
      </c>
      <c r="E48" s="43">
        <v>50082.222689000002</v>
      </c>
      <c r="F48" s="11" t="str">
        <f t="shared" si="9"/>
        <v>N/A</v>
      </c>
      <c r="G48" s="43">
        <v>53257.329661999996</v>
      </c>
      <c r="H48" s="11" t="str">
        <f t="shared" si="10"/>
        <v>N/A</v>
      </c>
      <c r="I48" s="12">
        <v>0.28539999999999999</v>
      </c>
      <c r="J48" s="12">
        <v>6.34</v>
      </c>
      <c r="K48" s="41" t="s">
        <v>739</v>
      </c>
      <c r="L48" s="9" t="str">
        <f>IF(J48="Div by 0", "N/A", IF(K48="N/A","N/A", IF(J48&gt;VALUE(MID(K48,1,2)), "No", IF(J48&lt;-1*VALUE(MID(K48,1,2)), "No", "Yes"))))</f>
        <v>Yes</v>
      </c>
    </row>
    <row r="49" spans="1:12" x14ac:dyDescent="0.25">
      <c r="A49" s="6" t="s">
        <v>1148</v>
      </c>
      <c r="B49" s="33" t="s">
        <v>213</v>
      </c>
      <c r="C49" s="43">
        <v>37532.706907</v>
      </c>
      <c r="D49" s="11" t="str">
        <f t="shared" si="8"/>
        <v>N/A</v>
      </c>
      <c r="E49" s="43">
        <v>38557.967739</v>
      </c>
      <c r="F49" s="11" t="str">
        <f t="shared" si="9"/>
        <v>N/A</v>
      </c>
      <c r="G49" s="43">
        <v>46243.811195000002</v>
      </c>
      <c r="H49" s="11" t="str">
        <f t="shared" si="10"/>
        <v>N/A</v>
      </c>
      <c r="I49" s="12">
        <v>2.7320000000000002</v>
      </c>
      <c r="J49" s="12">
        <v>19.93</v>
      </c>
      <c r="K49" s="41" t="s">
        <v>739</v>
      </c>
      <c r="L49" s="9" t="str">
        <f t="shared" ref="L49:L59" si="13">IF(J49="Div by 0", "N/A", IF(K49="N/A","N/A", IF(J49&gt;VALUE(MID(K49,1,2)), "No", IF(J49&lt;-1*VALUE(MID(K49,1,2)), "No", "Yes"))))</f>
        <v>Yes</v>
      </c>
    </row>
    <row r="50" spans="1:12" ht="25" x14ac:dyDescent="0.25">
      <c r="A50" s="2" t="s">
        <v>1149</v>
      </c>
      <c r="B50" s="33" t="s">
        <v>213</v>
      </c>
      <c r="C50" s="43">
        <v>21651.729824999999</v>
      </c>
      <c r="D50" s="11" t="str">
        <f t="shared" si="8"/>
        <v>N/A</v>
      </c>
      <c r="E50" s="43">
        <v>22647.618639</v>
      </c>
      <c r="F50" s="11" t="str">
        <f t="shared" si="9"/>
        <v>N/A</v>
      </c>
      <c r="G50" s="43">
        <v>26061.877246</v>
      </c>
      <c r="H50" s="11" t="str">
        <f t="shared" si="10"/>
        <v>N/A</v>
      </c>
      <c r="I50" s="12">
        <v>4.5999999999999996</v>
      </c>
      <c r="J50" s="12">
        <v>15.08</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62835.023927000002</v>
      </c>
      <c r="D55" s="11" t="str">
        <f t="shared" si="14"/>
        <v>N/A</v>
      </c>
      <c r="E55" s="43">
        <v>67244.436214999994</v>
      </c>
      <c r="F55" s="11" t="str">
        <f t="shared" si="15"/>
        <v>N/A</v>
      </c>
      <c r="G55" s="43">
        <v>73710.348521000007</v>
      </c>
      <c r="H55" s="11" t="str">
        <f t="shared" si="16"/>
        <v>N/A</v>
      </c>
      <c r="I55" s="12">
        <v>7.0170000000000003</v>
      </c>
      <c r="J55" s="12">
        <v>9.6159999999999997</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339803077</v>
      </c>
      <c r="D60" s="11" t="str">
        <f t="shared" si="14"/>
        <v>N/A</v>
      </c>
      <c r="E60" s="43">
        <v>382388740</v>
      </c>
      <c r="F60" s="11" t="str">
        <f t="shared" si="15"/>
        <v>N/A</v>
      </c>
      <c r="G60" s="43">
        <v>442214919</v>
      </c>
      <c r="H60" s="11" t="str">
        <f t="shared" si="16"/>
        <v>N/A</v>
      </c>
      <c r="I60" s="12">
        <v>12.53</v>
      </c>
      <c r="J60" s="12">
        <v>15.65</v>
      </c>
      <c r="K60" s="41" t="s">
        <v>739</v>
      </c>
      <c r="L60" s="9" t="str">
        <f t="shared" ref="L60:L70" si="17">IF(J60="Div by 0", "N/A", IF(K60="N/A","N/A", IF(J60&gt;VALUE(MID(K60,1,2)), "No", IF(J60&lt;-1*VALUE(MID(K60,1,2)), "No", "Yes"))))</f>
        <v>Yes</v>
      </c>
    </row>
    <row r="61" spans="1:12" ht="25" x14ac:dyDescent="0.25">
      <c r="A61" s="2" t="s">
        <v>1159</v>
      </c>
      <c r="B61" s="33" t="s">
        <v>213</v>
      </c>
      <c r="C61" s="43">
        <v>95153919</v>
      </c>
      <c r="D61" s="11" t="str">
        <f t="shared" si="14"/>
        <v>N/A</v>
      </c>
      <c r="E61" s="43">
        <v>114110544</v>
      </c>
      <c r="F61" s="11" t="str">
        <f t="shared" si="15"/>
        <v>N/A</v>
      </c>
      <c r="G61" s="43">
        <v>115149051</v>
      </c>
      <c r="H61" s="11" t="str">
        <f t="shared" si="16"/>
        <v>N/A</v>
      </c>
      <c r="I61" s="12">
        <v>19.920000000000002</v>
      </c>
      <c r="J61" s="12">
        <v>0.91010000000000002</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244649158</v>
      </c>
      <c r="D66" s="11" t="str">
        <f t="shared" si="14"/>
        <v>N/A</v>
      </c>
      <c r="E66" s="43">
        <v>268278196</v>
      </c>
      <c r="F66" s="11" t="str">
        <f t="shared" si="15"/>
        <v>N/A</v>
      </c>
      <c r="G66" s="43">
        <v>327065868</v>
      </c>
      <c r="H66" s="11" t="str">
        <f t="shared" si="16"/>
        <v>N/A</v>
      </c>
      <c r="I66" s="12">
        <v>9.6579999999999995</v>
      </c>
      <c r="J66" s="12">
        <v>21.91</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29300.946538</v>
      </c>
      <c r="D71" s="11" t="str">
        <f t="shared" si="14"/>
        <v>N/A</v>
      </c>
      <c r="E71" s="43">
        <v>30161.598043999998</v>
      </c>
      <c r="F71" s="11" t="str">
        <f t="shared" si="15"/>
        <v>N/A</v>
      </c>
      <c r="G71" s="43">
        <v>36943.602255999998</v>
      </c>
      <c r="H71" s="11" t="str">
        <f t="shared" si="16"/>
        <v>N/A</v>
      </c>
      <c r="I71" s="12">
        <v>2.9369999999999998</v>
      </c>
      <c r="J71" s="12">
        <v>22.49</v>
      </c>
      <c r="K71" s="41" t="s">
        <v>739</v>
      </c>
      <c r="L71" s="9" t="str">
        <f t="shared" ref="L71:L81" si="18">IF(J71="Div by 0", "N/A", IF(K71="N/A","N/A", IF(J71&gt;VALUE(MID(K71,1,2)), "No", IF(J71&lt;-1*VALUE(MID(K71,1,2)), "No", "Yes"))))</f>
        <v>Yes</v>
      </c>
    </row>
    <row r="72" spans="1:12" ht="25" x14ac:dyDescent="0.25">
      <c r="A72" s="2" t="s">
        <v>1170</v>
      </c>
      <c r="B72" s="33" t="s">
        <v>213</v>
      </c>
      <c r="C72" s="43">
        <v>13354.936</v>
      </c>
      <c r="D72" s="11" t="str">
        <f t="shared" si="14"/>
        <v>N/A</v>
      </c>
      <c r="E72" s="43">
        <v>13992.709258000001</v>
      </c>
      <c r="F72" s="11" t="str">
        <f t="shared" si="15"/>
        <v>N/A</v>
      </c>
      <c r="G72" s="43">
        <v>16688.268261000001</v>
      </c>
      <c r="H72" s="11" t="str">
        <f t="shared" si="16"/>
        <v>N/A</v>
      </c>
      <c r="I72" s="12">
        <v>4.7759999999999998</v>
      </c>
      <c r="J72" s="12">
        <v>19.260000000000002</v>
      </c>
      <c r="K72" s="41" t="s">
        <v>739</v>
      </c>
      <c r="L72" s="9" t="str">
        <f t="shared" si="18"/>
        <v>Yes</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54706.877907000002</v>
      </c>
      <c r="D77" s="11" t="str">
        <f t="shared" si="14"/>
        <v>N/A</v>
      </c>
      <c r="E77" s="43">
        <v>59314.215343999997</v>
      </c>
      <c r="F77" s="11" t="str">
        <f t="shared" si="15"/>
        <v>N/A</v>
      </c>
      <c r="G77" s="43">
        <v>64510.033135999998</v>
      </c>
      <c r="H77" s="11" t="str">
        <f t="shared" si="16"/>
        <v>N/A</v>
      </c>
      <c r="I77" s="12">
        <v>8.4220000000000006</v>
      </c>
      <c r="J77" s="12">
        <v>8.76</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341395203</v>
      </c>
      <c r="D82" s="11" t="str">
        <f t="shared" si="14"/>
        <v>N/A</v>
      </c>
      <c r="E82" s="43">
        <v>389939949</v>
      </c>
      <c r="F82" s="11" t="str">
        <f t="shared" si="15"/>
        <v>N/A</v>
      </c>
      <c r="G82" s="43">
        <v>458033156</v>
      </c>
      <c r="H82" s="11" t="str">
        <f t="shared" si="16"/>
        <v>N/A</v>
      </c>
      <c r="I82" s="12">
        <v>14.22</v>
      </c>
      <c r="J82" s="12">
        <v>17.46</v>
      </c>
      <c r="K82" s="41" t="s">
        <v>739</v>
      </c>
      <c r="L82" s="9" t="str">
        <f t="shared" ref="L82:L138" si="19">IF(J82="Div by 0", "N/A", IF(K82="N/A","N/A", IF(J82&gt;VALUE(MID(K82,1,2)), "No", IF(J82&lt;-1*VALUE(MID(K82,1,2)), "No", "Yes"))))</f>
        <v>Yes</v>
      </c>
    </row>
    <row r="83" spans="1:12" x14ac:dyDescent="0.25">
      <c r="A83" s="2" t="s">
        <v>363</v>
      </c>
      <c r="B83" s="33" t="s">
        <v>213</v>
      </c>
      <c r="C83" s="43">
        <v>11521</v>
      </c>
      <c r="D83" s="11" t="str">
        <f t="shared" ref="D83:D114" si="20">IF($B83="N/A","N/A",IF(C83&gt;10,"No",IF(C83&lt;-10,"No","Yes")))</f>
        <v>N/A</v>
      </c>
      <c r="E83" s="34">
        <v>12907</v>
      </c>
      <c r="F83" s="11" t="str">
        <f t="shared" ref="F83:F114" si="21">IF($B83="N/A","N/A",IF(E83&gt;10,"No",IF(E83&lt;-10,"No","Yes")))</f>
        <v>N/A</v>
      </c>
      <c r="G83" s="34">
        <v>12007</v>
      </c>
      <c r="H83" s="11" t="str">
        <f t="shared" ref="H83:H114" si="22">IF($B83="N/A","N/A",IF(G83&gt;10,"No",IF(G83&lt;-10,"No","Yes")))</f>
        <v>N/A</v>
      </c>
      <c r="I83" s="12">
        <v>12.03</v>
      </c>
      <c r="J83" s="12">
        <v>-6.97</v>
      </c>
      <c r="K83" s="41" t="s">
        <v>739</v>
      </c>
      <c r="L83" s="9" t="str">
        <f t="shared" si="19"/>
        <v>Yes</v>
      </c>
    </row>
    <row r="84" spans="1:12" x14ac:dyDescent="0.25">
      <c r="A84" s="2" t="s">
        <v>358</v>
      </c>
      <c r="B84" s="33" t="s">
        <v>213</v>
      </c>
      <c r="C84" s="43">
        <v>29632.428001</v>
      </c>
      <c r="D84" s="11" t="str">
        <f t="shared" si="20"/>
        <v>N/A</v>
      </c>
      <c r="E84" s="43">
        <v>30211.509181000001</v>
      </c>
      <c r="F84" s="11" t="str">
        <f t="shared" si="21"/>
        <v>N/A</v>
      </c>
      <c r="G84" s="43">
        <v>38147.177147000002</v>
      </c>
      <c r="H84" s="11" t="str">
        <f t="shared" si="22"/>
        <v>N/A</v>
      </c>
      <c r="I84" s="12">
        <v>1.954</v>
      </c>
      <c r="J84" s="12">
        <v>26.27</v>
      </c>
      <c r="K84" s="41" t="s">
        <v>739</v>
      </c>
      <c r="L84" s="9" t="str">
        <f t="shared" si="19"/>
        <v>Yes</v>
      </c>
    </row>
    <row r="85" spans="1:12" ht="25" x14ac:dyDescent="0.25">
      <c r="A85" s="2" t="s">
        <v>1180</v>
      </c>
      <c r="B85" s="33" t="s">
        <v>213</v>
      </c>
      <c r="C85" s="43">
        <v>30064713</v>
      </c>
      <c r="D85" s="11" t="str">
        <f t="shared" si="20"/>
        <v>N/A</v>
      </c>
      <c r="E85" s="43">
        <v>31619644</v>
      </c>
      <c r="F85" s="11" t="str">
        <f t="shared" si="21"/>
        <v>N/A</v>
      </c>
      <c r="G85" s="43">
        <v>32555591</v>
      </c>
      <c r="H85" s="11" t="str">
        <f t="shared" si="22"/>
        <v>N/A</v>
      </c>
      <c r="I85" s="12">
        <v>5.1719999999999997</v>
      </c>
      <c r="J85" s="12">
        <v>2.96</v>
      </c>
      <c r="K85" s="41" t="s">
        <v>739</v>
      </c>
      <c r="L85" s="9" t="str">
        <f t="shared" si="19"/>
        <v>Yes</v>
      </c>
    </row>
    <row r="86" spans="1:12" x14ac:dyDescent="0.25">
      <c r="A86" s="2" t="s">
        <v>729</v>
      </c>
      <c r="B86" s="33" t="s">
        <v>213</v>
      </c>
      <c r="C86" s="43">
        <v>10832</v>
      </c>
      <c r="D86" s="11" t="str">
        <f t="shared" si="20"/>
        <v>N/A</v>
      </c>
      <c r="E86" s="34">
        <v>11952</v>
      </c>
      <c r="F86" s="11" t="str">
        <f t="shared" si="21"/>
        <v>N/A</v>
      </c>
      <c r="G86" s="34">
        <v>11059</v>
      </c>
      <c r="H86" s="11" t="str">
        <f t="shared" si="22"/>
        <v>N/A</v>
      </c>
      <c r="I86" s="12">
        <v>10.34</v>
      </c>
      <c r="J86" s="12">
        <v>-7.47</v>
      </c>
      <c r="K86" s="41" t="s">
        <v>739</v>
      </c>
      <c r="L86" s="9" t="str">
        <f t="shared" si="19"/>
        <v>Yes</v>
      </c>
    </row>
    <row r="87" spans="1:12" ht="25" x14ac:dyDescent="0.25">
      <c r="A87" s="2" t="s">
        <v>1181</v>
      </c>
      <c r="B87" s="33" t="s">
        <v>213</v>
      </c>
      <c r="C87" s="43">
        <v>2775.5458825999999</v>
      </c>
      <c r="D87" s="11" t="str">
        <f t="shared" si="20"/>
        <v>N/A</v>
      </c>
      <c r="E87" s="43">
        <v>2645.5525435</v>
      </c>
      <c r="F87" s="11" t="str">
        <f t="shared" si="21"/>
        <v>N/A</v>
      </c>
      <c r="G87" s="43">
        <v>2943.8096572999998</v>
      </c>
      <c r="H87" s="11" t="str">
        <f t="shared" si="22"/>
        <v>N/A</v>
      </c>
      <c r="I87" s="12">
        <v>-4.68</v>
      </c>
      <c r="J87" s="12">
        <v>11.27</v>
      </c>
      <c r="K87" s="41" t="s">
        <v>739</v>
      </c>
      <c r="L87" s="9" t="str">
        <f t="shared" si="19"/>
        <v>Yes</v>
      </c>
    </row>
    <row r="88" spans="1:12" ht="25" x14ac:dyDescent="0.25">
      <c r="A88" s="2" t="s">
        <v>1182</v>
      </c>
      <c r="B88" s="33" t="s">
        <v>213</v>
      </c>
      <c r="C88" s="43">
        <v>131466279</v>
      </c>
      <c r="D88" s="11" t="str">
        <f t="shared" si="20"/>
        <v>N/A</v>
      </c>
      <c r="E88" s="43">
        <v>135198521</v>
      </c>
      <c r="F88" s="11" t="str">
        <f t="shared" si="21"/>
        <v>N/A</v>
      </c>
      <c r="G88" s="43">
        <v>19974954</v>
      </c>
      <c r="H88" s="11" t="str">
        <f t="shared" si="22"/>
        <v>N/A</v>
      </c>
      <c r="I88" s="12">
        <v>2.839</v>
      </c>
      <c r="J88" s="12">
        <v>-85.2</v>
      </c>
      <c r="K88" s="41" t="s">
        <v>739</v>
      </c>
      <c r="L88" s="9" t="str">
        <f t="shared" si="19"/>
        <v>No</v>
      </c>
    </row>
    <row r="89" spans="1:12" x14ac:dyDescent="0.25">
      <c r="A89" s="2" t="s">
        <v>730</v>
      </c>
      <c r="B89" s="33" t="s">
        <v>213</v>
      </c>
      <c r="C89" s="43">
        <v>4170</v>
      </c>
      <c r="D89" s="11" t="str">
        <f t="shared" si="20"/>
        <v>N/A</v>
      </c>
      <c r="E89" s="34">
        <v>4175</v>
      </c>
      <c r="F89" s="11" t="str">
        <f t="shared" si="21"/>
        <v>N/A</v>
      </c>
      <c r="G89" s="34">
        <v>1903</v>
      </c>
      <c r="H89" s="11" t="str">
        <f t="shared" si="22"/>
        <v>N/A</v>
      </c>
      <c r="I89" s="12">
        <v>0.11990000000000001</v>
      </c>
      <c r="J89" s="12">
        <v>-54.4</v>
      </c>
      <c r="K89" s="41" t="s">
        <v>739</v>
      </c>
      <c r="L89" s="9" t="str">
        <f t="shared" si="19"/>
        <v>No</v>
      </c>
    </row>
    <row r="90" spans="1:12" ht="25" x14ac:dyDescent="0.25">
      <c r="A90" s="2" t="s">
        <v>1183</v>
      </c>
      <c r="B90" s="33" t="s">
        <v>213</v>
      </c>
      <c r="C90" s="43">
        <v>31526.685612000001</v>
      </c>
      <c r="D90" s="11" t="str">
        <f t="shared" si="20"/>
        <v>N/A</v>
      </c>
      <c r="E90" s="43">
        <v>32382.879281000001</v>
      </c>
      <c r="F90" s="11" t="str">
        <f t="shared" si="21"/>
        <v>N/A</v>
      </c>
      <c r="G90" s="43">
        <v>10496.560168</v>
      </c>
      <c r="H90" s="11" t="str">
        <f t="shared" si="22"/>
        <v>N/A</v>
      </c>
      <c r="I90" s="12">
        <v>2.7160000000000002</v>
      </c>
      <c r="J90" s="12">
        <v>-67.599999999999994</v>
      </c>
      <c r="K90" s="41" t="s">
        <v>739</v>
      </c>
      <c r="L90" s="9" t="str">
        <f t="shared" si="19"/>
        <v>No</v>
      </c>
    </row>
    <row r="91" spans="1:12" ht="25" x14ac:dyDescent="0.25">
      <c r="A91" s="2" t="s">
        <v>1184</v>
      </c>
      <c r="B91" s="33" t="s">
        <v>213</v>
      </c>
      <c r="C91" s="43">
        <v>1613116</v>
      </c>
      <c r="D91" s="11" t="str">
        <f t="shared" si="20"/>
        <v>N/A</v>
      </c>
      <c r="E91" s="43">
        <v>1831066</v>
      </c>
      <c r="F91" s="11" t="str">
        <f t="shared" si="21"/>
        <v>N/A</v>
      </c>
      <c r="G91" s="43">
        <v>2403236</v>
      </c>
      <c r="H91" s="11" t="str">
        <f t="shared" si="22"/>
        <v>N/A</v>
      </c>
      <c r="I91" s="12">
        <v>13.51</v>
      </c>
      <c r="J91" s="12">
        <v>31.25</v>
      </c>
      <c r="K91" s="41" t="s">
        <v>739</v>
      </c>
      <c r="L91" s="9" t="str">
        <f t="shared" si="19"/>
        <v>No</v>
      </c>
    </row>
    <row r="92" spans="1:12" x14ac:dyDescent="0.25">
      <c r="A92" s="2" t="s">
        <v>731</v>
      </c>
      <c r="B92" s="33" t="s">
        <v>213</v>
      </c>
      <c r="C92" s="43">
        <v>440</v>
      </c>
      <c r="D92" s="11" t="str">
        <f t="shared" si="20"/>
        <v>N/A</v>
      </c>
      <c r="E92" s="34">
        <v>463</v>
      </c>
      <c r="F92" s="11" t="str">
        <f t="shared" si="21"/>
        <v>N/A</v>
      </c>
      <c r="G92" s="34">
        <v>459</v>
      </c>
      <c r="H92" s="11" t="str">
        <f t="shared" si="22"/>
        <v>N/A</v>
      </c>
      <c r="I92" s="12">
        <v>5.2270000000000003</v>
      </c>
      <c r="J92" s="12">
        <v>-0.86399999999999999</v>
      </c>
      <c r="K92" s="41" t="s">
        <v>739</v>
      </c>
      <c r="L92" s="9" t="str">
        <f t="shared" si="19"/>
        <v>Yes</v>
      </c>
    </row>
    <row r="93" spans="1:12" ht="25" x14ac:dyDescent="0.25">
      <c r="A93" s="2" t="s">
        <v>1185</v>
      </c>
      <c r="B93" s="33" t="s">
        <v>213</v>
      </c>
      <c r="C93" s="43">
        <v>3666.1727273000001</v>
      </c>
      <c r="D93" s="11" t="str">
        <f t="shared" si="20"/>
        <v>N/A</v>
      </c>
      <c r="E93" s="43">
        <v>3954.7861770999998</v>
      </c>
      <c r="F93" s="11" t="str">
        <f t="shared" si="21"/>
        <v>N/A</v>
      </c>
      <c r="G93" s="43">
        <v>5235.8082789</v>
      </c>
      <c r="H93" s="11" t="str">
        <f t="shared" si="22"/>
        <v>N/A</v>
      </c>
      <c r="I93" s="12">
        <v>7.8719999999999999</v>
      </c>
      <c r="J93" s="12">
        <v>32.39</v>
      </c>
      <c r="K93" s="41" t="s">
        <v>739</v>
      </c>
      <c r="L93" s="9" t="str">
        <f t="shared" si="19"/>
        <v>No</v>
      </c>
    </row>
    <row r="94" spans="1:12" x14ac:dyDescent="0.25">
      <c r="A94" s="2" t="s">
        <v>1186</v>
      </c>
      <c r="B94" s="33" t="s">
        <v>213</v>
      </c>
      <c r="C94" s="43">
        <v>41920737</v>
      </c>
      <c r="D94" s="11" t="str">
        <f t="shared" si="20"/>
        <v>N/A</v>
      </c>
      <c r="E94" s="43">
        <v>43462905</v>
      </c>
      <c r="F94" s="11" t="str">
        <f t="shared" si="21"/>
        <v>N/A</v>
      </c>
      <c r="G94" s="43">
        <v>28662221</v>
      </c>
      <c r="H94" s="11" t="str">
        <f t="shared" si="22"/>
        <v>N/A</v>
      </c>
      <c r="I94" s="12">
        <v>3.6789999999999998</v>
      </c>
      <c r="J94" s="12">
        <v>-34.1</v>
      </c>
      <c r="K94" s="41" t="s">
        <v>739</v>
      </c>
      <c r="L94" s="9" t="str">
        <f t="shared" si="19"/>
        <v>No</v>
      </c>
    </row>
    <row r="95" spans="1:12" x14ac:dyDescent="0.25">
      <c r="A95" s="2" t="s">
        <v>732</v>
      </c>
      <c r="B95" s="33" t="s">
        <v>213</v>
      </c>
      <c r="C95" s="43">
        <v>4445</v>
      </c>
      <c r="D95" s="11" t="str">
        <f t="shared" si="20"/>
        <v>N/A</v>
      </c>
      <c r="E95" s="34">
        <v>4484</v>
      </c>
      <c r="F95" s="11" t="str">
        <f t="shared" si="21"/>
        <v>N/A</v>
      </c>
      <c r="G95" s="34">
        <v>4201</v>
      </c>
      <c r="H95" s="11" t="str">
        <f t="shared" si="22"/>
        <v>N/A</v>
      </c>
      <c r="I95" s="12">
        <v>0.87739999999999996</v>
      </c>
      <c r="J95" s="12">
        <v>-6.31</v>
      </c>
      <c r="K95" s="41" t="s">
        <v>739</v>
      </c>
      <c r="L95" s="9" t="str">
        <f t="shared" si="19"/>
        <v>Yes</v>
      </c>
    </row>
    <row r="96" spans="1:12" x14ac:dyDescent="0.25">
      <c r="A96" s="2" t="s">
        <v>1187</v>
      </c>
      <c r="B96" s="33" t="s">
        <v>213</v>
      </c>
      <c r="C96" s="43">
        <v>9430.9869515999999</v>
      </c>
      <c r="D96" s="11" t="str">
        <f t="shared" si="20"/>
        <v>N/A</v>
      </c>
      <c r="E96" s="43">
        <v>9692.8869312999996</v>
      </c>
      <c r="F96" s="11" t="str">
        <f t="shared" si="21"/>
        <v>N/A</v>
      </c>
      <c r="G96" s="43">
        <v>6822.7138776000002</v>
      </c>
      <c r="H96" s="11" t="str">
        <f t="shared" si="22"/>
        <v>N/A</v>
      </c>
      <c r="I96" s="12">
        <v>2.7770000000000001</v>
      </c>
      <c r="J96" s="12">
        <v>-29.6</v>
      </c>
      <c r="K96" s="41" t="s">
        <v>739</v>
      </c>
      <c r="L96" s="9" t="str">
        <f t="shared" si="19"/>
        <v>Yes</v>
      </c>
    </row>
    <row r="97" spans="1:12" x14ac:dyDescent="0.25">
      <c r="A97" s="2" t="s">
        <v>1188</v>
      </c>
      <c r="B97" s="33" t="s">
        <v>213</v>
      </c>
      <c r="C97" s="43">
        <v>17421450</v>
      </c>
      <c r="D97" s="11" t="str">
        <f t="shared" si="20"/>
        <v>N/A</v>
      </c>
      <c r="E97" s="43">
        <v>20052975</v>
      </c>
      <c r="F97" s="11" t="str">
        <f t="shared" si="21"/>
        <v>N/A</v>
      </c>
      <c r="G97" s="43">
        <v>25864071</v>
      </c>
      <c r="H97" s="11" t="str">
        <f t="shared" si="22"/>
        <v>N/A</v>
      </c>
      <c r="I97" s="12">
        <v>15.11</v>
      </c>
      <c r="J97" s="12">
        <v>28.98</v>
      </c>
      <c r="K97" s="41" t="s">
        <v>739</v>
      </c>
      <c r="L97" s="9" t="str">
        <f t="shared" si="19"/>
        <v>Yes</v>
      </c>
    </row>
    <row r="98" spans="1:12" x14ac:dyDescent="0.25">
      <c r="A98" s="2" t="s">
        <v>520</v>
      </c>
      <c r="B98" s="33" t="s">
        <v>213</v>
      </c>
      <c r="C98" s="43">
        <v>10478</v>
      </c>
      <c r="D98" s="11" t="str">
        <f t="shared" si="20"/>
        <v>N/A</v>
      </c>
      <c r="E98" s="34">
        <v>11365</v>
      </c>
      <c r="F98" s="11" t="str">
        <f t="shared" si="21"/>
        <v>N/A</v>
      </c>
      <c r="G98" s="34">
        <v>9550</v>
      </c>
      <c r="H98" s="11" t="str">
        <f t="shared" si="22"/>
        <v>N/A</v>
      </c>
      <c r="I98" s="12">
        <v>8.4649999999999999</v>
      </c>
      <c r="J98" s="12">
        <v>-16</v>
      </c>
      <c r="K98" s="41" t="s">
        <v>739</v>
      </c>
      <c r="L98" s="9" t="str">
        <f t="shared" si="19"/>
        <v>Yes</v>
      </c>
    </row>
    <row r="99" spans="1:12" x14ac:dyDescent="0.25">
      <c r="A99" s="2" t="s">
        <v>1189</v>
      </c>
      <c r="B99" s="33" t="s">
        <v>213</v>
      </c>
      <c r="C99" s="43">
        <v>1662.6694026</v>
      </c>
      <c r="D99" s="11" t="str">
        <f t="shared" si="20"/>
        <v>N/A</v>
      </c>
      <c r="E99" s="43">
        <v>1764.4500660000001</v>
      </c>
      <c r="F99" s="11" t="str">
        <f t="shared" si="21"/>
        <v>N/A</v>
      </c>
      <c r="G99" s="43">
        <v>2708.2796859</v>
      </c>
      <c r="H99" s="11" t="str">
        <f t="shared" si="22"/>
        <v>N/A</v>
      </c>
      <c r="I99" s="12">
        <v>6.1219999999999999</v>
      </c>
      <c r="J99" s="12">
        <v>53.49</v>
      </c>
      <c r="K99" s="41" t="s">
        <v>739</v>
      </c>
      <c r="L99" s="9" t="str">
        <f t="shared" si="19"/>
        <v>No</v>
      </c>
    </row>
    <row r="100" spans="1:12" ht="25" x14ac:dyDescent="0.25">
      <c r="A100" s="2" t="s">
        <v>1190</v>
      </c>
      <c r="B100" s="33" t="s">
        <v>213</v>
      </c>
      <c r="C100" s="43">
        <v>0</v>
      </c>
      <c r="D100" s="11" t="str">
        <f t="shared" si="20"/>
        <v>N/A</v>
      </c>
      <c r="E100" s="43">
        <v>0</v>
      </c>
      <c r="F100" s="11" t="str">
        <f t="shared" si="21"/>
        <v>N/A</v>
      </c>
      <c r="G100" s="43">
        <v>0</v>
      </c>
      <c r="H100" s="11" t="str">
        <f t="shared" si="22"/>
        <v>N/A</v>
      </c>
      <c r="I100" s="12" t="s">
        <v>1746</v>
      </c>
      <c r="J100" s="12" t="s">
        <v>1746</v>
      </c>
      <c r="K100" s="41" t="s">
        <v>739</v>
      </c>
      <c r="L100" s="9" t="str">
        <f t="shared" si="19"/>
        <v>N/A</v>
      </c>
    </row>
    <row r="101" spans="1:12" x14ac:dyDescent="0.25">
      <c r="A101" s="2" t="s">
        <v>521</v>
      </c>
      <c r="B101" s="33" t="s">
        <v>213</v>
      </c>
      <c r="C101" s="43">
        <v>0</v>
      </c>
      <c r="D101" s="11" t="str">
        <f t="shared" si="20"/>
        <v>N/A</v>
      </c>
      <c r="E101" s="34">
        <v>0</v>
      </c>
      <c r="F101" s="11" t="str">
        <f t="shared" si="21"/>
        <v>N/A</v>
      </c>
      <c r="G101" s="34">
        <v>0</v>
      </c>
      <c r="H101" s="11" t="str">
        <f t="shared" si="22"/>
        <v>N/A</v>
      </c>
      <c r="I101" s="12" t="s">
        <v>1746</v>
      </c>
      <c r="J101" s="12" t="s">
        <v>1746</v>
      </c>
      <c r="K101" s="41" t="s">
        <v>739</v>
      </c>
      <c r="L101" s="9" t="str">
        <f t="shared" si="19"/>
        <v>N/A</v>
      </c>
    </row>
    <row r="102" spans="1:12" ht="25" x14ac:dyDescent="0.25">
      <c r="A102" s="2" t="s">
        <v>1191</v>
      </c>
      <c r="B102" s="33" t="s">
        <v>213</v>
      </c>
      <c r="C102" s="43" t="s">
        <v>1746</v>
      </c>
      <c r="D102" s="11" t="str">
        <f t="shared" si="20"/>
        <v>N/A</v>
      </c>
      <c r="E102" s="43" t="s">
        <v>1746</v>
      </c>
      <c r="F102" s="11" t="str">
        <f t="shared" si="21"/>
        <v>N/A</v>
      </c>
      <c r="G102" s="43" t="s">
        <v>1746</v>
      </c>
      <c r="H102" s="11" t="str">
        <f t="shared" si="22"/>
        <v>N/A</v>
      </c>
      <c r="I102" s="12" t="s">
        <v>1746</v>
      </c>
      <c r="J102" s="12" t="s">
        <v>1746</v>
      </c>
      <c r="K102" s="41" t="s">
        <v>739</v>
      </c>
      <c r="L102" s="9" t="str">
        <f t="shared" si="19"/>
        <v>N/A</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94905254</v>
      </c>
      <c r="D106" s="11" t="str">
        <f t="shared" si="20"/>
        <v>N/A</v>
      </c>
      <c r="E106" s="43">
        <v>135976919</v>
      </c>
      <c r="F106" s="11" t="str">
        <f t="shared" si="21"/>
        <v>N/A</v>
      </c>
      <c r="G106" s="43">
        <v>314608851</v>
      </c>
      <c r="H106" s="11" t="str">
        <f t="shared" si="22"/>
        <v>N/A</v>
      </c>
      <c r="I106" s="12">
        <v>43.28</v>
      </c>
      <c r="J106" s="12">
        <v>131.4</v>
      </c>
      <c r="K106" s="41" t="s">
        <v>739</v>
      </c>
      <c r="L106" s="9" t="str">
        <f t="shared" si="19"/>
        <v>No</v>
      </c>
    </row>
    <row r="107" spans="1:12" x14ac:dyDescent="0.25">
      <c r="A107" s="2" t="s">
        <v>523</v>
      </c>
      <c r="B107" s="33" t="s">
        <v>213</v>
      </c>
      <c r="C107" s="43">
        <v>8169</v>
      </c>
      <c r="D107" s="11" t="str">
        <f t="shared" si="20"/>
        <v>N/A</v>
      </c>
      <c r="E107" s="34">
        <v>10734</v>
      </c>
      <c r="F107" s="11" t="str">
        <f t="shared" si="21"/>
        <v>N/A</v>
      </c>
      <c r="G107" s="34">
        <v>11778</v>
      </c>
      <c r="H107" s="11" t="str">
        <f t="shared" si="22"/>
        <v>N/A</v>
      </c>
      <c r="I107" s="12">
        <v>31.4</v>
      </c>
      <c r="J107" s="12">
        <v>9.7260000000000009</v>
      </c>
      <c r="K107" s="41" t="s">
        <v>739</v>
      </c>
      <c r="L107" s="9" t="str">
        <f t="shared" si="19"/>
        <v>Yes</v>
      </c>
    </row>
    <row r="108" spans="1:12" ht="25" x14ac:dyDescent="0.25">
      <c r="A108" s="2" t="s">
        <v>1195</v>
      </c>
      <c r="B108" s="33" t="s">
        <v>213</v>
      </c>
      <c r="C108" s="43">
        <v>11617.732158000001</v>
      </c>
      <c r="D108" s="11" t="str">
        <f t="shared" si="20"/>
        <v>N/A</v>
      </c>
      <c r="E108" s="43">
        <v>12667.870225000001</v>
      </c>
      <c r="F108" s="11" t="str">
        <f t="shared" si="21"/>
        <v>N/A</v>
      </c>
      <c r="G108" s="43">
        <v>26711.568263000001</v>
      </c>
      <c r="H108" s="11" t="str">
        <f t="shared" si="22"/>
        <v>N/A</v>
      </c>
      <c r="I108" s="12">
        <v>9.0389999999999997</v>
      </c>
      <c r="J108" s="12">
        <v>110.9</v>
      </c>
      <c r="K108" s="41" t="s">
        <v>739</v>
      </c>
      <c r="L108" s="9" t="str">
        <f t="shared" si="19"/>
        <v>No</v>
      </c>
    </row>
    <row r="109" spans="1:12" ht="25" x14ac:dyDescent="0.25">
      <c r="A109" s="2" t="s">
        <v>1196</v>
      </c>
      <c r="B109" s="33" t="s">
        <v>213</v>
      </c>
      <c r="C109" s="43">
        <v>15944299</v>
      </c>
      <c r="D109" s="11" t="str">
        <f t="shared" si="20"/>
        <v>N/A</v>
      </c>
      <c r="E109" s="43">
        <v>17421828</v>
      </c>
      <c r="F109" s="11" t="str">
        <f t="shared" si="21"/>
        <v>N/A</v>
      </c>
      <c r="G109" s="43">
        <v>25294031</v>
      </c>
      <c r="H109" s="11" t="str">
        <f t="shared" si="22"/>
        <v>N/A</v>
      </c>
      <c r="I109" s="12">
        <v>9.2669999999999995</v>
      </c>
      <c r="J109" s="12">
        <v>45.19</v>
      </c>
      <c r="K109" s="41" t="s">
        <v>739</v>
      </c>
      <c r="L109" s="9" t="str">
        <f t="shared" si="19"/>
        <v>No</v>
      </c>
    </row>
    <row r="110" spans="1:12" x14ac:dyDescent="0.25">
      <c r="A110" s="2" t="s">
        <v>524</v>
      </c>
      <c r="B110" s="33" t="s">
        <v>213</v>
      </c>
      <c r="C110" s="43">
        <v>1796</v>
      </c>
      <c r="D110" s="11" t="str">
        <f t="shared" si="20"/>
        <v>N/A</v>
      </c>
      <c r="E110" s="34">
        <v>1700</v>
      </c>
      <c r="F110" s="11" t="str">
        <f t="shared" si="21"/>
        <v>N/A</v>
      </c>
      <c r="G110" s="34">
        <v>1777</v>
      </c>
      <c r="H110" s="11" t="str">
        <f t="shared" si="22"/>
        <v>N/A</v>
      </c>
      <c r="I110" s="12">
        <v>-5.35</v>
      </c>
      <c r="J110" s="12">
        <v>4.5289999999999999</v>
      </c>
      <c r="K110" s="41" t="s">
        <v>739</v>
      </c>
      <c r="L110" s="9" t="str">
        <f t="shared" si="19"/>
        <v>Yes</v>
      </c>
    </row>
    <row r="111" spans="1:12" ht="25" x14ac:dyDescent="0.25">
      <c r="A111" s="2" t="s">
        <v>1197</v>
      </c>
      <c r="B111" s="33" t="s">
        <v>213</v>
      </c>
      <c r="C111" s="43">
        <v>8877.6720490000007</v>
      </c>
      <c r="D111" s="11" t="str">
        <f t="shared" si="20"/>
        <v>N/A</v>
      </c>
      <c r="E111" s="43">
        <v>10248.134118</v>
      </c>
      <c r="F111" s="11" t="str">
        <f t="shared" si="21"/>
        <v>N/A</v>
      </c>
      <c r="G111" s="43">
        <v>14234.119865000001</v>
      </c>
      <c r="H111" s="11" t="str">
        <f t="shared" si="22"/>
        <v>N/A</v>
      </c>
      <c r="I111" s="12">
        <v>15.44</v>
      </c>
      <c r="J111" s="12">
        <v>38.89</v>
      </c>
      <c r="K111" s="41" t="s">
        <v>739</v>
      </c>
      <c r="L111" s="9" t="str">
        <f t="shared" si="19"/>
        <v>No</v>
      </c>
    </row>
    <row r="112" spans="1:12" ht="25" x14ac:dyDescent="0.25">
      <c r="A112" s="2" t="s">
        <v>1198</v>
      </c>
      <c r="B112" s="33" t="s">
        <v>213</v>
      </c>
      <c r="C112" s="43">
        <v>4520942</v>
      </c>
      <c r="D112" s="11" t="str">
        <f t="shared" si="20"/>
        <v>N/A</v>
      </c>
      <c r="E112" s="43">
        <v>210842</v>
      </c>
      <c r="F112" s="11" t="str">
        <f t="shared" si="21"/>
        <v>N/A</v>
      </c>
      <c r="G112" s="43">
        <v>35720</v>
      </c>
      <c r="H112" s="11" t="str">
        <f t="shared" si="22"/>
        <v>N/A</v>
      </c>
      <c r="I112" s="12">
        <v>-95.3</v>
      </c>
      <c r="J112" s="12">
        <v>-83.1</v>
      </c>
      <c r="K112" s="41" t="s">
        <v>739</v>
      </c>
      <c r="L112" s="9" t="str">
        <f t="shared" si="19"/>
        <v>No</v>
      </c>
    </row>
    <row r="113" spans="1:12" x14ac:dyDescent="0.25">
      <c r="A113" s="2" t="s">
        <v>525</v>
      </c>
      <c r="B113" s="33" t="s">
        <v>213</v>
      </c>
      <c r="C113" s="43">
        <v>2966</v>
      </c>
      <c r="D113" s="11" t="str">
        <f t="shared" si="20"/>
        <v>N/A</v>
      </c>
      <c r="E113" s="34">
        <v>1519</v>
      </c>
      <c r="F113" s="11" t="str">
        <f t="shared" si="21"/>
        <v>N/A</v>
      </c>
      <c r="G113" s="34">
        <v>11</v>
      </c>
      <c r="H113" s="11" t="str">
        <f t="shared" si="22"/>
        <v>N/A</v>
      </c>
      <c r="I113" s="12">
        <v>-48.8</v>
      </c>
      <c r="J113" s="12">
        <v>-99.7</v>
      </c>
      <c r="K113" s="41" t="s">
        <v>739</v>
      </c>
      <c r="L113" s="9" t="str">
        <f t="shared" si="19"/>
        <v>No</v>
      </c>
    </row>
    <row r="114" spans="1:12" ht="25" x14ac:dyDescent="0.25">
      <c r="A114" s="2" t="s">
        <v>1199</v>
      </c>
      <c r="B114" s="33" t="s">
        <v>213</v>
      </c>
      <c r="C114" s="43">
        <v>1524.2555629999999</v>
      </c>
      <c r="D114" s="11" t="str">
        <f t="shared" si="20"/>
        <v>N/A</v>
      </c>
      <c r="E114" s="43">
        <v>138.80315997</v>
      </c>
      <c r="F114" s="11" t="str">
        <f t="shared" si="21"/>
        <v>N/A</v>
      </c>
      <c r="G114" s="43">
        <v>8930</v>
      </c>
      <c r="H114" s="11" t="str">
        <f t="shared" si="22"/>
        <v>N/A</v>
      </c>
      <c r="I114" s="12">
        <v>-90.9</v>
      </c>
      <c r="J114" s="12">
        <v>6334</v>
      </c>
      <c r="K114" s="41" t="s">
        <v>739</v>
      </c>
      <c r="L114" s="9" t="str">
        <f t="shared" si="19"/>
        <v>No</v>
      </c>
    </row>
    <row r="115" spans="1:12" ht="25" x14ac:dyDescent="0.25">
      <c r="A115" s="2" t="s">
        <v>1200</v>
      </c>
      <c r="B115" s="33" t="s">
        <v>213</v>
      </c>
      <c r="C115" s="43">
        <v>1280708</v>
      </c>
      <c r="D115" s="11" t="str">
        <f t="shared" ref="D115:D146" si="23">IF($B115="N/A","N/A",IF(C115&gt;10,"No",IF(C115&lt;-10,"No","Yes")))</f>
        <v>N/A</v>
      </c>
      <c r="E115" s="43">
        <v>1362033</v>
      </c>
      <c r="F115" s="11" t="str">
        <f t="shared" ref="F115:F146" si="24">IF($B115="N/A","N/A",IF(E115&gt;10,"No",IF(E115&lt;-10,"No","Yes")))</f>
        <v>N/A</v>
      </c>
      <c r="G115" s="43">
        <v>1426490</v>
      </c>
      <c r="H115" s="11" t="str">
        <f t="shared" ref="H115:H146" si="25">IF($B115="N/A","N/A",IF(G115&gt;10,"No",IF(G115&lt;-10,"No","Yes")))</f>
        <v>N/A</v>
      </c>
      <c r="I115" s="12">
        <v>6.35</v>
      </c>
      <c r="J115" s="12">
        <v>4.7320000000000002</v>
      </c>
      <c r="K115" s="41" t="s">
        <v>739</v>
      </c>
      <c r="L115" s="9" t="str">
        <f t="shared" si="19"/>
        <v>Yes</v>
      </c>
    </row>
    <row r="116" spans="1:12" ht="25" x14ac:dyDescent="0.25">
      <c r="A116" s="2" t="s">
        <v>526</v>
      </c>
      <c r="B116" s="33" t="s">
        <v>213</v>
      </c>
      <c r="C116" s="43">
        <v>998</v>
      </c>
      <c r="D116" s="11" t="str">
        <f t="shared" si="23"/>
        <v>N/A</v>
      </c>
      <c r="E116" s="34">
        <v>854</v>
      </c>
      <c r="F116" s="11" t="str">
        <f t="shared" si="24"/>
        <v>N/A</v>
      </c>
      <c r="G116" s="34">
        <v>743</v>
      </c>
      <c r="H116" s="11" t="str">
        <f t="shared" si="25"/>
        <v>N/A</v>
      </c>
      <c r="I116" s="12">
        <v>-14.4</v>
      </c>
      <c r="J116" s="12">
        <v>-13</v>
      </c>
      <c r="K116" s="41" t="s">
        <v>739</v>
      </c>
      <c r="L116" s="9" t="str">
        <f t="shared" si="19"/>
        <v>Yes</v>
      </c>
    </row>
    <row r="117" spans="1:12" ht="25" x14ac:dyDescent="0.25">
      <c r="A117" s="2" t="s">
        <v>1201</v>
      </c>
      <c r="B117" s="33" t="s">
        <v>213</v>
      </c>
      <c r="C117" s="43">
        <v>1283.2745491000001</v>
      </c>
      <c r="D117" s="11" t="str">
        <f t="shared" si="23"/>
        <v>N/A</v>
      </c>
      <c r="E117" s="43">
        <v>1594.8864169000001</v>
      </c>
      <c r="F117" s="11" t="str">
        <f t="shared" si="24"/>
        <v>N/A</v>
      </c>
      <c r="G117" s="43">
        <v>1919.9057872999999</v>
      </c>
      <c r="H117" s="11" t="str">
        <f t="shared" si="25"/>
        <v>N/A</v>
      </c>
      <c r="I117" s="12">
        <v>24.28</v>
      </c>
      <c r="J117" s="12">
        <v>20.38</v>
      </c>
      <c r="K117" s="41" t="s">
        <v>739</v>
      </c>
      <c r="L117" s="9" t="str">
        <f t="shared" si="19"/>
        <v>Yes</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0</v>
      </c>
      <c r="D121" s="11" t="str">
        <f t="shared" si="23"/>
        <v>N/A</v>
      </c>
      <c r="E121" s="43">
        <v>0</v>
      </c>
      <c r="F121" s="11" t="str">
        <f t="shared" si="24"/>
        <v>N/A</v>
      </c>
      <c r="G121" s="43">
        <v>0</v>
      </c>
      <c r="H121" s="11" t="str">
        <f t="shared" si="25"/>
        <v>N/A</v>
      </c>
      <c r="I121" s="12" t="s">
        <v>1746</v>
      </c>
      <c r="J121" s="12" t="s">
        <v>1746</v>
      </c>
      <c r="K121" s="41" t="s">
        <v>739</v>
      </c>
      <c r="L121" s="9" t="str">
        <f t="shared" si="19"/>
        <v>N/A</v>
      </c>
    </row>
    <row r="122" spans="1:12" x14ac:dyDescent="0.25">
      <c r="A122" s="2" t="s">
        <v>528</v>
      </c>
      <c r="B122" s="33" t="s">
        <v>213</v>
      </c>
      <c r="C122" s="43">
        <v>0</v>
      </c>
      <c r="D122" s="11" t="str">
        <f t="shared" si="23"/>
        <v>N/A</v>
      </c>
      <c r="E122" s="34">
        <v>0</v>
      </c>
      <c r="F122" s="11" t="str">
        <f t="shared" si="24"/>
        <v>N/A</v>
      </c>
      <c r="G122" s="34">
        <v>0</v>
      </c>
      <c r="H122" s="11" t="str">
        <f t="shared" si="25"/>
        <v>N/A</v>
      </c>
      <c r="I122" s="12" t="s">
        <v>1746</v>
      </c>
      <c r="J122" s="12" t="s">
        <v>1746</v>
      </c>
      <c r="K122" s="41" t="s">
        <v>739</v>
      </c>
      <c r="L122" s="9" t="str">
        <f t="shared" si="19"/>
        <v>N/A</v>
      </c>
    </row>
    <row r="123" spans="1:12" ht="25" x14ac:dyDescent="0.25">
      <c r="A123" s="2" t="s">
        <v>1205</v>
      </c>
      <c r="B123" s="33" t="s">
        <v>213</v>
      </c>
      <c r="C123" s="43" t="s">
        <v>1746</v>
      </c>
      <c r="D123" s="11" t="str">
        <f t="shared" si="23"/>
        <v>N/A</v>
      </c>
      <c r="E123" s="43" t="s">
        <v>1746</v>
      </c>
      <c r="F123" s="11" t="str">
        <f t="shared" si="24"/>
        <v>N/A</v>
      </c>
      <c r="G123" s="43" t="s">
        <v>1746</v>
      </c>
      <c r="H123" s="11" t="str">
        <f t="shared" si="25"/>
        <v>N/A</v>
      </c>
      <c r="I123" s="12" t="s">
        <v>1746</v>
      </c>
      <c r="J123" s="12" t="s">
        <v>1746</v>
      </c>
      <c r="K123" s="41" t="s">
        <v>739</v>
      </c>
      <c r="L123" s="9" t="str">
        <f t="shared" si="19"/>
        <v>N/A</v>
      </c>
    </row>
    <row r="124" spans="1:12" ht="25" x14ac:dyDescent="0.25">
      <c r="A124" s="2" t="s">
        <v>1206</v>
      </c>
      <c r="B124" s="33" t="s">
        <v>213</v>
      </c>
      <c r="C124" s="43">
        <v>191666</v>
      </c>
      <c r="D124" s="11" t="str">
        <f t="shared" si="23"/>
        <v>N/A</v>
      </c>
      <c r="E124" s="43">
        <v>170270</v>
      </c>
      <c r="F124" s="11" t="str">
        <f t="shared" si="24"/>
        <v>N/A</v>
      </c>
      <c r="G124" s="43">
        <v>260115</v>
      </c>
      <c r="H124" s="11" t="str">
        <f t="shared" si="25"/>
        <v>N/A</v>
      </c>
      <c r="I124" s="12">
        <v>-11.2</v>
      </c>
      <c r="J124" s="12">
        <v>52.77</v>
      </c>
      <c r="K124" s="41" t="s">
        <v>739</v>
      </c>
      <c r="L124" s="9" t="str">
        <f t="shared" si="19"/>
        <v>No</v>
      </c>
    </row>
    <row r="125" spans="1:12" ht="25" x14ac:dyDescent="0.25">
      <c r="A125" s="2" t="s">
        <v>529</v>
      </c>
      <c r="B125" s="33" t="s">
        <v>213</v>
      </c>
      <c r="C125" s="43">
        <v>258</v>
      </c>
      <c r="D125" s="11" t="str">
        <f t="shared" si="23"/>
        <v>N/A</v>
      </c>
      <c r="E125" s="34">
        <v>237</v>
      </c>
      <c r="F125" s="11" t="str">
        <f t="shared" si="24"/>
        <v>N/A</v>
      </c>
      <c r="G125" s="34">
        <v>326</v>
      </c>
      <c r="H125" s="11" t="str">
        <f t="shared" si="25"/>
        <v>N/A</v>
      </c>
      <c r="I125" s="12">
        <v>-8.14</v>
      </c>
      <c r="J125" s="12">
        <v>37.549999999999997</v>
      </c>
      <c r="K125" s="41" t="s">
        <v>739</v>
      </c>
      <c r="L125" s="9" t="str">
        <f t="shared" si="19"/>
        <v>No</v>
      </c>
    </row>
    <row r="126" spans="1:12" ht="25" x14ac:dyDescent="0.25">
      <c r="A126" s="2" t="s">
        <v>1207</v>
      </c>
      <c r="B126" s="33" t="s">
        <v>213</v>
      </c>
      <c r="C126" s="43">
        <v>742.89147287000003</v>
      </c>
      <c r="D126" s="11" t="str">
        <f t="shared" si="23"/>
        <v>N/A</v>
      </c>
      <c r="E126" s="43">
        <v>718.43881856999997</v>
      </c>
      <c r="F126" s="11" t="str">
        <f t="shared" si="24"/>
        <v>N/A</v>
      </c>
      <c r="G126" s="43">
        <v>797.89877301000001</v>
      </c>
      <c r="H126" s="11" t="str">
        <f t="shared" si="25"/>
        <v>N/A</v>
      </c>
      <c r="I126" s="12">
        <v>-3.29</v>
      </c>
      <c r="J126" s="12">
        <v>11.06</v>
      </c>
      <c r="K126" s="41" t="s">
        <v>739</v>
      </c>
      <c r="L126" s="9" t="str">
        <f t="shared" si="19"/>
        <v>Yes</v>
      </c>
    </row>
    <row r="127" spans="1:12" ht="25" x14ac:dyDescent="0.25">
      <c r="A127" s="2" t="s">
        <v>1208</v>
      </c>
      <c r="B127" s="33" t="s">
        <v>213</v>
      </c>
      <c r="C127" s="43">
        <v>2063758</v>
      </c>
      <c r="D127" s="11" t="str">
        <f t="shared" si="23"/>
        <v>N/A</v>
      </c>
      <c r="E127" s="43">
        <v>2250450</v>
      </c>
      <c r="F127" s="11" t="str">
        <f t="shared" si="24"/>
        <v>N/A</v>
      </c>
      <c r="G127" s="43">
        <v>2572216</v>
      </c>
      <c r="H127" s="11" t="str">
        <f t="shared" si="25"/>
        <v>N/A</v>
      </c>
      <c r="I127" s="12">
        <v>9.0459999999999994</v>
      </c>
      <c r="J127" s="12">
        <v>14.3</v>
      </c>
      <c r="K127" s="41" t="s">
        <v>739</v>
      </c>
      <c r="L127" s="9" t="str">
        <f t="shared" si="19"/>
        <v>Yes</v>
      </c>
    </row>
    <row r="128" spans="1:12" x14ac:dyDescent="0.25">
      <c r="A128" s="2" t="s">
        <v>530</v>
      </c>
      <c r="B128" s="33" t="s">
        <v>213</v>
      </c>
      <c r="C128" s="43">
        <v>1375</v>
      </c>
      <c r="D128" s="11" t="str">
        <f t="shared" si="23"/>
        <v>N/A</v>
      </c>
      <c r="E128" s="34">
        <v>1394</v>
      </c>
      <c r="F128" s="11" t="str">
        <f t="shared" si="24"/>
        <v>N/A</v>
      </c>
      <c r="G128" s="34">
        <v>1281</v>
      </c>
      <c r="H128" s="11" t="str">
        <f t="shared" si="25"/>
        <v>N/A</v>
      </c>
      <c r="I128" s="12">
        <v>1.3819999999999999</v>
      </c>
      <c r="J128" s="12">
        <v>-8.11</v>
      </c>
      <c r="K128" s="41" t="s">
        <v>739</v>
      </c>
      <c r="L128" s="9" t="str">
        <f t="shared" si="19"/>
        <v>Yes</v>
      </c>
    </row>
    <row r="129" spans="1:12" ht="25" x14ac:dyDescent="0.25">
      <c r="A129" s="2" t="s">
        <v>1209</v>
      </c>
      <c r="B129" s="33" t="s">
        <v>213</v>
      </c>
      <c r="C129" s="43">
        <v>1500.9149090999999</v>
      </c>
      <c r="D129" s="11" t="str">
        <f t="shared" si="23"/>
        <v>N/A</v>
      </c>
      <c r="E129" s="43">
        <v>1614.3830703000001</v>
      </c>
      <c r="F129" s="11" t="str">
        <f t="shared" si="24"/>
        <v>N/A</v>
      </c>
      <c r="G129" s="43">
        <v>2007.9750194999999</v>
      </c>
      <c r="H129" s="11" t="str">
        <f t="shared" si="25"/>
        <v>N/A</v>
      </c>
      <c r="I129" s="12">
        <v>7.56</v>
      </c>
      <c r="J129" s="12">
        <v>24.38</v>
      </c>
      <c r="K129" s="41" t="s">
        <v>739</v>
      </c>
      <c r="L129" s="9" t="str">
        <f t="shared" si="19"/>
        <v>Yes</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0</v>
      </c>
      <c r="D133" s="11" t="str">
        <f t="shared" si="23"/>
        <v>N/A</v>
      </c>
      <c r="E133" s="43">
        <v>0</v>
      </c>
      <c r="F133" s="11" t="str">
        <f t="shared" si="24"/>
        <v>N/A</v>
      </c>
      <c r="G133" s="43">
        <v>0</v>
      </c>
      <c r="H133" s="11" t="str">
        <f t="shared" si="25"/>
        <v>N/A</v>
      </c>
      <c r="I133" s="12" t="s">
        <v>1746</v>
      </c>
      <c r="J133" s="12" t="s">
        <v>1746</v>
      </c>
      <c r="K133" s="41" t="s">
        <v>739</v>
      </c>
      <c r="L133" s="9" t="str">
        <f t="shared" si="19"/>
        <v>N/A</v>
      </c>
    </row>
    <row r="134" spans="1:12" x14ac:dyDescent="0.25">
      <c r="A134" s="2" t="s">
        <v>532</v>
      </c>
      <c r="B134" s="33" t="s">
        <v>213</v>
      </c>
      <c r="C134" s="43">
        <v>0</v>
      </c>
      <c r="D134" s="11" t="str">
        <f t="shared" si="23"/>
        <v>N/A</v>
      </c>
      <c r="E134" s="34">
        <v>0</v>
      </c>
      <c r="F134" s="11" t="str">
        <f t="shared" si="24"/>
        <v>N/A</v>
      </c>
      <c r="G134" s="34">
        <v>0</v>
      </c>
      <c r="H134" s="11" t="str">
        <f t="shared" si="25"/>
        <v>N/A</v>
      </c>
      <c r="I134" s="12" t="s">
        <v>1746</v>
      </c>
      <c r="J134" s="12" t="s">
        <v>1746</v>
      </c>
      <c r="K134" s="41" t="s">
        <v>739</v>
      </c>
      <c r="L134" s="9" t="str">
        <f t="shared" si="19"/>
        <v>N/A</v>
      </c>
    </row>
    <row r="135" spans="1:12" x14ac:dyDescent="0.25">
      <c r="A135" s="2" t="s">
        <v>1213</v>
      </c>
      <c r="B135" s="33" t="s">
        <v>213</v>
      </c>
      <c r="C135" s="43" t="s">
        <v>1746</v>
      </c>
      <c r="D135" s="11" t="str">
        <f t="shared" si="23"/>
        <v>N/A</v>
      </c>
      <c r="E135" s="43" t="s">
        <v>1746</v>
      </c>
      <c r="F135" s="11" t="str">
        <f t="shared" si="24"/>
        <v>N/A</v>
      </c>
      <c r="G135" s="43" t="s">
        <v>1746</v>
      </c>
      <c r="H135" s="11" t="str">
        <f t="shared" si="25"/>
        <v>N/A</v>
      </c>
      <c r="I135" s="12" t="s">
        <v>1746</v>
      </c>
      <c r="J135" s="12" t="s">
        <v>1746</v>
      </c>
      <c r="K135" s="41" t="s">
        <v>739</v>
      </c>
      <c r="L135" s="9" t="str">
        <f t="shared" si="19"/>
        <v>N/A</v>
      </c>
    </row>
    <row r="136" spans="1:12" x14ac:dyDescent="0.25">
      <c r="A136" s="2" t="s">
        <v>1214</v>
      </c>
      <c r="B136" s="33" t="s">
        <v>213</v>
      </c>
      <c r="C136" s="43">
        <v>2281</v>
      </c>
      <c r="D136" s="11" t="str">
        <f t="shared" si="23"/>
        <v>N/A</v>
      </c>
      <c r="E136" s="43">
        <v>382496</v>
      </c>
      <c r="F136" s="11" t="str">
        <f t="shared" si="24"/>
        <v>N/A</v>
      </c>
      <c r="G136" s="43">
        <v>4375660</v>
      </c>
      <c r="H136" s="11" t="str">
        <f t="shared" si="25"/>
        <v>N/A</v>
      </c>
      <c r="I136" s="12">
        <v>16669</v>
      </c>
      <c r="J136" s="12">
        <v>1044</v>
      </c>
      <c r="K136" s="41" t="s">
        <v>739</v>
      </c>
      <c r="L136" s="9" t="str">
        <f t="shared" si="19"/>
        <v>No</v>
      </c>
    </row>
    <row r="137" spans="1:12" x14ac:dyDescent="0.25">
      <c r="A137" s="2" t="s">
        <v>533</v>
      </c>
      <c r="B137" s="33" t="s">
        <v>213</v>
      </c>
      <c r="C137" s="43">
        <v>70</v>
      </c>
      <c r="D137" s="11" t="str">
        <f t="shared" si="23"/>
        <v>N/A</v>
      </c>
      <c r="E137" s="34">
        <v>440</v>
      </c>
      <c r="F137" s="11" t="str">
        <f t="shared" si="24"/>
        <v>N/A</v>
      </c>
      <c r="G137" s="34">
        <v>1024</v>
      </c>
      <c r="H137" s="11" t="str">
        <f t="shared" si="25"/>
        <v>N/A</v>
      </c>
      <c r="I137" s="12">
        <v>528.6</v>
      </c>
      <c r="J137" s="12">
        <v>132.69999999999999</v>
      </c>
      <c r="K137" s="41" t="s">
        <v>739</v>
      </c>
      <c r="L137" s="9" t="str">
        <f t="shared" si="19"/>
        <v>No</v>
      </c>
    </row>
    <row r="138" spans="1:12" x14ac:dyDescent="0.25">
      <c r="A138" s="2" t="s">
        <v>1215</v>
      </c>
      <c r="B138" s="33" t="s">
        <v>213</v>
      </c>
      <c r="C138" s="43">
        <v>32.585714285999998</v>
      </c>
      <c r="D138" s="11" t="str">
        <f t="shared" si="23"/>
        <v>N/A</v>
      </c>
      <c r="E138" s="43">
        <v>869.30909091000001</v>
      </c>
      <c r="F138" s="11" t="str">
        <f t="shared" si="24"/>
        <v>N/A</v>
      </c>
      <c r="G138" s="43">
        <v>4273.1054688000004</v>
      </c>
      <c r="H138" s="11" t="str">
        <f t="shared" si="25"/>
        <v>N/A</v>
      </c>
      <c r="I138" s="12">
        <v>2568</v>
      </c>
      <c r="J138" s="12">
        <v>391.6</v>
      </c>
      <c r="K138" s="41" t="s">
        <v>739</v>
      </c>
      <c r="L138" s="9" t="str">
        <f t="shared" si="19"/>
        <v>No</v>
      </c>
    </row>
    <row r="139" spans="1:12" x14ac:dyDescent="0.25">
      <c r="A139" s="48" t="s">
        <v>406</v>
      </c>
      <c r="B139" s="14" t="s">
        <v>213</v>
      </c>
      <c r="C139" s="14">
        <v>2020616716</v>
      </c>
      <c r="D139" s="11" t="str">
        <f t="shared" si="23"/>
        <v>N/A</v>
      </c>
      <c r="E139" s="14">
        <v>2223387176</v>
      </c>
      <c r="F139" s="11" t="str">
        <f t="shared" si="24"/>
        <v>N/A</v>
      </c>
      <c r="G139" s="14">
        <v>2343520054</v>
      </c>
      <c r="H139" s="11" t="str">
        <f t="shared" si="25"/>
        <v>N/A</v>
      </c>
      <c r="I139" s="12">
        <v>10.039999999999999</v>
      </c>
      <c r="J139" s="12">
        <v>5.4029999999999996</v>
      </c>
      <c r="K139" s="14" t="s">
        <v>213</v>
      </c>
      <c r="L139" s="9" t="str">
        <f t="shared" ref="L139:L158" si="26">IF(J139="Div by 0", "N/A", IF(K139="N/A","N/A", IF(J139&gt;VALUE(MID(K139,1,2)), "No", IF(J139&lt;-1*VALUE(MID(K139,1,2)), "No", "Yes"))))</f>
        <v>N/A</v>
      </c>
    </row>
    <row r="140" spans="1:12" x14ac:dyDescent="0.25">
      <c r="A140" s="48" t="s">
        <v>1216</v>
      </c>
      <c r="B140" s="14" t="s">
        <v>213</v>
      </c>
      <c r="C140" s="14">
        <v>10179.583146999999</v>
      </c>
      <c r="D140" s="11" t="str">
        <f t="shared" si="23"/>
        <v>N/A</v>
      </c>
      <c r="E140" s="14">
        <v>10573.912598999999</v>
      </c>
      <c r="F140" s="11" t="str">
        <f t="shared" si="24"/>
        <v>N/A</v>
      </c>
      <c r="G140" s="14">
        <v>11203.580019000001</v>
      </c>
      <c r="H140" s="11" t="str">
        <f t="shared" si="25"/>
        <v>N/A</v>
      </c>
      <c r="I140" s="12">
        <v>3.8740000000000001</v>
      </c>
      <c r="J140" s="12">
        <v>5.9550000000000001</v>
      </c>
      <c r="K140" s="14" t="s">
        <v>213</v>
      </c>
      <c r="L140" s="9" t="str">
        <f t="shared" si="26"/>
        <v>N/A</v>
      </c>
    </row>
    <row r="141" spans="1:12" x14ac:dyDescent="0.25">
      <c r="A141" s="48" t="s">
        <v>407</v>
      </c>
      <c r="B141" s="14" t="s">
        <v>213</v>
      </c>
      <c r="C141" s="14">
        <v>203729</v>
      </c>
      <c r="D141" s="11" t="str">
        <f t="shared" si="23"/>
        <v>N/A</v>
      </c>
      <c r="E141" s="14">
        <v>201853</v>
      </c>
      <c r="F141" s="11" t="str">
        <f t="shared" si="24"/>
        <v>N/A</v>
      </c>
      <c r="G141" s="14">
        <v>242145</v>
      </c>
      <c r="H141" s="11" t="str">
        <f t="shared" si="25"/>
        <v>N/A</v>
      </c>
      <c r="I141" s="12">
        <v>-0.92100000000000004</v>
      </c>
      <c r="J141" s="12">
        <v>19.96</v>
      </c>
      <c r="K141" s="14" t="s">
        <v>213</v>
      </c>
      <c r="L141" s="9" t="str">
        <f t="shared" si="26"/>
        <v>N/A</v>
      </c>
    </row>
    <row r="142" spans="1:12" x14ac:dyDescent="0.25">
      <c r="A142" s="48" t="s">
        <v>1217</v>
      </c>
      <c r="B142" s="14" t="s">
        <v>213</v>
      </c>
      <c r="C142" s="14">
        <v>9701.3809524000008</v>
      </c>
      <c r="D142" s="11" t="str">
        <f t="shared" si="23"/>
        <v>N/A</v>
      </c>
      <c r="E142" s="14">
        <v>6960.4482759000002</v>
      </c>
      <c r="F142" s="11" t="str">
        <f t="shared" si="24"/>
        <v>N/A</v>
      </c>
      <c r="G142" s="14">
        <v>8648.0357143000001</v>
      </c>
      <c r="H142" s="11" t="str">
        <f t="shared" si="25"/>
        <v>N/A</v>
      </c>
      <c r="I142" s="12">
        <v>-28.3</v>
      </c>
      <c r="J142" s="12">
        <v>24.25</v>
      </c>
      <c r="K142" s="14" t="s">
        <v>213</v>
      </c>
      <c r="L142" s="9" t="str">
        <f t="shared" si="26"/>
        <v>N/A</v>
      </c>
    </row>
    <row r="143" spans="1:12" x14ac:dyDescent="0.25">
      <c r="A143" s="48" t="s">
        <v>408</v>
      </c>
      <c r="B143" s="14" t="s">
        <v>213</v>
      </c>
      <c r="C143" s="14">
        <v>6100245</v>
      </c>
      <c r="D143" s="11" t="str">
        <f t="shared" si="23"/>
        <v>N/A</v>
      </c>
      <c r="E143" s="14">
        <v>6790682</v>
      </c>
      <c r="F143" s="11" t="str">
        <f t="shared" si="24"/>
        <v>N/A</v>
      </c>
      <c r="G143" s="14">
        <v>7356904</v>
      </c>
      <c r="H143" s="11" t="str">
        <f t="shared" si="25"/>
        <v>N/A</v>
      </c>
      <c r="I143" s="12">
        <v>11.32</v>
      </c>
      <c r="J143" s="12">
        <v>8.3379999999999992</v>
      </c>
      <c r="K143" s="14" t="s">
        <v>213</v>
      </c>
      <c r="L143" s="9" t="str">
        <f t="shared" si="26"/>
        <v>N/A</v>
      </c>
    </row>
    <row r="144" spans="1:12" x14ac:dyDescent="0.25">
      <c r="A144" s="48" t="s">
        <v>1218</v>
      </c>
      <c r="B144" s="14" t="s">
        <v>213</v>
      </c>
      <c r="C144" s="14">
        <v>193.1190642</v>
      </c>
      <c r="D144" s="11" t="str">
        <f t="shared" si="23"/>
        <v>N/A</v>
      </c>
      <c r="E144" s="14">
        <v>200.98505342000001</v>
      </c>
      <c r="F144" s="11" t="str">
        <f t="shared" si="24"/>
        <v>N/A</v>
      </c>
      <c r="G144" s="14">
        <v>207.52317282999999</v>
      </c>
      <c r="H144" s="11" t="str">
        <f t="shared" si="25"/>
        <v>N/A</v>
      </c>
      <c r="I144" s="12">
        <v>4.0730000000000004</v>
      </c>
      <c r="J144" s="12">
        <v>3.2530000000000001</v>
      </c>
      <c r="K144" s="14" t="s">
        <v>213</v>
      </c>
      <c r="L144" s="9" t="str">
        <f t="shared" si="26"/>
        <v>N/A</v>
      </c>
    </row>
    <row r="145" spans="1:13" x14ac:dyDescent="0.25">
      <c r="A145" s="48"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48"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4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48"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48"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48"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48" t="s">
        <v>412</v>
      </c>
      <c r="B151" s="14" t="s">
        <v>213</v>
      </c>
      <c r="C151" s="14">
        <v>501374736</v>
      </c>
      <c r="D151" s="11" t="str">
        <f t="shared" si="27"/>
        <v>N/A</v>
      </c>
      <c r="E151" s="14">
        <v>420436519</v>
      </c>
      <c r="F151" s="11" t="str">
        <f t="shared" si="28"/>
        <v>N/A</v>
      </c>
      <c r="G151" s="14">
        <v>392488915</v>
      </c>
      <c r="H151" s="11" t="str">
        <f t="shared" si="29"/>
        <v>N/A</v>
      </c>
      <c r="I151" s="12">
        <v>-16.100000000000001</v>
      </c>
      <c r="J151" s="12">
        <v>-6.65</v>
      </c>
      <c r="K151" s="14" t="s">
        <v>213</v>
      </c>
      <c r="L151" s="9" t="str">
        <f t="shared" si="26"/>
        <v>N/A</v>
      </c>
    </row>
    <row r="152" spans="1:13" x14ac:dyDescent="0.25">
      <c r="A152" s="48" t="s">
        <v>1222</v>
      </c>
      <c r="B152" s="14" t="s">
        <v>213</v>
      </c>
      <c r="C152" s="14">
        <v>2206.7355745</v>
      </c>
      <c r="D152" s="11" t="str">
        <f t="shared" si="27"/>
        <v>N/A</v>
      </c>
      <c r="E152" s="14">
        <v>2081.6677592000001</v>
      </c>
      <c r="F152" s="11" t="str">
        <f t="shared" si="28"/>
        <v>N/A</v>
      </c>
      <c r="G152" s="14">
        <v>2007.3592378999999</v>
      </c>
      <c r="H152" s="11" t="str">
        <f t="shared" si="29"/>
        <v>N/A</v>
      </c>
      <c r="I152" s="12">
        <v>-5.67</v>
      </c>
      <c r="J152" s="12">
        <v>-3.57</v>
      </c>
      <c r="K152" s="14" t="s">
        <v>213</v>
      </c>
      <c r="L152" s="9" t="str">
        <f t="shared" si="26"/>
        <v>N/A</v>
      </c>
    </row>
    <row r="153" spans="1:13" x14ac:dyDescent="0.25">
      <c r="A153" s="48"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3"/>
    </row>
    <row r="154" spans="1:13" x14ac:dyDescent="0.25">
      <c r="A154" s="48"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t="s">
        <v>1746</v>
      </c>
      <c r="D164" s="116" t="str">
        <f t="shared" ref="D164" si="31">IF($B164="N/A","N/A",IF(C164&gt;10,"No",IF(C164&lt;-10,"No","Yes")))</f>
        <v>N/A</v>
      </c>
      <c r="E164" s="115" t="s">
        <v>1746</v>
      </c>
      <c r="F164" s="116" t="str">
        <f t="shared" ref="F164" si="32">IF($B164="N/A","N/A",IF(E164&gt;10,"No",IF(E164&lt;-10,"No","Yes")))</f>
        <v>N/A</v>
      </c>
      <c r="G164" s="115" t="s">
        <v>1746</v>
      </c>
      <c r="H164" s="116" t="str">
        <f t="shared" ref="H164" si="33">IF($B164="N/A","N/A",IF(G164&gt;10,"No",IF(G164&lt;-10,"No","Yes")))</f>
        <v>N/A</v>
      </c>
      <c r="I164" s="117" t="s">
        <v>1746</v>
      </c>
      <c r="J164" s="117" t="s">
        <v>1746</v>
      </c>
      <c r="K164" s="118" t="s">
        <v>739</v>
      </c>
      <c r="L164" s="119" t="str">
        <f>IF(J164="Div by 0", "N/A", IF(OR(J164="N/A",K164="N/A"),"N/A", IF(J164&gt;VALUE(MID(K164,1,2)), "No", IF(J164&lt;-1*VALUE(MID(K164,1,2)), "No", "Yes"))))</f>
        <v>N/A</v>
      </c>
      <c r="N164" s="54"/>
    </row>
    <row r="165" spans="1:16" x14ac:dyDescent="0.25">
      <c r="A165" s="48"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1" t="s">
        <v>739</v>
      </c>
      <c r="L165" s="9" t="str">
        <f>IF(J165="Div by 0", "N/A", IF(OR(J165="N/A",K165="N/A"),"N/A", IF(J165&gt;VALUE(MID(K165,1,2)), "No", IF(J165&lt;-1*VALUE(MID(K165,1,2)), "No", "Yes"))))</f>
        <v>N/A</v>
      </c>
      <c r="N165" s="54"/>
    </row>
    <row r="166" spans="1:16" x14ac:dyDescent="0.25">
      <c r="A166" s="48"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399211</v>
      </c>
      <c r="D6" s="11" t="str">
        <f t="shared" ref="D6:D11" si="0">IF($B6="N/A","N/A",IF(C6&gt;10,"No",IF(C6&lt;-10,"No","Yes")))</f>
        <v>N/A</v>
      </c>
      <c r="E6" s="1">
        <v>403288</v>
      </c>
      <c r="F6" s="11" t="str">
        <f t="shared" ref="F6:F11" si="1">IF($B6="N/A","N/A",IF(E6&gt;10,"No",IF(E6&lt;-10,"No","Yes")))</f>
        <v>N/A</v>
      </c>
      <c r="G6" s="1">
        <v>398414</v>
      </c>
      <c r="H6" s="11" t="str">
        <f t="shared" ref="H6:H11" si="2">IF($B6="N/A","N/A",IF(G6&gt;10,"No",IF(G6&lt;-10,"No","Yes")))</f>
        <v>N/A</v>
      </c>
      <c r="I6" s="12">
        <v>1.0209999999999999</v>
      </c>
      <c r="J6" s="12">
        <v>-1.21</v>
      </c>
      <c r="K6" s="1" t="s">
        <v>739</v>
      </c>
      <c r="L6" s="9" t="str">
        <f t="shared" ref="L6:L14" si="3">IF(J6="Div by 0", "N/A", IF(K6="N/A","N/A", IF(J6&gt;VALUE(MID(K6,1,2)), "No", IF(J6&lt;-1*VALUE(MID(K6,1,2)), "No", "Yes"))))</f>
        <v>Yes</v>
      </c>
    </row>
    <row r="7" spans="1:12" x14ac:dyDescent="0.25">
      <c r="A7" s="18" t="s">
        <v>100</v>
      </c>
      <c r="B7" s="41" t="s">
        <v>213</v>
      </c>
      <c r="C7" s="1">
        <v>26252</v>
      </c>
      <c r="D7" s="11" t="str">
        <f t="shared" si="0"/>
        <v>N/A</v>
      </c>
      <c r="E7" s="1">
        <v>27034</v>
      </c>
      <c r="F7" s="11" t="str">
        <f t="shared" si="1"/>
        <v>N/A</v>
      </c>
      <c r="G7" s="1">
        <v>26685</v>
      </c>
      <c r="H7" s="11" t="str">
        <f t="shared" si="2"/>
        <v>N/A</v>
      </c>
      <c r="I7" s="12">
        <v>2.9790000000000001</v>
      </c>
      <c r="J7" s="12">
        <v>-1.29</v>
      </c>
      <c r="K7" s="41" t="s">
        <v>739</v>
      </c>
      <c r="L7" s="9" t="str">
        <f t="shared" si="3"/>
        <v>Yes</v>
      </c>
    </row>
    <row r="8" spans="1:12" x14ac:dyDescent="0.25">
      <c r="A8" s="18" t="s">
        <v>101</v>
      </c>
      <c r="B8" s="41" t="s">
        <v>213</v>
      </c>
      <c r="C8" s="1">
        <v>105376</v>
      </c>
      <c r="D8" s="11" t="str">
        <f t="shared" si="0"/>
        <v>N/A</v>
      </c>
      <c r="E8" s="1">
        <v>107367</v>
      </c>
      <c r="F8" s="11" t="str">
        <f t="shared" si="1"/>
        <v>N/A</v>
      </c>
      <c r="G8" s="1">
        <v>106321</v>
      </c>
      <c r="H8" s="11" t="str">
        <f t="shared" si="2"/>
        <v>N/A</v>
      </c>
      <c r="I8" s="12">
        <v>1.889</v>
      </c>
      <c r="J8" s="12">
        <v>-0.97399999999999998</v>
      </c>
      <c r="K8" s="41" t="s">
        <v>739</v>
      </c>
      <c r="L8" s="9" t="str">
        <f t="shared" si="3"/>
        <v>Yes</v>
      </c>
    </row>
    <row r="9" spans="1:12" x14ac:dyDescent="0.25">
      <c r="A9" s="18" t="s">
        <v>104</v>
      </c>
      <c r="B9" s="41" t="s">
        <v>213</v>
      </c>
      <c r="C9" s="1">
        <v>203902</v>
      </c>
      <c r="D9" s="11" t="str">
        <f t="shared" si="0"/>
        <v>N/A</v>
      </c>
      <c r="E9" s="1">
        <v>204663</v>
      </c>
      <c r="F9" s="11" t="str">
        <f t="shared" si="1"/>
        <v>N/A</v>
      </c>
      <c r="G9" s="1">
        <v>203264</v>
      </c>
      <c r="H9" s="11" t="str">
        <f t="shared" si="2"/>
        <v>N/A</v>
      </c>
      <c r="I9" s="12">
        <v>0.37319999999999998</v>
      </c>
      <c r="J9" s="12">
        <v>-0.68400000000000005</v>
      </c>
      <c r="K9" s="41" t="s">
        <v>739</v>
      </c>
      <c r="L9" s="9" t="str">
        <f t="shared" si="3"/>
        <v>Yes</v>
      </c>
    </row>
    <row r="10" spans="1:12" x14ac:dyDescent="0.25">
      <c r="A10" s="18" t="s">
        <v>105</v>
      </c>
      <c r="B10" s="41" t="s">
        <v>213</v>
      </c>
      <c r="C10" s="1">
        <v>63681</v>
      </c>
      <c r="D10" s="11" t="str">
        <f t="shared" si="0"/>
        <v>N/A</v>
      </c>
      <c r="E10" s="1">
        <v>64224</v>
      </c>
      <c r="F10" s="11" t="str">
        <f t="shared" si="1"/>
        <v>N/A</v>
      </c>
      <c r="G10" s="1">
        <v>62144</v>
      </c>
      <c r="H10" s="11" t="str">
        <f t="shared" si="2"/>
        <v>N/A</v>
      </c>
      <c r="I10" s="12">
        <v>0.85270000000000001</v>
      </c>
      <c r="J10" s="12">
        <v>-3.24</v>
      </c>
      <c r="K10" s="41" t="s">
        <v>739</v>
      </c>
      <c r="L10" s="9" t="str">
        <f t="shared" si="3"/>
        <v>Yes</v>
      </c>
    </row>
    <row r="11" spans="1:12" x14ac:dyDescent="0.25">
      <c r="A11" s="18" t="s">
        <v>77</v>
      </c>
      <c r="B11" s="1" t="s">
        <v>213</v>
      </c>
      <c r="C11" s="1">
        <v>323722.65000000002</v>
      </c>
      <c r="D11" s="11" t="str">
        <f t="shared" si="0"/>
        <v>N/A</v>
      </c>
      <c r="E11" s="1">
        <v>326083.75</v>
      </c>
      <c r="F11" s="11" t="str">
        <f t="shared" si="1"/>
        <v>N/A</v>
      </c>
      <c r="G11" s="1">
        <v>324335.19</v>
      </c>
      <c r="H11" s="11" t="str">
        <f t="shared" si="2"/>
        <v>N/A</v>
      </c>
      <c r="I11" s="12">
        <v>0.72940000000000005</v>
      </c>
      <c r="J11" s="12">
        <v>-0.53600000000000003</v>
      </c>
      <c r="K11" s="1" t="s">
        <v>740</v>
      </c>
      <c r="L11" s="9" t="str">
        <f t="shared" si="3"/>
        <v>Yes</v>
      </c>
    </row>
    <row r="12" spans="1:12" x14ac:dyDescent="0.25">
      <c r="A12" s="18" t="s">
        <v>115</v>
      </c>
      <c r="B12" s="1" t="s">
        <v>213</v>
      </c>
      <c r="C12" s="1">
        <v>52834</v>
      </c>
      <c r="D12" s="1" t="s">
        <v>213</v>
      </c>
      <c r="E12" s="1">
        <v>54070</v>
      </c>
      <c r="F12" s="1" t="s">
        <v>213</v>
      </c>
      <c r="G12" s="1">
        <v>53462</v>
      </c>
      <c r="H12" s="1" t="s">
        <v>213</v>
      </c>
      <c r="I12" s="12">
        <v>2.339</v>
      </c>
      <c r="J12" s="12">
        <v>-1.1200000000000001</v>
      </c>
      <c r="K12" s="1" t="s">
        <v>740</v>
      </c>
      <c r="L12" s="9" t="str">
        <f t="shared" si="3"/>
        <v>Yes</v>
      </c>
    </row>
    <row r="13" spans="1:12" x14ac:dyDescent="0.25">
      <c r="A13" s="18" t="s">
        <v>449</v>
      </c>
      <c r="B13" s="1" t="s">
        <v>213</v>
      </c>
      <c r="C13" s="1">
        <v>25654</v>
      </c>
      <c r="D13" s="1" t="s">
        <v>213</v>
      </c>
      <c r="E13" s="1">
        <v>26405</v>
      </c>
      <c r="F13" s="1" t="s">
        <v>213</v>
      </c>
      <c r="G13" s="1">
        <v>26124</v>
      </c>
      <c r="H13" s="1" t="s">
        <v>213</v>
      </c>
      <c r="I13" s="12">
        <v>2.927</v>
      </c>
      <c r="J13" s="12">
        <v>-1.06</v>
      </c>
      <c r="K13" s="1" t="s">
        <v>740</v>
      </c>
      <c r="L13" s="9" t="str">
        <f t="shared" si="3"/>
        <v>Yes</v>
      </c>
    </row>
    <row r="14" spans="1:12" x14ac:dyDescent="0.25">
      <c r="A14" s="18" t="s">
        <v>450</v>
      </c>
      <c r="B14" s="1" t="s">
        <v>213</v>
      </c>
      <c r="C14" s="1">
        <v>26680</v>
      </c>
      <c r="D14" s="1" t="s">
        <v>213</v>
      </c>
      <c r="E14" s="1">
        <v>27191</v>
      </c>
      <c r="F14" s="1" t="s">
        <v>213</v>
      </c>
      <c r="G14" s="1">
        <v>26965</v>
      </c>
      <c r="H14" s="1" t="s">
        <v>213</v>
      </c>
      <c r="I14" s="12">
        <v>1.915</v>
      </c>
      <c r="J14" s="12">
        <v>-0.83099999999999996</v>
      </c>
      <c r="K14" s="1" t="s">
        <v>740</v>
      </c>
      <c r="L14" s="9" t="str">
        <f t="shared" si="3"/>
        <v>Yes</v>
      </c>
    </row>
    <row r="15" spans="1:12" x14ac:dyDescent="0.25">
      <c r="A15" s="4" t="s">
        <v>58</v>
      </c>
      <c r="B15" s="41" t="s">
        <v>213</v>
      </c>
      <c r="C15" s="14">
        <v>2388788439</v>
      </c>
      <c r="D15" s="11" t="str">
        <f t="shared" ref="D15:D20" si="4">IF($B15="N/A","N/A",IF(C15&gt;10,"No",IF(C15&lt;-10,"No","Yes")))</f>
        <v>N/A</v>
      </c>
      <c r="E15" s="14">
        <v>2575397306</v>
      </c>
      <c r="F15" s="11" t="str">
        <f t="shared" ref="F15:F20" si="5">IF($B15="N/A","N/A",IF(E15&gt;10,"No",IF(E15&lt;-10,"No","Yes")))</f>
        <v>N/A</v>
      </c>
      <c r="G15" s="14">
        <v>2688143614</v>
      </c>
      <c r="H15" s="11" t="str">
        <f t="shared" ref="H15:H20" si="6">IF($B15="N/A","N/A",IF(G15&gt;10,"No",IF(G15&lt;-10,"No","Yes")))</f>
        <v>N/A</v>
      </c>
      <c r="I15" s="12">
        <v>7.8120000000000003</v>
      </c>
      <c r="J15" s="12">
        <v>4.3780000000000001</v>
      </c>
      <c r="K15" s="41" t="s">
        <v>739</v>
      </c>
      <c r="L15" s="9" t="str">
        <f t="shared" ref="L15:L20" si="7">IF(J15="Div by 0", "N/A", IF(K15="N/A","N/A", IF(J15&gt;VALUE(MID(K15,1,2)), "No", IF(J15&lt;-1*VALUE(MID(K15,1,2)), "No", "Yes"))))</f>
        <v>Yes</v>
      </c>
    </row>
    <row r="16" spans="1:12" x14ac:dyDescent="0.25">
      <c r="A16" s="4" t="s">
        <v>1132</v>
      </c>
      <c r="B16" s="41" t="s">
        <v>213</v>
      </c>
      <c r="C16" s="14">
        <v>5983.7740918999998</v>
      </c>
      <c r="D16" s="11" t="str">
        <f t="shared" si="4"/>
        <v>N/A</v>
      </c>
      <c r="E16" s="14">
        <v>6386.0003422</v>
      </c>
      <c r="F16" s="11" t="str">
        <f t="shared" si="5"/>
        <v>N/A</v>
      </c>
      <c r="G16" s="14">
        <v>6747.1113314000004</v>
      </c>
      <c r="H16" s="11" t="str">
        <f t="shared" si="6"/>
        <v>N/A</v>
      </c>
      <c r="I16" s="12">
        <v>6.7220000000000004</v>
      </c>
      <c r="J16" s="12">
        <v>5.6550000000000002</v>
      </c>
      <c r="K16" s="41" t="s">
        <v>739</v>
      </c>
      <c r="L16" s="9" t="str">
        <f t="shared" si="7"/>
        <v>Yes</v>
      </c>
    </row>
    <row r="17" spans="1:12" x14ac:dyDescent="0.25">
      <c r="A17" s="4" t="s">
        <v>1232</v>
      </c>
      <c r="B17" s="41" t="s">
        <v>213</v>
      </c>
      <c r="C17" s="14">
        <v>20423.932538000001</v>
      </c>
      <c r="D17" s="11" t="str">
        <f t="shared" si="4"/>
        <v>N/A</v>
      </c>
      <c r="E17" s="14">
        <v>21077.005659999999</v>
      </c>
      <c r="F17" s="11" t="str">
        <f t="shared" si="5"/>
        <v>N/A</v>
      </c>
      <c r="G17" s="14">
        <v>22638.867079</v>
      </c>
      <c r="H17" s="11" t="str">
        <f t="shared" si="6"/>
        <v>N/A</v>
      </c>
      <c r="I17" s="12">
        <v>3.198</v>
      </c>
      <c r="J17" s="12">
        <v>7.41</v>
      </c>
      <c r="K17" s="41" t="s">
        <v>739</v>
      </c>
      <c r="L17" s="9" t="str">
        <f t="shared" si="7"/>
        <v>Yes</v>
      </c>
    </row>
    <row r="18" spans="1:12" x14ac:dyDescent="0.25">
      <c r="A18" s="4" t="s">
        <v>1233</v>
      </c>
      <c r="B18" s="41" t="s">
        <v>213</v>
      </c>
      <c r="C18" s="14">
        <v>11353.072483</v>
      </c>
      <c r="D18" s="11" t="str">
        <f t="shared" si="4"/>
        <v>N/A</v>
      </c>
      <c r="E18" s="14">
        <v>12088.171859</v>
      </c>
      <c r="F18" s="11" t="str">
        <f t="shared" si="5"/>
        <v>N/A</v>
      </c>
      <c r="G18" s="14">
        <v>12960.021086999999</v>
      </c>
      <c r="H18" s="11" t="str">
        <f t="shared" si="6"/>
        <v>N/A</v>
      </c>
      <c r="I18" s="12">
        <v>6.4749999999999996</v>
      </c>
      <c r="J18" s="12">
        <v>7.2119999999999997</v>
      </c>
      <c r="K18" s="41" t="s">
        <v>739</v>
      </c>
      <c r="L18" s="9" t="str">
        <f t="shared" si="7"/>
        <v>Yes</v>
      </c>
    </row>
    <row r="19" spans="1:12" x14ac:dyDescent="0.25">
      <c r="A19" s="4" t="s">
        <v>1234</v>
      </c>
      <c r="B19" s="41" t="s">
        <v>213</v>
      </c>
      <c r="C19" s="14">
        <v>2211.7877705999999</v>
      </c>
      <c r="D19" s="11" t="str">
        <f t="shared" si="4"/>
        <v>N/A</v>
      </c>
      <c r="E19" s="14">
        <v>2256.6930808000002</v>
      </c>
      <c r="F19" s="11" t="str">
        <f t="shared" si="5"/>
        <v>N/A</v>
      </c>
      <c r="G19" s="14">
        <v>2253.3748867999998</v>
      </c>
      <c r="H19" s="11" t="str">
        <f t="shared" si="6"/>
        <v>N/A</v>
      </c>
      <c r="I19" s="12">
        <v>2.0299999999999998</v>
      </c>
      <c r="J19" s="12">
        <v>-0.14699999999999999</v>
      </c>
      <c r="K19" s="41" t="s">
        <v>739</v>
      </c>
      <c r="L19" s="9" t="str">
        <f t="shared" si="7"/>
        <v>Yes</v>
      </c>
    </row>
    <row r="20" spans="1:12" x14ac:dyDescent="0.25">
      <c r="A20" s="4" t="s">
        <v>1235</v>
      </c>
      <c r="B20" s="41" t="s">
        <v>213</v>
      </c>
      <c r="C20" s="14">
        <v>3223.7252242</v>
      </c>
      <c r="D20" s="11" t="str">
        <f t="shared" si="4"/>
        <v>N/A</v>
      </c>
      <c r="E20" s="14">
        <v>3828.3073462000002</v>
      </c>
      <c r="F20" s="11" t="str">
        <f t="shared" si="5"/>
        <v>N/A</v>
      </c>
      <c r="G20" s="14">
        <v>3991.9067166999998</v>
      </c>
      <c r="H20" s="11" t="str">
        <f t="shared" si="6"/>
        <v>N/A</v>
      </c>
      <c r="I20" s="12">
        <v>18.75</v>
      </c>
      <c r="J20" s="12">
        <v>4.2729999999999997</v>
      </c>
      <c r="K20" s="41" t="s">
        <v>739</v>
      </c>
      <c r="L20" s="9" t="str">
        <f t="shared" si="7"/>
        <v>Yes</v>
      </c>
    </row>
    <row r="21" spans="1:12" x14ac:dyDescent="0.25">
      <c r="A21" s="2" t="s">
        <v>1136</v>
      </c>
      <c r="B21" s="41" t="s">
        <v>213</v>
      </c>
      <c r="C21" s="14">
        <v>6299.7249322999996</v>
      </c>
      <c r="D21" s="11" t="str">
        <f t="shared" ref="D21:D22" si="8">IF($B21="N/A","N/A",IF(C21&gt;10,"No",IF(C21&lt;-10,"No","Yes")))</f>
        <v>N/A</v>
      </c>
      <c r="E21" s="14">
        <v>6744.8139834000003</v>
      </c>
      <c r="F21" s="11" t="str">
        <f t="shared" ref="F21:F22" si="9">IF($B21="N/A","N/A",IF(E21&gt;10,"No",IF(E21&lt;-10,"No","Yes")))</f>
        <v>N/A</v>
      </c>
      <c r="G21" s="14">
        <v>7086.1915857000004</v>
      </c>
      <c r="H21" s="11" t="str">
        <f t="shared" ref="H21:H22" si="10">IF($B21="N/A","N/A",IF(G21&gt;10,"No",IF(G21&lt;-10,"No","Yes")))</f>
        <v>N/A</v>
      </c>
      <c r="I21" s="12">
        <v>7.0650000000000004</v>
      </c>
      <c r="J21" s="12">
        <v>5.0609999999999999</v>
      </c>
      <c r="K21" s="41" t="s">
        <v>739</v>
      </c>
      <c r="L21" s="9" t="str">
        <f>IF(J21="Div by 0", "N/A", IF(OR(J21="N/A",K21="N/A"),"N/A", IF(J21&gt;VALUE(MID(K21,1,2)), "No", IF(J21&lt;-1*VALUE(MID(K21,1,2)), "No", "Yes"))))</f>
        <v>Yes</v>
      </c>
    </row>
    <row r="22" spans="1:12" x14ac:dyDescent="0.25">
      <c r="A22" s="2" t="s">
        <v>1137</v>
      </c>
      <c r="B22" s="41" t="s">
        <v>213</v>
      </c>
      <c r="C22" s="14">
        <v>5577.0723963999999</v>
      </c>
      <c r="D22" s="11" t="str">
        <f t="shared" si="8"/>
        <v>N/A</v>
      </c>
      <c r="E22" s="14">
        <v>5925.5298977000002</v>
      </c>
      <c r="F22" s="11" t="str">
        <f t="shared" si="9"/>
        <v>N/A</v>
      </c>
      <c r="G22" s="14">
        <v>6312.3327909999998</v>
      </c>
      <c r="H22" s="11" t="str">
        <f t="shared" si="10"/>
        <v>N/A</v>
      </c>
      <c r="I22" s="12">
        <v>6.2480000000000002</v>
      </c>
      <c r="J22" s="12">
        <v>6.5279999999999996</v>
      </c>
      <c r="K22" s="41" t="s">
        <v>739</v>
      </c>
      <c r="L22" s="9" t="str">
        <f>IF(J22="Div by 0", "N/A", IF(OR(J22="N/A",K22="N/A"),"N/A", IF(J22&gt;VALUE(MID(K22,1,2)), "No", IF(J22&lt;-1*VALUE(MID(K22,1,2)), "No", "Yes"))))</f>
        <v>Yes</v>
      </c>
    </row>
    <row r="23" spans="1:12" x14ac:dyDescent="0.25">
      <c r="A23" s="4" t="s">
        <v>1236</v>
      </c>
      <c r="B23" s="41" t="s">
        <v>213</v>
      </c>
      <c r="C23" s="14">
        <v>15247.472593</v>
      </c>
      <c r="D23" s="11" t="str">
        <f>IF($B23="N/A","N/A",IF(C23&gt;10,"No",IF(C23&lt;-10,"No","Yes")))</f>
        <v>N/A</v>
      </c>
      <c r="E23" s="14">
        <v>15965.198132</v>
      </c>
      <c r="F23" s="11" t="str">
        <f>IF($B23="N/A","N/A",IF(E23&gt;10,"No",IF(E23&lt;-10,"No","Yes")))</f>
        <v>N/A</v>
      </c>
      <c r="G23" s="14">
        <v>17537.331469000001</v>
      </c>
      <c r="H23" s="11" t="str">
        <f>IF($B23="N/A","N/A",IF(G23&gt;10,"No",IF(G23&lt;-10,"No","Yes")))</f>
        <v>N/A</v>
      </c>
      <c r="I23" s="12">
        <v>4.7069999999999999</v>
      </c>
      <c r="J23" s="12">
        <v>9.8469999999999995</v>
      </c>
      <c r="K23" s="41" t="s">
        <v>739</v>
      </c>
      <c r="L23" s="9" t="str">
        <f>IF(J23="Div by 0", "N/A", IF(K23="N/A","N/A", IF(J23&gt;VALUE(MID(K23,1,2)), "No", IF(J23&lt;-1*VALUE(MID(K23,1,2)), "No", "Yes"))))</f>
        <v>Yes</v>
      </c>
    </row>
    <row r="24" spans="1:12" x14ac:dyDescent="0.25">
      <c r="A24" s="4" t="s">
        <v>1237</v>
      </c>
      <c r="B24" s="41" t="s">
        <v>213</v>
      </c>
      <c r="C24" s="14">
        <v>20434.486903000001</v>
      </c>
      <c r="D24" s="11" t="str">
        <f>IF($B24="N/A","N/A",IF(C24&gt;10,"No",IF(C24&lt;-10,"No","Yes")))</f>
        <v>N/A</v>
      </c>
      <c r="E24" s="14">
        <v>21115.018936</v>
      </c>
      <c r="F24" s="11" t="str">
        <f>IF($B24="N/A","N/A",IF(E24&gt;10,"No",IF(E24&lt;-10,"No","Yes")))</f>
        <v>N/A</v>
      </c>
      <c r="G24" s="14">
        <v>22719.242995000001</v>
      </c>
      <c r="H24" s="11" t="str">
        <f>IF($B24="N/A","N/A",IF(G24&gt;10,"No",IF(G24&lt;-10,"No","Yes")))</f>
        <v>N/A</v>
      </c>
      <c r="I24" s="12">
        <v>3.33</v>
      </c>
      <c r="J24" s="12">
        <v>7.5979999999999999</v>
      </c>
      <c r="K24" s="41" t="s">
        <v>739</v>
      </c>
      <c r="L24" s="9" t="str">
        <f>IF(J24="Div by 0", "N/A", IF(K24="N/A","N/A", IF(J24&gt;VALUE(MID(K24,1,2)), "No", IF(J24&lt;-1*VALUE(MID(K24,1,2)), "No", "Yes"))))</f>
        <v>Yes</v>
      </c>
    </row>
    <row r="25" spans="1:12" x14ac:dyDescent="0.25">
      <c r="A25" s="4" t="s">
        <v>1238</v>
      </c>
      <c r="B25" s="41" t="s">
        <v>213</v>
      </c>
      <c r="C25" s="14">
        <v>10461.749024999999</v>
      </c>
      <c r="D25" s="11" t="str">
        <f>IF($B25="N/A","N/A",IF(C25&gt;10,"No",IF(C25&lt;-10,"No","Yes")))</f>
        <v>N/A</v>
      </c>
      <c r="E25" s="14">
        <v>11168.899415</v>
      </c>
      <c r="F25" s="11" t="str">
        <f>IF($B25="N/A","N/A",IF(E25&gt;10,"No",IF(E25&lt;-10,"No","Yes")))</f>
        <v>N/A</v>
      </c>
      <c r="G25" s="14">
        <v>12699.383238</v>
      </c>
      <c r="H25" s="11" t="str">
        <f>IF($B25="N/A","N/A",IF(G25&gt;10,"No",IF(G25&lt;-10,"No","Yes")))</f>
        <v>N/A</v>
      </c>
      <c r="I25" s="12">
        <v>6.7590000000000003</v>
      </c>
      <c r="J25" s="12">
        <v>13.7</v>
      </c>
      <c r="K25" s="41" t="s">
        <v>739</v>
      </c>
      <c r="L25" s="9" t="str">
        <f>IF(J25="Div by 0", "N/A", IF(K25="N/A","N/A", IF(J25&gt;VALUE(MID(K25,1,2)), "No", IF(J25&lt;-1*VALUE(MID(K25,1,2)), "No", "Yes"))))</f>
        <v>Yes</v>
      </c>
    </row>
    <row r="26" spans="1:12" x14ac:dyDescent="0.25">
      <c r="A26" s="4" t="s">
        <v>1239</v>
      </c>
      <c r="B26" s="41" t="s">
        <v>213</v>
      </c>
      <c r="C26" s="14">
        <v>16736.688576</v>
      </c>
      <c r="D26" s="11" t="str">
        <f t="shared" ref="D26:D27" si="11">IF($B26="N/A","N/A",IF(C26&gt;10,"No",IF(C26&lt;-10,"No","Yes")))</f>
        <v>N/A</v>
      </c>
      <c r="E26" s="14">
        <v>17457.903000999999</v>
      </c>
      <c r="F26" s="11" t="str">
        <f t="shared" ref="F26:F30" si="12">IF($B26="N/A","N/A",IF(E26&gt;10,"No",IF(E26&lt;-10,"No","Yes")))</f>
        <v>N/A</v>
      </c>
      <c r="G26" s="14">
        <v>19048.891524999999</v>
      </c>
      <c r="H26" s="11" t="str">
        <f t="shared" ref="H26:H27" si="13">IF($B26="N/A","N/A",IF(G26&gt;10,"No",IF(G26&lt;-10,"No","Yes")))</f>
        <v>N/A</v>
      </c>
      <c r="I26" s="12">
        <v>4.3090000000000002</v>
      </c>
      <c r="J26" s="12">
        <v>9.1129999999999995</v>
      </c>
      <c r="K26" s="41" t="s">
        <v>739</v>
      </c>
      <c r="L26" s="9" t="str">
        <f>IF(J26="Div by 0", "N/A", IF(OR(J26="N/A",K26="N/A"),"N/A", IF(J26&gt;VALUE(MID(K26,1,2)), "No", IF(J26&lt;-1*VALUE(MID(K26,1,2)), "No", "Yes"))))</f>
        <v>Yes</v>
      </c>
    </row>
    <row r="27" spans="1:12" x14ac:dyDescent="0.25">
      <c r="A27" s="4" t="s">
        <v>1240</v>
      </c>
      <c r="B27" s="41" t="s">
        <v>213</v>
      </c>
      <c r="C27" s="14">
        <v>13039.088255999999</v>
      </c>
      <c r="D27" s="11" t="str">
        <f t="shared" si="11"/>
        <v>N/A</v>
      </c>
      <c r="E27" s="14">
        <v>13757.620943</v>
      </c>
      <c r="F27" s="11" t="str">
        <f t="shared" si="12"/>
        <v>N/A</v>
      </c>
      <c r="G27" s="14">
        <v>15307.986806999999</v>
      </c>
      <c r="H27" s="11" t="str">
        <f t="shared" si="13"/>
        <v>N/A</v>
      </c>
      <c r="I27" s="12">
        <v>5.5110000000000001</v>
      </c>
      <c r="J27" s="12">
        <v>11.27</v>
      </c>
      <c r="K27" s="41" t="s">
        <v>739</v>
      </c>
      <c r="L27" s="9" t="str">
        <f>IF(J27="Div by 0", "N/A", IF(OR(J27="N/A",K27="N/A"),"N/A", IF(J27&gt;VALUE(MID(K27,1,2)), "No", IF(J27&lt;-1*VALUE(MID(K27,1,2)), "No", "Yes"))))</f>
        <v>Yes</v>
      </c>
    </row>
    <row r="28" spans="1:12" x14ac:dyDescent="0.25">
      <c r="A28" s="48"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1" t="s">
        <v>739</v>
      </c>
      <c r="L28" s="9" t="str">
        <f>IF(J28="Div by 0", "N/A", IF(OR(J28="N/A",K28="N/A"),"N/A", IF(J28&gt;VALUE(MID(K28,1,2)), "No", IF(J28&lt;-1*VALUE(MID(K28,1,2)), "No", "Yes"))))</f>
        <v>N/A</v>
      </c>
    </row>
    <row r="29" spans="1:12" x14ac:dyDescent="0.25">
      <c r="A29" s="48" t="s">
        <v>1242</v>
      </c>
      <c r="B29" s="14" t="s">
        <v>213</v>
      </c>
      <c r="C29" s="14" t="s">
        <v>1746</v>
      </c>
      <c r="D29" s="11" t="str">
        <f t="shared" si="14"/>
        <v>N/A</v>
      </c>
      <c r="E29" s="14" t="s">
        <v>1746</v>
      </c>
      <c r="F29" s="11" t="str">
        <f t="shared" si="12"/>
        <v>N/A</v>
      </c>
      <c r="G29" s="14" t="s">
        <v>1746</v>
      </c>
      <c r="H29" s="11" t="str">
        <f t="shared" si="15"/>
        <v>N/A</v>
      </c>
      <c r="I29" s="12" t="s">
        <v>1746</v>
      </c>
      <c r="J29" s="12" t="s">
        <v>1746</v>
      </c>
      <c r="K29" s="41" t="s">
        <v>739</v>
      </c>
      <c r="L29" s="9" t="str">
        <f t="shared" ref="L29:L30" si="16">IF(J29="Div by 0", "N/A", IF(OR(J29="N/A",K29="N/A"),"N/A", IF(J29&gt;VALUE(MID(K29,1,2)), "No", IF(J29&lt;-1*VALUE(MID(K29,1,2)), "No", "Yes"))))</f>
        <v>N/A</v>
      </c>
    </row>
    <row r="30" spans="1:12" x14ac:dyDescent="0.25">
      <c r="A30" s="48" t="s">
        <v>1243</v>
      </c>
      <c r="B30" s="14" t="s">
        <v>213</v>
      </c>
      <c r="C30" s="14" t="s">
        <v>1746</v>
      </c>
      <c r="D30" s="11" t="str">
        <f t="shared" si="14"/>
        <v>N/A</v>
      </c>
      <c r="E30" s="14" t="s">
        <v>1746</v>
      </c>
      <c r="F30" s="11" t="str">
        <f t="shared" si="12"/>
        <v>N/A</v>
      </c>
      <c r="G30" s="14" t="s">
        <v>1746</v>
      </c>
      <c r="H30" s="11" t="str">
        <f t="shared" si="15"/>
        <v>N/A</v>
      </c>
      <c r="I30" s="12" t="s">
        <v>1746</v>
      </c>
      <c r="J30" s="12" t="s">
        <v>1746</v>
      </c>
      <c r="K30" s="41" t="s">
        <v>739</v>
      </c>
      <c r="L30" s="9" t="str">
        <f t="shared" si="16"/>
        <v>N/A</v>
      </c>
    </row>
    <row r="31" spans="1:12" x14ac:dyDescent="0.25">
      <c r="A31" s="42" t="s">
        <v>2</v>
      </c>
      <c r="B31" s="33" t="s">
        <v>213</v>
      </c>
      <c r="C31" s="13">
        <v>59.035948408000003</v>
      </c>
      <c r="D31" s="11" t="str">
        <f t="shared" ref="D31:D69" si="17">IF($B31="N/A","N/A",IF(C31&gt;10,"No",IF(C31&lt;-10,"No","Yes")))</f>
        <v>N/A</v>
      </c>
      <c r="E31" s="13">
        <v>60.649213465000003</v>
      </c>
      <c r="F31" s="11" t="str">
        <f t="shared" ref="F31:F69" si="18">IF($B31="N/A","N/A",IF(E31&gt;10,"No",IF(E31&lt;-10,"No","Yes")))</f>
        <v>N/A</v>
      </c>
      <c r="G31" s="13">
        <v>60.458969815000003</v>
      </c>
      <c r="H31" s="11" t="str">
        <f t="shared" ref="H31:H69" si="19">IF($B31="N/A","N/A",IF(G31&gt;10,"No",IF(G31&lt;-10,"No","Yes")))</f>
        <v>N/A</v>
      </c>
      <c r="I31" s="12">
        <v>2.7330000000000001</v>
      </c>
      <c r="J31" s="12">
        <v>-0.314</v>
      </c>
      <c r="K31" s="41" t="s">
        <v>739</v>
      </c>
      <c r="L31" s="9" t="str">
        <f t="shared" ref="L31:L99" si="20">IF(J31="Div by 0", "N/A", IF(K31="N/A","N/A", IF(J31&gt;VALUE(MID(K31,1,2)), "No", IF(J31&lt;-1*VALUE(MID(K31,1,2)), "No", "Yes"))))</f>
        <v>Yes</v>
      </c>
    </row>
    <row r="32" spans="1:12" x14ac:dyDescent="0.25">
      <c r="A32" s="42" t="s">
        <v>22</v>
      </c>
      <c r="B32" s="33" t="s">
        <v>213</v>
      </c>
      <c r="C32" s="1">
        <v>235678</v>
      </c>
      <c r="D32" s="11" t="str">
        <f t="shared" si="17"/>
        <v>N/A</v>
      </c>
      <c r="E32" s="1">
        <v>244591</v>
      </c>
      <c r="F32" s="11" t="str">
        <f t="shared" si="18"/>
        <v>N/A</v>
      </c>
      <c r="G32" s="1">
        <v>240877</v>
      </c>
      <c r="H32" s="11" t="str">
        <f t="shared" si="19"/>
        <v>N/A</v>
      </c>
      <c r="I32" s="12">
        <v>3.782</v>
      </c>
      <c r="J32" s="12">
        <v>-1.52</v>
      </c>
      <c r="K32" s="41" t="s">
        <v>739</v>
      </c>
      <c r="L32" s="9" t="str">
        <f t="shared" si="20"/>
        <v>Yes</v>
      </c>
    </row>
    <row r="33" spans="1:12" x14ac:dyDescent="0.25">
      <c r="A33" s="42" t="s">
        <v>451</v>
      </c>
      <c r="B33" s="41" t="s">
        <v>213</v>
      </c>
      <c r="C33" s="1">
        <v>11</v>
      </c>
      <c r="D33" s="1" t="str">
        <f t="shared" si="17"/>
        <v>N/A</v>
      </c>
      <c r="E33" s="1">
        <v>14</v>
      </c>
      <c r="F33" s="1" t="str">
        <f t="shared" si="18"/>
        <v>N/A</v>
      </c>
      <c r="G33" s="1">
        <v>11</v>
      </c>
      <c r="H33" s="11" t="str">
        <f t="shared" si="19"/>
        <v>N/A</v>
      </c>
      <c r="I33" s="12">
        <v>40</v>
      </c>
      <c r="J33" s="12">
        <v>-28.6</v>
      </c>
      <c r="K33" s="41" t="s">
        <v>739</v>
      </c>
      <c r="L33" s="9" t="str">
        <f t="shared" si="20"/>
        <v>Yes</v>
      </c>
    </row>
    <row r="34" spans="1:12" x14ac:dyDescent="0.25">
      <c r="A34" s="42" t="s">
        <v>1244</v>
      </c>
      <c r="B34" s="5" t="s">
        <v>213</v>
      </c>
      <c r="C34" s="1">
        <v>11</v>
      </c>
      <c r="D34" s="9" t="str">
        <f t="shared" ref="D34:D38" si="21">IF($B34="N/A","N/A",IF(C34&lt;0,"No","Yes"))</f>
        <v>N/A</v>
      </c>
      <c r="E34" s="1">
        <v>14</v>
      </c>
      <c r="F34" s="9" t="str">
        <f t="shared" ref="F34:F38" si="22">IF($B34="N/A","N/A",IF(E34&lt;0,"No","Yes"))</f>
        <v>N/A</v>
      </c>
      <c r="G34" s="1">
        <v>11</v>
      </c>
      <c r="H34" s="9" t="str">
        <f t="shared" ref="H34:H38" si="23">IF($B34="N/A","N/A",IF(G34&lt;0,"No","Yes"))</f>
        <v>N/A</v>
      </c>
      <c r="I34" s="12">
        <v>40</v>
      </c>
      <c r="J34" s="12">
        <v>-35.700000000000003</v>
      </c>
      <c r="K34" s="1" t="s">
        <v>739</v>
      </c>
      <c r="L34" s="9" t="str">
        <f t="shared" si="20"/>
        <v>No</v>
      </c>
    </row>
    <row r="35" spans="1:12" x14ac:dyDescent="0.25">
      <c r="A35" s="42"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2" t="s">
        <v>1246</v>
      </c>
      <c r="B36" s="5" t="s">
        <v>213</v>
      </c>
      <c r="C36" s="1">
        <v>0</v>
      </c>
      <c r="D36" s="9" t="str">
        <f t="shared" si="21"/>
        <v>N/A</v>
      </c>
      <c r="E36" s="1">
        <v>0</v>
      </c>
      <c r="F36" s="9" t="str">
        <f t="shared" si="22"/>
        <v>N/A</v>
      </c>
      <c r="G36" s="1">
        <v>11</v>
      </c>
      <c r="H36" s="9" t="str">
        <f t="shared" si="23"/>
        <v>N/A</v>
      </c>
      <c r="I36" s="12" t="s">
        <v>1746</v>
      </c>
      <c r="J36" s="12" t="s">
        <v>1746</v>
      </c>
      <c r="K36" s="1" t="s">
        <v>739</v>
      </c>
      <c r="L36" s="9" t="str">
        <f t="shared" si="20"/>
        <v>N/A</v>
      </c>
    </row>
    <row r="37" spans="1:12" x14ac:dyDescent="0.25">
      <c r="A37" s="42" t="s">
        <v>1247</v>
      </c>
      <c r="B37" s="5" t="s">
        <v>213</v>
      </c>
      <c r="C37" s="1">
        <v>0</v>
      </c>
      <c r="D37" s="9" t="str">
        <f t="shared" si="21"/>
        <v>N/A</v>
      </c>
      <c r="E37" s="1">
        <v>0</v>
      </c>
      <c r="F37" s="9" t="str">
        <f t="shared" si="22"/>
        <v>N/A</v>
      </c>
      <c r="G37" s="1">
        <v>0</v>
      </c>
      <c r="H37" s="9" t="str">
        <f t="shared" si="23"/>
        <v>N/A</v>
      </c>
      <c r="I37" s="12" t="s">
        <v>1746</v>
      </c>
      <c r="J37" s="12" t="s">
        <v>1746</v>
      </c>
      <c r="K37" s="1" t="s">
        <v>739</v>
      </c>
      <c r="L37" s="9" t="str">
        <f t="shared" si="20"/>
        <v>N/A</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3103</v>
      </c>
      <c r="D39" s="1" t="str">
        <f t="shared" si="17"/>
        <v>N/A</v>
      </c>
      <c r="E39" s="1">
        <v>2967</v>
      </c>
      <c r="F39" s="1" t="str">
        <f t="shared" si="18"/>
        <v>N/A</v>
      </c>
      <c r="G39" s="1">
        <v>2454</v>
      </c>
      <c r="H39" s="11" t="str">
        <f t="shared" si="19"/>
        <v>N/A</v>
      </c>
      <c r="I39" s="12">
        <v>-4.38</v>
      </c>
      <c r="J39" s="12">
        <v>-17.3</v>
      </c>
      <c r="K39" s="41" t="s">
        <v>739</v>
      </c>
      <c r="L39" s="9" t="str">
        <f t="shared" si="20"/>
        <v>Yes</v>
      </c>
    </row>
    <row r="40" spans="1:12" x14ac:dyDescent="0.25">
      <c r="A40" s="42" t="s">
        <v>1249</v>
      </c>
      <c r="B40" s="5" t="s">
        <v>213</v>
      </c>
      <c r="C40" s="1">
        <v>2536</v>
      </c>
      <c r="D40" s="9" t="str">
        <f t="shared" ref="D40:D45" si="24">IF($B40="N/A","N/A",IF(C40&lt;0,"No","Yes"))</f>
        <v>N/A</v>
      </c>
      <c r="E40" s="1">
        <v>2353</v>
      </c>
      <c r="F40" s="9" t="str">
        <f t="shared" ref="F40:F45" si="25">IF($B40="N/A","N/A",IF(E40&lt;0,"No","Yes"))</f>
        <v>N/A</v>
      </c>
      <c r="G40" s="1">
        <v>1971</v>
      </c>
      <c r="H40" s="9" t="str">
        <f t="shared" ref="H40:H45" si="26">IF($B40="N/A","N/A",IF(G40&lt;0,"No","Yes"))</f>
        <v>N/A</v>
      </c>
      <c r="I40" s="12">
        <v>-7.22</v>
      </c>
      <c r="J40" s="12">
        <v>-16.2</v>
      </c>
      <c r="K40" s="1" t="s">
        <v>739</v>
      </c>
      <c r="L40" s="9" t="str">
        <f t="shared" si="20"/>
        <v>Yes</v>
      </c>
    </row>
    <row r="41" spans="1:12" x14ac:dyDescent="0.25">
      <c r="A41" s="42" t="s">
        <v>1250</v>
      </c>
      <c r="B41" s="5" t="s">
        <v>213</v>
      </c>
      <c r="C41" s="1">
        <v>410</v>
      </c>
      <c r="D41" s="9" t="str">
        <f t="shared" si="24"/>
        <v>N/A</v>
      </c>
      <c r="E41" s="1">
        <v>424</v>
      </c>
      <c r="F41" s="9" t="str">
        <f t="shared" si="25"/>
        <v>N/A</v>
      </c>
      <c r="G41" s="1">
        <v>333</v>
      </c>
      <c r="H41" s="9" t="str">
        <f t="shared" si="26"/>
        <v>N/A</v>
      </c>
      <c r="I41" s="12">
        <v>3.415</v>
      </c>
      <c r="J41" s="12">
        <v>-21.5</v>
      </c>
      <c r="K41" s="1" t="s">
        <v>739</v>
      </c>
      <c r="L41" s="9" t="str">
        <f t="shared" si="20"/>
        <v>Yes</v>
      </c>
    </row>
    <row r="42" spans="1:12" x14ac:dyDescent="0.25">
      <c r="A42" s="42" t="s">
        <v>1251</v>
      </c>
      <c r="B42" s="5" t="s">
        <v>213</v>
      </c>
      <c r="C42" s="1">
        <v>76</v>
      </c>
      <c r="D42" s="9" t="str">
        <f t="shared" si="24"/>
        <v>N/A</v>
      </c>
      <c r="E42" s="1">
        <v>96</v>
      </c>
      <c r="F42" s="9" t="str">
        <f t="shared" si="25"/>
        <v>N/A</v>
      </c>
      <c r="G42" s="1">
        <v>85</v>
      </c>
      <c r="H42" s="9" t="str">
        <f t="shared" si="26"/>
        <v>N/A</v>
      </c>
      <c r="I42" s="12">
        <v>26.32</v>
      </c>
      <c r="J42" s="12">
        <v>-11.5</v>
      </c>
      <c r="K42" s="1" t="s">
        <v>739</v>
      </c>
      <c r="L42" s="9" t="str">
        <f t="shared" si="20"/>
        <v>Yes</v>
      </c>
    </row>
    <row r="43" spans="1:12" x14ac:dyDescent="0.25">
      <c r="A43" s="42" t="s">
        <v>1252</v>
      </c>
      <c r="B43" s="5" t="s">
        <v>213</v>
      </c>
      <c r="C43" s="1">
        <v>16</v>
      </c>
      <c r="D43" s="9" t="str">
        <f t="shared" si="24"/>
        <v>N/A</v>
      </c>
      <c r="E43" s="1">
        <v>23</v>
      </c>
      <c r="F43" s="9" t="str">
        <f t="shared" si="25"/>
        <v>N/A</v>
      </c>
      <c r="G43" s="1">
        <v>16</v>
      </c>
      <c r="H43" s="9" t="str">
        <f t="shared" si="26"/>
        <v>N/A</v>
      </c>
      <c r="I43" s="12">
        <v>43.75</v>
      </c>
      <c r="J43" s="12">
        <v>-30.4</v>
      </c>
      <c r="K43" s="1" t="s">
        <v>739</v>
      </c>
      <c r="L43" s="9" t="str">
        <f t="shared" si="20"/>
        <v>No</v>
      </c>
    </row>
    <row r="44" spans="1:12" x14ac:dyDescent="0.25">
      <c r="A44" s="42" t="s">
        <v>1253</v>
      </c>
      <c r="B44" s="5" t="s">
        <v>213</v>
      </c>
      <c r="C44" s="1">
        <v>65</v>
      </c>
      <c r="D44" s="9" t="str">
        <f t="shared" si="24"/>
        <v>N/A</v>
      </c>
      <c r="E44" s="1">
        <v>71</v>
      </c>
      <c r="F44" s="9" t="str">
        <f t="shared" si="25"/>
        <v>N/A</v>
      </c>
      <c r="G44" s="1">
        <v>49</v>
      </c>
      <c r="H44" s="9" t="str">
        <f t="shared" si="26"/>
        <v>N/A</v>
      </c>
      <c r="I44" s="12">
        <v>9.2309999999999999</v>
      </c>
      <c r="J44" s="12">
        <v>-31</v>
      </c>
      <c r="K44" s="1" t="s">
        <v>739</v>
      </c>
      <c r="L44" s="9" t="str">
        <f t="shared" si="20"/>
        <v>No</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186998</v>
      </c>
      <c r="D46" s="1" t="str">
        <f t="shared" si="17"/>
        <v>N/A</v>
      </c>
      <c r="E46" s="1">
        <v>189062</v>
      </c>
      <c r="F46" s="1" t="str">
        <f t="shared" si="18"/>
        <v>N/A</v>
      </c>
      <c r="G46" s="1">
        <v>187048</v>
      </c>
      <c r="H46" s="11" t="str">
        <f t="shared" si="19"/>
        <v>N/A</v>
      </c>
      <c r="I46" s="12">
        <v>1.1040000000000001</v>
      </c>
      <c r="J46" s="12">
        <v>-1.07</v>
      </c>
      <c r="K46" s="41" t="s">
        <v>739</v>
      </c>
      <c r="L46" s="9" t="str">
        <f t="shared" si="20"/>
        <v>Yes</v>
      </c>
    </row>
    <row r="47" spans="1:12" x14ac:dyDescent="0.25">
      <c r="A47" s="42" t="s">
        <v>1255</v>
      </c>
      <c r="B47" s="5" t="s">
        <v>213</v>
      </c>
      <c r="C47" s="1">
        <v>29</v>
      </c>
      <c r="D47" s="9" t="str">
        <f t="shared" ref="D47:D53" si="27">IF($B47="N/A","N/A",IF(C47&lt;0,"No","Yes"))</f>
        <v>N/A</v>
      </c>
      <c r="E47" s="1">
        <v>15</v>
      </c>
      <c r="F47" s="9" t="str">
        <f t="shared" ref="F47:F53" si="28">IF($B47="N/A","N/A",IF(E47&lt;0,"No","Yes"))</f>
        <v>N/A</v>
      </c>
      <c r="G47" s="1">
        <v>11</v>
      </c>
      <c r="H47" s="9" t="str">
        <f t="shared" ref="H47:H53" si="29">IF($B47="N/A","N/A",IF(G47&lt;0,"No","Yes"))</f>
        <v>N/A</v>
      </c>
      <c r="I47" s="12">
        <v>-48.3</v>
      </c>
      <c r="J47" s="12">
        <v>-33.299999999999997</v>
      </c>
      <c r="K47" s="1" t="s">
        <v>739</v>
      </c>
      <c r="L47" s="9" t="str">
        <f t="shared" si="20"/>
        <v>No</v>
      </c>
    </row>
    <row r="48" spans="1:12" x14ac:dyDescent="0.25">
      <c r="A48" s="42" t="s">
        <v>1256</v>
      </c>
      <c r="B48" s="5" t="s">
        <v>213</v>
      </c>
      <c r="C48" s="1">
        <v>13</v>
      </c>
      <c r="D48" s="9" t="str">
        <f t="shared" si="27"/>
        <v>N/A</v>
      </c>
      <c r="E48" s="1">
        <v>11</v>
      </c>
      <c r="F48" s="9" t="str">
        <f t="shared" si="28"/>
        <v>N/A</v>
      </c>
      <c r="G48" s="1">
        <v>11</v>
      </c>
      <c r="H48" s="9" t="str">
        <f t="shared" si="29"/>
        <v>N/A</v>
      </c>
      <c r="I48" s="12">
        <v>-84.6</v>
      </c>
      <c r="J48" s="12">
        <v>300</v>
      </c>
      <c r="K48" s="1" t="s">
        <v>739</v>
      </c>
      <c r="L48" s="9" t="str">
        <f t="shared" si="20"/>
        <v>No</v>
      </c>
    </row>
    <row r="49" spans="1:12" x14ac:dyDescent="0.25">
      <c r="A49" s="42" t="s">
        <v>1257</v>
      </c>
      <c r="B49" s="5" t="s">
        <v>213</v>
      </c>
      <c r="C49" s="1">
        <v>11</v>
      </c>
      <c r="D49" s="9" t="str">
        <f t="shared" si="27"/>
        <v>N/A</v>
      </c>
      <c r="E49" s="1">
        <v>11</v>
      </c>
      <c r="F49" s="9" t="str">
        <f t="shared" si="28"/>
        <v>N/A</v>
      </c>
      <c r="G49" s="1">
        <v>11</v>
      </c>
      <c r="H49" s="9" t="str">
        <f t="shared" si="29"/>
        <v>N/A</v>
      </c>
      <c r="I49" s="12">
        <v>-45.5</v>
      </c>
      <c r="J49" s="12">
        <v>0</v>
      </c>
      <c r="K49" s="1" t="s">
        <v>739</v>
      </c>
      <c r="L49" s="9" t="str">
        <f t="shared" si="20"/>
        <v>Yes</v>
      </c>
    </row>
    <row r="50" spans="1:12" x14ac:dyDescent="0.25">
      <c r="A50" s="42" t="s">
        <v>1258</v>
      </c>
      <c r="B50" s="5" t="s">
        <v>213</v>
      </c>
      <c r="C50" s="1">
        <v>7865</v>
      </c>
      <c r="D50" s="9" t="str">
        <f t="shared" si="27"/>
        <v>N/A</v>
      </c>
      <c r="E50" s="1">
        <v>7452</v>
      </c>
      <c r="F50" s="9" t="str">
        <f t="shared" si="28"/>
        <v>N/A</v>
      </c>
      <c r="G50" s="1">
        <v>7240</v>
      </c>
      <c r="H50" s="9" t="str">
        <f t="shared" si="29"/>
        <v>N/A</v>
      </c>
      <c r="I50" s="12">
        <v>-5.25</v>
      </c>
      <c r="J50" s="12">
        <v>-2.84</v>
      </c>
      <c r="K50" s="1" t="s">
        <v>739</v>
      </c>
      <c r="L50" s="9" t="str">
        <f t="shared" si="20"/>
        <v>Yes</v>
      </c>
    </row>
    <row r="51" spans="1:12" x14ac:dyDescent="0.25">
      <c r="A51" s="42" t="s">
        <v>1259</v>
      </c>
      <c r="B51" s="5" t="s">
        <v>213</v>
      </c>
      <c r="C51" s="1">
        <v>177745</v>
      </c>
      <c r="D51" s="9" t="str">
        <f t="shared" si="27"/>
        <v>N/A</v>
      </c>
      <c r="E51" s="1">
        <v>180239</v>
      </c>
      <c r="F51" s="9" t="str">
        <f t="shared" si="28"/>
        <v>N/A</v>
      </c>
      <c r="G51" s="1">
        <v>178593</v>
      </c>
      <c r="H51" s="9" t="str">
        <f t="shared" si="29"/>
        <v>N/A</v>
      </c>
      <c r="I51" s="12">
        <v>1.403</v>
      </c>
      <c r="J51" s="12">
        <v>-0.91300000000000003</v>
      </c>
      <c r="K51" s="1" t="s">
        <v>739</v>
      </c>
      <c r="L51" s="9" t="str">
        <f t="shared" si="20"/>
        <v>Yes</v>
      </c>
    </row>
    <row r="52" spans="1:12" x14ac:dyDescent="0.25">
      <c r="A52" s="42" t="s">
        <v>1260</v>
      </c>
      <c r="B52" s="5" t="s">
        <v>213</v>
      </c>
      <c r="C52" s="1">
        <v>1335</v>
      </c>
      <c r="D52" s="9" t="str">
        <f t="shared" si="27"/>
        <v>N/A</v>
      </c>
      <c r="E52" s="1">
        <v>1348</v>
      </c>
      <c r="F52" s="9" t="str">
        <f t="shared" si="28"/>
        <v>N/A</v>
      </c>
      <c r="G52" s="1">
        <v>1191</v>
      </c>
      <c r="H52" s="9" t="str">
        <f t="shared" si="29"/>
        <v>N/A</v>
      </c>
      <c r="I52" s="12">
        <v>0.9738</v>
      </c>
      <c r="J52" s="12">
        <v>-11.6</v>
      </c>
      <c r="K52" s="1" t="s">
        <v>739</v>
      </c>
      <c r="L52" s="9" t="str">
        <f t="shared" si="20"/>
        <v>Yes</v>
      </c>
    </row>
    <row r="53" spans="1:12" x14ac:dyDescent="0.25">
      <c r="A53" s="42"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2" t="s">
        <v>454</v>
      </c>
      <c r="B54" s="41" t="s">
        <v>213</v>
      </c>
      <c r="C54" s="1">
        <v>45567</v>
      </c>
      <c r="D54" s="1" t="str">
        <f t="shared" si="17"/>
        <v>N/A</v>
      </c>
      <c r="E54" s="1">
        <v>52548</v>
      </c>
      <c r="F54" s="1" t="str">
        <f t="shared" si="18"/>
        <v>N/A</v>
      </c>
      <c r="G54" s="1">
        <v>51365</v>
      </c>
      <c r="H54" s="11" t="str">
        <f t="shared" si="19"/>
        <v>N/A</v>
      </c>
      <c r="I54" s="12">
        <v>15.32</v>
      </c>
      <c r="J54" s="12">
        <v>-2.25</v>
      </c>
      <c r="K54" s="41" t="s">
        <v>739</v>
      </c>
      <c r="L54" s="9" t="str">
        <f t="shared" si="20"/>
        <v>Yes</v>
      </c>
    </row>
    <row r="55" spans="1:12" x14ac:dyDescent="0.25">
      <c r="A55" s="42" t="s">
        <v>1262</v>
      </c>
      <c r="B55" s="5" t="s">
        <v>213</v>
      </c>
      <c r="C55" s="1">
        <v>13226</v>
      </c>
      <c r="D55" s="9" t="str">
        <f t="shared" ref="D55:D60" si="30">IF($B55="N/A","N/A",IF(C55&lt;0,"No","Yes"))</f>
        <v>N/A</v>
      </c>
      <c r="E55" s="1">
        <v>16625</v>
      </c>
      <c r="F55" s="9" t="str">
        <f t="shared" ref="F55:F60" si="31">IF($B55="N/A","N/A",IF(E55&lt;0,"No","Yes"))</f>
        <v>N/A</v>
      </c>
      <c r="G55" s="1">
        <v>15889</v>
      </c>
      <c r="H55" s="9" t="str">
        <f t="shared" ref="H55:H60" si="32">IF($B55="N/A","N/A",IF(G55&lt;0,"No","Yes"))</f>
        <v>N/A</v>
      </c>
      <c r="I55" s="12">
        <v>25.7</v>
      </c>
      <c r="J55" s="12">
        <v>-4.43</v>
      </c>
      <c r="K55" s="1" t="s">
        <v>739</v>
      </c>
      <c r="L55" s="9" t="str">
        <f t="shared" si="20"/>
        <v>Yes</v>
      </c>
    </row>
    <row r="56" spans="1:12" x14ac:dyDescent="0.25">
      <c r="A56" s="42" t="s">
        <v>1263</v>
      </c>
      <c r="B56" s="5" t="s">
        <v>213</v>
      </c>
      <c r="C56" s="1">
        <v>5072</v>
      </c>
      <c r="D56" s="9" t="str">
        <f t="shared" si="30"/>
        <v>N/A</v>
      </c>
      <c r="E56" s="1">
        <v>6706</v>
      </c>
      <c r="F56" s="9" t="str">
        <f t="shared" si="31"/>
        <v>N/A</v>
      </c>
      <c r="G56" s="1">
        <v>6237</v>
      </c>
      <c r="H56" s="9" t="str">
        <f t="shared" si="32"/>
        <v>N/A</v>
      </c>
      <c r="I56" s="12">
        <v>32.22</v>
      </c>
      <c r="J56" s="12">
        <v>-6.99</v>
      </c>
      <c r="K56" s="1" t="s">
        <v>739</v>
      </c>
      <c r="L56" s="9" t="str">
        <f t="shared" si="20"/>
        <v>Yes</v>
      </c>
    </row>
    <row r="57" spans="1:12" x14ac:dyDescent="0.25">
      <c r="A57" s="42" t="s">
        <v>1264</v>
      </c>
      <c r="B57" s="5" t="s">
        <v>213</v>
      </c>
      <c r="C57" s="1">
        <v>8552</v>
      </c>
      <c r="D57" s="9" t="str">
        <f t="shared" si="30"/>
        <v>N/A</v>
      </c>
      <c r="E57" s="1">
        <v>9084</v>
      </c>
      <c r="F57" s="9" t="str">
        <f t="shared" si="31"/>
        <v>N/A</v>
      </c>
      <c r="G57" s="1">
        <v>8340</v>
      </c>
      <c r="H57" s="9" t="str">
        <f t="shared" si="32"/>
        <v>N/A</v>
      </c>
      <c r="I57" s="12">
        <v>6.2210000000000001</v>
      </c>
      <c r="J57" s="12">
        <v>-8.19</v>
      </c>
      <c r="K57" s="1" t="s">
        <v>739</v>
      </c>
      <c r="L57" s="9" t="str">
        <f t="shared" si="20"/>
        <v>Yes</v>
      </c>
    </row>
    <row r="58" spans="1:12" x14ac:dyDescent="0.25">
      <c r="A58" s="42" t="s">
        <v>1265</v>
      </c>
      <c r="B58" s="5" t="s">
        <v>213</v>
      </c>
      <c r="C58" s="1">
        <v>13158</v>
      </c>
      <c r="D58" s="9" t="str">
        <f t="shared" si="30"/>
        <v>N/A</v>
      </c>
      <c r="E58" s="1">
        <v>13870</v>
      </c>
      <c r="F58" s="9" t="str">
        <f t="shared" si="31"/>
        <v>N/A</v>
      </c>
      <c r="G58" s="1">
        <v>14230</v>
      </c>
      <c r="H58" s="9" t="str">
        <f t="shared" si="32"/>
        <v>N/A</v>
      </c>
      <c r="I58" s="12">
        <v>5.4109999999999996</v>
      </c>
      <c r="J58" s="12">
        <v>2.5960000000000001</v>
      </c>
      <c r="K58" s="1" t="s">
        <v>739</v>
      </c>
      <c r="L58" s="9" t="str">
        <f t="shared" si="20"/>
        <v>Yes</v>
      </c>
    </row>
    <row r="59" spans="1:12" x14ac:dyDescent="0.25">
      <c r="A59" s="42" t="s">
        <v>1266</v>
      </c>
      <c r="B59" s="5" t="s">
        <v>213</v>
      </c>
      <c r="C59" s="1">
        <v>5559</v>
      </c>
      <c r="D59" s="9" t="str">
        <f t="shared" si="30"/>
        <v>N/A</v>
      </c>
      <c r="E59" s="1">
        <v>6263</v>
      </c>
      <c r="F59" s="9" t="str">
        <f t="shared" si="31"/>
        <v>N/A</v>
      </c>
      <c r="G59" s="1">
        <v>6669</v>
      </c>
      <c r="H59" s="9" t="str">
        <f t="shared" si="32"/>
        <v>N/A</v>
      </c>
      <c r="I59" s="12">
        <v>12.66</v>
      </c>
      <c r="J59" s="12">
        <v>6.4829999999999997</v>
      </c>
      <c r="K59" s="1" t="s">
        <v>739</v>
      </c>
      <c r="L59" s="9" t="str">
        <f t="shared" si="20"/>
        <v>Yes</v>
      </c>
    </row>
    <row r="60" spans="1:12" x14ac:dyDescent="0.25">
      <c r="A60" s="42"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3" t="s">
        <v>213</v>
      </c>
      <c r="C61" s="1">
        <v>224627</v>
      </c>
      <c r="D61" s="1" t="str">
        <f t="shared" si="17"/>
        <v>N/A</v>
      </c>
      <c r="E61" s="1">
        <v>237054</v>
      </c>
      <c r="F61" s="1" t="str">
        <f t="shared" si="18"/>
        <v>N/A</v>
      </c>
      <c r="G61" s="1">
        <v>235150</v>
      </c>
      <c r="H61" s="11" t="str">
        <f t="shared" si="19"/>
        <v>N/A</v>
      </c>
      <c r="I61" s="12">
        <v>5.532</v>
      </c>
      <c r="J61" s="12">
        <v>-0.80300000000000005</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1746</v>
      </c>
      <c r="J66" s="12" t="s">
        <v>1746</v>
      </c>
      <c r="K66" s="41" t="s">
        <v>739</v>
      </c>
      <c r="L66" s="9" t="str">
        <f t="shared" si="33"/>
        <v>N/A</v>
      </c>
    </row>
    <row r="67" spans="1:12" x14ac:dyDescent="0.25">
      <c r="A67" s="3" t="s">
        <v>192</v>
      </c>
      <c r="B67" s="33" t="s">
        <v>213</v>
      </c>
      <c r="C67" s="1">
        <v>11836</v>
      </c>
      <c r="D67" s="1" t="str">
        <f t="shared" si="17"/>
        <v>N/A</v>
      </c>
      <c r="E67" s="1">
        <v>10370</v>
      </c>
      <c r="F67" s="1" t="str">
        <f t="shared" si="18"/>
        <v>N/A</v>
      </c>
      <c r="G67" s="1">
        <v>6055</v>
      </c>
      <c r="H67" s="11" t="str">
        <f t="shared" si="19"/>
        <v>N/A</v>
      </c>
      <c r="I67" s="12">
        <v>-12.4</v>
      </c>
      <c r="J67" s="12">
        <v>-41.6</v>
      </c>
      <c r="K67" s="41" t="s">
        <v>739</v>
      </c>
      <c r="L67" s="9" t="str">
        <f t="shared" si="33"/>
        <v>No</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1746</v>
      </c>
      <c r="J69" s="12" t="s">
        <v>1746</v>
      </c>
      <c r="K69" s="41" t="s">
        <v>739</v>
      </c>
      <c r="L69" s="9" t="str">
        <f t="shared" si="33"/>
        <v>N/A</v>
      </c>
    </row>
    <row r="70" spans="1:12" x14ac:dyDescent="0.25">
      <c r="A70" s="42" t="s">
        <v>78</v>
      </c>
      <c r="B70" s="41" t="s">
        <v>294</v>
      </c>
      <c r="C70" s="13">
        <v>0.68137941479999997</v>
      </c>
      <c r="D70" s="11" t="str">
        <f>IF($B70="N/A","N/A",IF(C70&gt;=20,"No",IF(C70&lt;0,"No","Yes")))</f>
        <v>Yes</v>
      </c>
      <c r="E70" s="13">
        <v>0.71019049379999999</v>
      </c>
      <c r="F70" s="11" t="str">
        <f>IF($B70="N/A","N/A",IF(E70&gt;=20,"No",IF(E70&lt;0,"No","Yes")))</f>
        <v>Yes</v>
      </c>
      <c r="G70" s="13">
        <v>0.54431184769999996</v>
      </c>
      <c r="H70" s="11" t="str">
        <f>IF($B70="N/A","N/A",IF(G70&gt;=20,"No",IF(G70&lt;0,"No","Yes")))</f>
        <v>Yes</v>
      </c>
      <c r="I70" s="12">
        <v>4.2279999999999998</v>
      </c>
      <c r="J70" s="12">
        <v>-23.4</v>
      </c>
      <c r="K70" s="41" t="s">
        <v>739</v>
      </c>
      <c r="L70" s="9" t="str">
        <f t="shared" si="20"/>
        <v>Yes</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1" t="s">
        <v>739</v>
      </c>
      <c r="L71" s="9" t="str">
        <f t="shared" si="20"/>
        <v>N/A</v>
      </c>
    </row>
    <row r="72" spans="1:12" x14ac:dyDescent="0.25">
      <c r="A72" s="42" t="s">
        <v>80</v>
      </c>
      <c r="B72" s="33" t="s">
        <v>213</v>
      </c>
      <c r="C72" s="13">
        <v>6.8137941499999993E-2</v>
      </c>
      <c r="D72" s="11" t="str">
        <f>IF($B72="N/A","N/A",IF(C72&gt;10,"No",IF(C72&lt;-10,"No","Yes")))</f>
        <v>N/A</v>
      </c>
      <c r="E72" s="13">
        <v>7.2128722000000006E-2</v>
      </c>
      <c r="F72" s="11" t="str">
        <f>IF($B72="N/A","N/A",IF(E72&gt;10,"No",IF(E72&lt;-10,"No","Yes")))</f>
        <v>N/A</v>
      </c>
      <c r="G72" s="13">
        <v>2.2445849399999999E-2</v>
      </c>
      <c r="H72" s="11" t="str">
        <f>IF($B72="N/A","N/A",IF(G72&gt;10,"No",IF(G72&lt;-10,"No","Yes")))</f>
        <v>N/A</v>
      </c>
      <c r="I72" s="12">
        <v>5.8570000000000002</v>
      </c>
      <c r="J72" s="12">
        <v>-68.900000000000006</v>
      </c>
      <c r="K72" s="41" t="s">
        <v>739</v>
      </c>
      <c r="L72" s="9" t="str">
        <f t="shared" si="20"/>
        <v>No</v>
      </c>
    </row>
    <row r="73" spans="1:12" x14ac:dyDescent="0.25">
      <c r="A73" s="42" t="s">
        <v>81</v>
      </c>
      <c r="B73" s="33" t="s">
        <v>213</v>
      </c>
      <c r="C73" s="13">
        <v>0.17268174750000001</v>
      </c>
      <c r="D73" s="11" t="str">
        <f>IF($B73="N/A","N/A",IF(C73&gt;10,"No",IF(C73&lt;-10,"No","Yes")))</f>
        <v>N/A</v>
      </c>
      <c r="E73" s="13">
        <v>0.2210293653</v>
      </c>
      <c r="F73" s="11" t="str">
        <f>IF($B73="N/A","N/A",IF(E73&gt;10,"No",IF(E73&lt;-10,"No","Yes")))</f>
        <v>N/A</v>
      </c>
      <c r="G73" s="13">
        <v>1.0117056856</v>
      </c>
      <c r="H73" s="11" t="str">
        <f>IF($B73="N/A","N/A",IF(G73&gt;10,"No",IF(G73&lt;-10,"No","Yes")))</f>
        <v>N/A</v>
      </c>
      <c r="I73" s="12">
        <v>28</v>
      </c>
      <c r="J73" s="12">
        <v>357.7</v>
      </c>
      <c r="K73" s="41" t="s">
        <v>739</v>
      </c>
      <c r="L73" s="9" t="str">
        <f t="shared" si="20"/>
        <v>No</v>
      </c>
    </row>
    <row r="74" spans="1:12" x14ac:dyDescent="0.25">
      <c r="A74" s="42" t="s">
        <v>121</v>
      </c>
      <c r="B74" s="33"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1" t="s">
        <v>739</v>
      </c>
      <c r="L74" s="9" t="str">
        <f t="shared" si="20"/>
        <v>N/A</v>
      </c>
    </row>
    <row r="75" spans="1:12" x14ac:dyDescent="0.25">
      <c r="A75" s="42" t="s">
        <v>82</v>
      </c>
      <c r="B75" s="33" t="s">
        <v>213</v>
      </c>
      <c r="C75" s="13">
        <v>0.45760663099999999</v>
      </c>
      <c r="D75" s="11" t="str">
        <f>IF($B75="N/A","N/A",IF(C75&gt;10,"No",IF(C75&lt;-10,"No","Yes")))</f>
        <v>N/A</v>
      </c>
      <c r="E75" s="13">
        <v>0.41048310700000001</v>
      </c>
      <c r="F75" s="11" t="str">
        <f>IF($B75="N/A","N/A",IF(E75&gt;10,"No",IF(E75&lt;-10,"No","Yes")))</f>
        <v>N/A</v>
      </c>
      <c r="G75" s="13">
        <v>0.1003344482</v>
      </c>
      <c r="H75" s="11" t="str">
        <f>IF($B75="N/A","N/A",IF(G75&gt;10,"No",IF(G75&lt;-10,"No","Yes")))</f>
        <v>N/A</v>
      </c>
      <c r="I75" s="12">
        <v>-10.3</v>
      </c>
      <c r="J75" s="12">
        <v>-75.599999999999994</v>
      </c>
      <c r="K75" s="41" t="s">
        <v>739</v>
      </c>
      <c r="L75" s="9" t="str">
        <f t="shared" si="20"/>
        <v>No</v>
      </c>
    </row>
    <row r="76" spans="1:12" x14ac:dyDescent="0.25">
      <c r="A76" s="42" t="s">
        <v>195</v>
      </c>
      <c r="B76" s="33"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1" t="s">
        <v>739</v>
      </c>
      <c r="L76" s="9" t="str">
        <f>IF(J76="Div by 0", "N/A", IF(OR(J76="N/A",K76="N/A"),"N/A", IF(J76&gt;VALUE(MID(K76,1,2)), "No", IF(J76&lt;-1*VALUE(MID(K76,1,2)), "No", "Yes"))))</f>
        <v>N/A</v>
      </c>
    </row>
    <row r="77" spans="1:12" x14ac:dyDescent="0.25">
      <c r="A77" s="42" t="s">
        <v>196</v>
      </c>
      <c r="B77" s="33" t="s">
        <v>213</v>
      </c>
      <c r="C77" s="13" t="s">
        <v>1746</v>
      </c>
      <c r="D77" s="11" t="str">
        <f t="shared" si="34"/>
        <v>N/A</v>
      </c>
      <c r="E77" s="13" t="s">
        <v>1746</v>
      </c>
      <c r="F77" s="11" t="str">
        <f t="shared" si="35"/>
        <v>N/A</v>
      </c>
      <c r="G77" s="13" t="s">
        <v>1746</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t="s">
        <v>1746</v>
      </c>
      <c r="D78" s="11" t="str">
        <f t="shared" si="34"/>
        <v>N/A</v>
      </c>
      <c r="E78" s="13" t="s">
        <v>1746</v>
      </c>
      <c r="F78" s="11" t="str">
        <f t="shared" si="35"/>
        <v>N/A</v>
      </c>
      <c r="G78" s="13" t="s">
        <v>1746</v>
      </c>
      <c r="H78" s="11" t="str">
        <f t="shared" si="36"/>
        <v>N/A</v>
      </c>
      <c r="I78" s="12" t="s">
        <v>1746</v>
      </c>
      <c r="J78" s="12" t="s">
        <v>1746</v>
      </c>
      <c r="K78" s="41" t="s">
        <v>739</v>
      </c>
      <c r="L78" s="9" t="str">
        <f t="shared" si="37"/>
        <v>N/A</v>
      </c>
    </row>
    <row r="79" spans="1:12" x14ac:dyDescent="0.25">
      <c r="A79" s="42" t="s">
        <v>198</v>
      </c>
      <c r="B79" s="33" t="s">
        <v>213</v>
      </c>
      <c r="C79" s="13" t="s">
        <v>1746</v>
      </c>
      <c r="D79" s="11" t="str">
        <f t="shared" si="34"/>
        <v>N/A</v>
      </c>
      <c r="E79" s="13" t="s">
        <v>1746</v>
      </c>
      <c r="F79" s="11" t="str">
        <f t="shared" si="35"/>
        <v>N/A</v>
      </c>
      <c r="G79" s="13" t="s">
        <v>1746</v>
      </c>
      <c r="H79" s="11" t="str">
        <f t="shared" si="36"/>
        <v>N/A</v>
      </c>
      <c r="I79" s="12" t="s">
        <v>1746</v>
      </c>
      <c r="J79" s="12" t="s">
        <v>1746</v>
      </c>
      <c r="K79" s="41" t="s">
        <v>739</v>
      </c>
      <c r="L79" s="9" t="str">
        <f t="shared" si="37"/>
        <v>N/A</v>
      </c>
    </row>
    <row r="80" spans="1:12" x14ac:dyDescent="0.25">
      <c r="A80" s="42" t="s">
        <v>199</v>
      </c>
      <c r="B80" s="33" t="s">
        <v>213</v>
      </c>
      <c r="C80" s="13" t="s">
        <v>1746</v>
      </c>
      <c r="D80" s="11" t="str">
        <f t="shared" si="34"/>
        <v>N/A</v>
      </c>
      <c r="E80" s="13" t="s">
        <v>1746</v>
      </c>
      <c r="F80" s="11" t="str">
        <f t="shared" si="35"/>
        <v>N/A</v>
      </c>
      <c r="G80" s="13" t="s">
        <v>1746</v>
      </c>
      <c r="H80" s="11" t="str">
        <f t="shared" si="36"/>
        <v>N/A</v>
      </c>
      <c r="I80" s="12" t="s">
        <v>1746</v>
      </c>
      <c r="J80" s="12" t="s">
        <v>1746</v>
      </c>
      <c r="K80" s="41" t="s">
        <v>739</v>
      </c>
      <c r="L80" s="9" t="str">
        <f t="shared" si="37"/>
        <v>N/A</v>
      </c>
    </row>
    <row r="81" spans="1:12" x14ac:dyDescent="0.25">
      <c r="A81" s="42" t="s">
        <v>200</v>
      </c>
      <c r="B81" s="41" t="s">
        <v>213</v>
      </c>
      <c r="C81" s="13" t="s">
        <v>1746</v>
      </c>
      <c r="D81" s="11" t="str">
        <f t="shared" si="34"/>
        <v>N/A</v>
      </c>
      <c r="E81" s="13" t="s">
        <v>1746</v>
      </c>
      <c r="F81" s="11" t="str">
        <f t="shared" si="35"/>
        <v>N/A</v>
      </c>
      <c r="G81" s="13" t="s">
        <v>1746</v>
      </c>
      <c r="H81" s="11" t="str">
        <f t="shared" si="36"/>
        <v>N/A</v>
      </c>
      <c r="I81" s="12" t="s">
        <v>1746</v>
      </c>
      <c r="J81" s="12" t="s">
        <v>1746</v>
      </c>
      <c r="K81" s="41" t="s">
        <v>739</v>
      </c>
      <c r="L81" s="9" t="str">
        <f t="shared" si="37"/>
        <v>N/A</v>
      </c>
    </row>
    <row r="82" spans="1:12" x14ac:dyDescent="0.25">
      <c r="A82" s="42" t="s">
        <v>73</v>
      </c>
      <c r="B82" s="33" t="s">
        <v>213</v>
      </c>
      <c r="C82" s="34">
        <v>322824</v>
      </c>
      <c r="D82" s="11" t="str">
        <f t="shared" si="34"/>
        <v>N/A</v>
      </c>
      <c r="E82" s="34">
        <v>325689</v>
      </c>
      <c r="F82" s="11" t="str">
        <f t="shared" si="35"/>
        <v>N/A</v>
      </c>
      <c r="G82" s="34">
        <v>323733</v>
      </c>
      <c r="H82" s="11" t="str">
        <f t="shared" si="36"/>
        <v>N/A</v>
      </c>
      <c r="I82" s="12">
        <v>0.88749999999999996</v>
      </c>
      <c r="J82" s="12">
        <v>-0.60099999999999998</v>
      </c>
      <c r="K82" s="41" t="s">
        <v>739</v>
      </c>
      <c r="L82" s="9" t="str">
        <f t="shared" si="20"/>
        <v>Yes</v>
      </c>
    </row>
    <row r="83" spans="1:12" x14ac:dyDescent="0.25">
      <c r="A83" s="42" t="s">
        <v>1268</v>
      </c>
      <c r="B83" s="33" t="s">
        <v>213</v>
      </c>
      <c r="C83" s="8">
        <v>51.766597279000003</v>
      </c>
      <c r="D83" s="11" t="str">
        <f t="shared" si="34"/>
        <v>N/A</v>
      </c>
      <c r="E83" s="8">
        <v>52.305113159999998</v>
      </c>
      <c r="F83" s="11" t="str">
        <f t="shared" si="35"/>
        <v>N/A</v>
      </c>
      <c r="G83" s="8">
        <v>53.039696292999999</v>
      </c>
      <c r="H83" s="11" t="str">
        <f t="shared" si="36"/>
        <v>N/A</v>
      </c>
      <c r="I83" s="12">
        <v>1.04</v>
      </c>
      <c r="J83" s="12">
        <v>1.4039999999999999</v>
      </c>
      <c r="K83" s="41" t="s">
        <v>739</v>
      </c>
      <c r="L83" s="9" t="str">
        <f t="shared" si="20"/>
        <v>Yes</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2.9536217876999999</v>
      </c>
      <c r="D86" s="11" t="str">
        <f t="shared" si="34"/>
        <v>N/A</v>
      </c>
      <c r="E86" s="8">
        <v>2.5508997847999999</v>
      </c>
      <c r="F86" s="11" t="str">
        <f t="shared" si="35"/>
        <v>N/A</v>
      </c>
      <c r="G86" s="8">
        <v>1.5614719536999999</v>
      </c>
      <c r="H86" s="11" t="str">
        <f t="shared" si="36"/>
        <v>N/A</v>
      </c>
      <c r="I86" s="12">
        <v>-13.6</v>
      </c>
      <c r="J86" s="12">
        <v>-38.799999999999997</v>
      </c>
      <c r="K86" s="41" t="s">
        <v>739</v>
      </c>
      <c r="L86" s="9" t="str">
        <f t="shared" si="20"/>
        <v>No</v>
      </c>
    </row>
    <row r="87" spans="1:12" x14ac:dyDescent="0.25">
      <c r="A87" s="42" t="s">
        <v>1272</v>
      </c>
      <c r="B87" s="33" t="s">
        <v>213</v>
      </c>
      <c r="C87" s="8">
        <v>0</v>
      </c>
      <c r="D87" s="11" t="str">
        <f t="shared" si="34"/>
        <v>N/A</v>
      </c>
      <c r="E87" s="8">
        <v>0</v>
      </c>
      <c r="F87" s="11" t="str">
        <f t="shared" si="35"/>
        <v>N/A</v>
      </c>
      <c r="G87" s="8">
        <v>0</v>
      </c>
      <c r="H87" s="11" t="str">
        <f t="shared" si="36"/>
        <v>N/A</v>
      </c>
      <c r="I87" s="12" t="s">
        <v>1746</v>
      </c>
      <c r="J87" s="12" t="s">
        <v>1746</v>
      </c>
      <c r="K87" s="41" t="s">
        <v>739</v>
      </c>
      <c r="L87" s="9" t="str">
        <f t="shared" si="20"/>
        <v>N/A</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45.279780932999998</v>
      </c>
      <c r="D98" s="11" t="str">
        <f t="shared" si="34"/>
        <v>N/A</v>
      </c>
      <c r="E98" s="8">
        <v>45.143987054999997</v>
      </c>
      <c r="F98" s="11" t="str">
        <f t="shared" si="35"/>
        <v>N/A</v>
      </c>
      <c r="G98" s="8">
        <v>45.398831753000003</v>
      </c>
      <c r="H98" s="11" t="str">
        <f t="shared" si="36"/>
        <v>N/A</v>
      </c>
      <c r="I98" s="12">
        <v>-0.3</v>
      </c>
      <c r="J98" s="12">
        <v>0.5645</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298744828</v>
      </c>
      <c r="D100" s="11" t="str">
        <f>IF($B100="N/A","N/A",IF(C100&gt;10,"No",IF(C100&lt;-10,"No","Yes")))</f>
        <v>N/A</v>
      </c>
      <c r="E100" s="43">
        <v>305775823</v>
      </c>
      <c r="F100" s="11" t="str">
        <f>IF($B100="N/A","N/A",IF(E100&gt;10,"No",IF(E100&lt;-10,"No","Yes")))</f>
        <v>N/A</v>
      </c>
      <c r="G100" s="43">
        <v>300547660</v>
      </c>
      <c r="H100" s="11" t="str">
        <f>IF($B100="N/A","N/A",IF(G100&gt;10,"No",IF(G100&lt;-10,"No","Yes")))</f>
        <v>N/A</v>
      </c>
      <c r="I100" s="12">
        <v>2.3540000000000001</v>
      </c>
      <c r="J100" s="12">
        <v>-1.71</v>
      </c>
      <c r="K100" s="41" t="s">
        <v>739</v>
      </c>
      <c r="L100" s="9" t="str">
        <f t="shared" ref="L100:L111" si="38">IF(J100="Div by 0", "N/A", IF(K100="N/A","N/A", IF(J100&gt;VALUE(MID(K100,1,2)), "No", IF(J100&lt;-1*VALUE(MID(K100,1,2)), "No", "Yes"))))</f>
        <v>Yes</v>
      </c>
    </row>
    <row r="101" spans="1:12" x14ac:dyDescent="0.25">
      <c r="A101" s="42" t="s">
        <v>455</v>
      </c>
      <c r="B101" s="33" t="s">
        <v>213</v>
      </c>
      <c r="C101" s="43">
        <v>298410586</v>
      </c>
      <c r="D101" s="11" t="str">
        <f>IF($B101="N/A","N/A",IF(C101&gt;10,"No",IF(C101&lt;-10,"No","Yes")))</f>
        <v>N/A</v>
      </c>
      <c r="E101" s="43">
        <v>305505787</v>
      </c>
      <c r="F101" s="11" t="str">
        <f>IF($B101="N/A","N/A",IF(E101&gt;10,"No",IF(E101&lt;-10,"No","Yes")))</f>
        <v>N/A</v>
      </c>
      <c r="G101" s="43">
        <v>300370354</v>
      </c>
      <c r="H101" s="11" t="str">
        <f>IF($B101="N/A","N/A",IF(G101&gt;10,"No",IF(G101&lt;-10,"No","Yes")))</f>
        <v>N/A</v>
      </c>
      <c r="I101" s="12">
        <v>2.3780000000000001</v>
      </c>
      <c r="J101" s="12">
        <v>-1.68</v>
      </c>
      <c r="K101" s="41" t="s">
        <v>739</v>
      </c>
      <c r="L101" s="9" t="str">
        <f t="shared" si="38"/>
        <v>Yes</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1746</v>
      </c>
      <c r="J102" s="12" t="s">
        <v>1746</v>
      </c>
      <c r="K102" s="41" t="s">
        <v>739</v>
      </c>
      <c r="L102" s="9" t="str">
        <f t="shared" si="38"/>
        <v>N/A</v>
      </c>
    </row>
    <row r="103" spans="1:12" x14ac:dyDescent="0.25">
      <c r="A103" s="42" t="s">
        <v>457</v>
      </c>
      <c r="B103" s="33" t="s">
        <v>213</v>
      </c>
      <c r="C103" s="43">
        <v>334242</v>
      </c>
      <c r="D103" s="11" t="str">
        <f>IF($B103="N/A","N/A",IF(C103&gt;10,"No",IF(C103&lt;-10,"No","Yes")))</f>
        <v>N/A</v>
      </c>
      <c r="E103" s="43">
        <v>270036</v>
      </c>
      <c r="F103" s="11" t="str">
        <f>IF($B103="N/A","N/A",IF(E103&gt;10,"No",IF(E103&lt;-10,"No","Yes")))</f>
        <v>N/A</v>
      </c>
      <c r="G103" s="43">
        <v>177306</v>
      </c>
      <c r="H103" s="11" t="str">
        <f>IF($B103="N/A","N/A",IF(G103&gt;10,"No",IF(G103&lt;-10,"No","Yes")))</f>
        <v>N/A</v>
      </c>
      <c r="I103" s="12">
        <v>-19.2</v>
      </c>
      <c r="J103" s="12">
        <v>-34.299999999999997</v>
      </c>
      <c r="K103" s="41" t="s">
        <v>739</v>
      </c>
      <c r="L103" s="9" t="str">
        <f t="shared" si="38"/>
        <v>No</v>
      </c>
    </row>
    <row r="104" spans="1:12" x14ac:dyDescent="0.25">
      <c r="A104" s="42" t="s">
        <v>108</v>
      </c>
      <c r="B104" s="50" t="s">
        <v>295</v>
      </c>
      <c r="C104" s="8">
        <v>0.99246056490000001</v>
      </c>
      <c r="D104" s="11" t="str">
        <f>IF($B104="N/A","N/A",IF(C104&gt;2,"No",IF(C104&lt;0.9,"No","Yes")))</f>
        <v>Yes</v>
      </c>
      <c r="E104" s="8">
        <v>0.99535459729999998</v>
      </c>
      <c r="F104" s="11" t="str">
        <f>IF($B104="N/A","N/A",IF(E104&gt;2,"No",IF(E104&lt;0.9,"No","Yes")))</f>
        <v>Yes</v>
      </c>
      <c r="G104" s="8">
        <v>0.991662602</v>
      </c>
      <c r="H104" s="11" t="str">
        <f>IF($B104="N/A","N/A",IF(G104&gt;2,"No",IF(G104&lt;0.9,"No","Yes")))</f>
        <v>Yes</v>
      </c>
      <c r="I104" s="12">
        <v>0.29160000000000003</v>
      </c>
      <c r="J104" s="12">
        <v>-0.371</v>
      </c>
      <c r="K104" s="41" t="s">
        <v>739</v>
      </c>
      <c r="L104" s="9" t="str">
        <f t="shared" si="38"/>
        <v>Yes</v>
      </c>
    </row>
    <row r="105" spans="1:12" x14ac:dyDescent="0.25">
      <c r="A105" s="42" t="s">
        <v>458</v>
      </c>
      <c r="B105" s="50" t="s">
        <v>295</v>
      </c>
      <c r="C105" s="8">
        <v>0.99275530050000005</v>
      </c>
      <c r="D105" s="11" t="str">
        <f>IF($B105="N/A","N/A",IF(C105&gt;2,"No",IF(C105&lt;0.9,"No","Yes")))</f>
        <v>Yes</v>
      </c>
      <c r="E105" s="8">
        <v>0.99577084429999996</v>
      </c>
      <c r="F105" s="11" t="str">
        <f>IF($B105="N/A","N/A",IF(E105&gt;2,"No",IF(E105&lt;0.9,"No","Yes")))</f>
        <v>Yes</v>
      </c>
      <c r="G105" s="8">
        <v>0.99161762139999998</v>
      </c>
      <c r="H105" s="11" t="str">
        <f>IF($B105="N/A","N/A",IF(G105&gt;2,"No",IF(G105&lt;0.9,"No","Yes")))</f>
        <v>Yes</v>
      </c>
      <c r="I105" s="12">
        <v>0.30380000000000001</v>
      </c>
      <c r="J105" s="12">
        <v>-0.41699999999999998</v>
      </c>
      <c r="K105" s="41" t="s">
        <v>739</v>
      </c>
      <c r="L105" s="9" t="str">
        <f t="shared" si="38"/>
        <v>Yes</v>
      </c>
    </row>
    <row r="106" spans="1:12" x14ac:dyDescent="0.25">
      <c r="A106" s="42" t="s">
        <v>459</v>
      </c>
      <c r="B106" s="50"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1" t="s">
        <v>739</v>
      </c>
      <c r="L106" s="9" t="str">
        <f t="shared" si="38"/>
        <v>N/A</v>
      </c>
    </row>
    <row r="107" spans="1:12" x14ac:dyDescent="0.25">
      <c r="A107" s="42" t="s">
        <v>460</v>
      </c>
      <c r="B107" s="50" t="s">
        <v>295</v>
      </c>
      <c r="C107" s="8">
        <v>0.98729264139999995</v>
      </c>
      <c r="D107" s="11" t="str">
        <f>IF($B107="N/A","N/A",IF(C107&gt;2,"No",IF(C107&lt;0.9,"No","Yes")))</f>
        <v>Yes</v>
      </c>
      <c r="E107" s="8">
        <v>0.98609787360000001</v>
      </c>
      <c r="F107" s="11" t="str">
        <f>IF($B107="N/A","N/A",IF(E107&gt;2,"No",IF(E107&lt;0.9,"No","Yes")))</f>
        <v>Yes</v>
      </c>
      <c r="G107" s="8">
        <v>0.99321076870000002</v>
      </c>
      <c r="H107" s="11" t="str">
        <f>IF($B107="N/A","N/A",IF(G107&gt;2,"No",IF(G107&lt;0.9,"No","Yes")))</f>
        <v>Yes</v>
      </c>
      <c r="I107" s="12">
        <v>-0.121</v>
      </c>
      <c r="J107" s="12">
        <v>0.72130000000000005</v>
      </c>
      <c r="K107" s="41" t="s">
        <v>739</v>
      </c>
      <c r="L107" s="9" t="str">
        <f t="shared" si="38"/>
        <v>Yes</v>
      </c>
    </row>
    <row r="108" spans="1:12" x14ac:dyDescent="0.25">
      <c r="A108" s="42" t="s">
        <v>1285</v>
      </c>
      <c r="B108" s="33" t="s">
        <v>213</v>
      </c>
      <c r="C108" s="43">
        <v>142.83513551999999</v>
      </c>
      <c r="D108" s="11" t="str">
        <f>IF($B108="N/A","N/A",IF(C108&gt;10,"No",IF(C108&lt;-10,"No","Yes")))</f>
        <v>N/A</v>
      </c>
      <c r="E108" s="43">
        <v>144.14976874000001</v>
      </c>
      <c r="F108" s="11" t="str">
        <f>IF($B108="N/A","N/A",IF(E108&gt;10,"No",IF(E108&lt;-10,"No","Yes")))</f>
        <v>N/A</v>
      </c>
      <c r="G108" s="43">
        <v>142.60103852</v>
      </c>
      <c r="H108" s="11" t="str">
        <f>IF($B108="N/A","N/A",IF(G108&gt;10,"No",IF(G108&lt;-10,"No","Yes")))</f>
        <v>N/A</v>
      </c>
      <c r="I108" s="12">
        <v>0.9204</v>
      </c>
      <c r="J108" s="12">
        <v>-1.07</v>
      </c>
      <c r="K108" s="41" t="s">
        <v>739</v>
      </c>
      <c r="L108" s="9" t="str">
        <f t="shared" si="38"/>
        <v>Yes</v>
      </c>
    </row>
    <row r="109" spans="1:12" x14ac:dyDescent="0.25">
      <c r="A109" s="42" t="s">
        <v>1286</v>
      </c>
      <c r="B109" s="33" t="s">
        <v>213</v>
      </c>
      <c r="C109" s="43">
        <v>150.81234939999999</v>
      </c>
      <c r="D109" s="11" t="str">
        <f>IF($B109="N/A","N/A",IF(C109&gt;10,"No",IF(C109&lt;-10,"No","Yes")))</f>
        <v>N/A</v>
      </c>
      <c r="E109" s="43">
        <v>150.49872361999999</v>
      </c>
      <c r="F109" s="11" t="str">
        <f>IF($B109="N/A","N/A",IF(E109&gt;10,"No",IF(E109&lt;-10,"No","Yes")))</f>
        <v>N/A</v>
      </c>
      <c r="G109" s="43">
        <v>146.65762124</v>
      </c>
      <c r="H109" s="11" t="str">
        <f>IF($B109="N/A","N/A",IF(G109&gt;10,"No",IF(G109&lt;-10,"No","Yes")))</f>
        <v>N/A</v>
      </c>
      <c r="I109" s="12">
        <v>-0.20799999999999999</v>
      </c>
      <c r="J109" s="12">
        <v>-2.5499999999999998</v>
      </c>
      <c r="K109" s="41" t="s">
        <v>739</v>
      </c>
      <c r="L109" s="9" t="str">
        <f t="shared" si="38"/>
        <v>Yes</v>
      </c>
    </row>
    <row r="110" spans="1:12" x14ac:dyDescent="0.25">
      <c r="A110" s="42" t="s">
        <v>1287</v>
      </c>
      <c r="B110" s="33" t="s">
        <v>213</v>
      </c>
      <c r="C110" s="43" t="s">
        <v>1746</v>
      </c>
      <c r="D110" s="11" t="str">
        <f>IF($B110="N/A","N/A",IF(C110&gt;10,"No",IF(C110&lt;-10,"No","Yes")))</f>
        <v>N/A</v>
      </c>
      <c r="E110" s="43" t="s">
        <v>1746</v>
      </c>
      <c r="F110" s="11" t="str">
        <f>IF($B110="N/A","N/A",IF(E110&gt;10,"No",IF(E110&lt;-10,"No","Yes")))</f>
        <v>N/A</v>
      </c>
      <c r="G110" s="43" t="s">
        <v>1746</v>
      </c>
      <c r="H110" s="11" t="str">
        <f>IF($B110="N/A","N/A",IF(G110&gt;10,"No",IF(G110&lt;-10,"No","Yes")))</f>
        <v>N/A</v>
      </c>
      <c r="I110" s="12" t="s">
        <v>1746</v>
      </c>
      <c r="J110" s="12" t="s">
        <v>1746</v>
      </c>
      <c r="K110" s="41" t="s">
        <v>739</v>
      </c>
      <c r="L110" s="9" t="str">
        <f t="shared" si="38"/>
        <v>N/A</v>
      </c>
    </row>
    <row r="111" spans="1:12" x14ac:dyDescent="0.25">
      <c r="A111" s="42" t="s">
        <v>1288</v>
      </c>
      <c r="B111" s="33" t="s">
        <v>213</v>
      </c>
      <c r="C111" s="43">
        <v>2.9618779243</v>
      </c>
      <c r="D111" s="11" t="str">
        <f>IF($B111="N/A","N/A",IF(C111&gt;10,"No",IF(C111&lt;-10,"No","Yes")))</f>
        <v>N/A</v>
      </c>
      <c r="E111" s="43">
        <v>2.9582936208000001</v>
      </c>
      <c r="F111" s="11" t="str">
        <f>IF($B111="N/A","N/A",IF(E111&gt;10,"No",IF(E111&lt;-10,"No","Yes")))</f>
        <v>N/A</v>
      </c>
      <c r="G111" s="43">
        <v>2.9796323060000001</v>
      </c>
      <c r="H111" s="11" t="str">
        <f>IF($B111="N/A","N/A",IF(G111&gt;10,"No",IF(G111&lt;-10,"No","Yes")))</f>
        <v>N/A</v>
      </c>
      <c r="I111" s="12">
        <v>-0.121</v>
      </c>
      <c r="J111" s="12">
        <v>0.72130000000000005</v>
      </c>
      <c r="K111" s="41" t="s">
        <v>739</v>
      </c>
      <c r="L111" s="9" t="str">
        <f t="shared" si="38"/>
        <v>Yes</v>
      </c>
    </row>
    <row r="112" spans="1:12" x14ac:dyDescent="0.25">
      <c r="A112" s="42" t="s">
        <v>325</v>
      </c>
      <c r="B112" s="41" t="s">
        <v>296</v>
      </c>
      <c r="C112" s="8">
        <v>99.210363291999997</v>
      </c>
      <c r="D112" s="11" t="str">
        <f>IF(OR($B112="N/A",$C112="N/A"),"N/A",IF(C112&gt;98,"Yes","No"))</f>
        <v>Yes</v>
      </c>
      <c r="E112" s="8">
        <v>99.270210269000003</v>
      </c>
      <c r="F112" s="11" t="str">
        <f>IF(OR($B112="N/A",$E112="N/A"),"N/A",IF(E112&gt;98,"Yes","No"))</f>
        <v>Yes</v>
      </c>
      <c r="G112" s="8">
        <v>99.351536261000007</v>
      </c>
      <c r="H112" s="11" t="str">
        <f t="shared" ref="H112:H115" si="39">IF($B112="N/A","N/A",IF(G112&gt;98,"Yes","No"))</f>
        <v>Yes</v>
      </c>
      <c r="I112" s="12">
        <v>6.0299999999999999E-2</v>
      </c>
      <c r="J112" s="12">
        <v>8.1900000000000001E-2</v>
      </c>
      <c r="K112" s="41" t="s">
        <v>739</v>
      </c>
      <c r="L112" s="9" t="str">
        <f>IF(J112="Div by 0", "N/A", IF(OR(J112="N/A",K112="N/A"),"N/A", IF(J112&gt;VALUE(MID(K112,1,2)), "No", IF(J112&lt;-1*VALUE(MID(K112,1,2)), "No", "Yes"))))</f>
        <v>Yes</v>
      </c>
    </row>
    <row r="113" spans="1:12" x14ac:dyDescent="0.25">
      <c r="A113" s="42" t="s">
        <v>461</v>
      </c>
      <c r="B113" s="41" t="s">
        <v>296</v>
      </c>
      <c r="C113" s="8">
        <v>99.211136683999996</v>
      </c>
      <c r="D113" s="11" t="str">
        <f t="shared" ref="D113:D115" si="40">IF(OR($B113="N/A",$C113="N/A"),"N/A",IF(C113&gt;98,"Yes","No"))</f>
        <v>Yes</v>
      </c>
      <c r="E113" s="8">
        <v>99.262615268999994</v>
      </c>
      <c r="F113" s="11" t="str">
        <f t="shared" ref="F113:F115" si="41">IF(OR($B113="N/A",$E113="N/A"),"N/A",IF(E113&gt;98,"Yes","No"))</f>
        <v>Yes</v>
      </c>
      <c r="G113" s="8">
        <v>99.340421008000007</v>
      </c>
      <c r="H113" s="11" t="str">
        <f t="shared" si="39"/>
        <v>Yes</v>
      </c>
      <c r="I113" s="12">
        <v>5.1900000000000002E-2</v>
      </c>
      <c r="J113" s="12">
        <v>7.8399999999999997E-2</v>
      </c>
      <c r="K113" s="41" t="s">
        <v>739</v>
      </c>
      <c r="L113" s="9" t="str">
        <f t="shared" ref="L113:L115" si="42">IF(J113="Div by 0", "N/A", IF(OR(J113="N/A",K113="N/A"),"N/A", IF(J113&gt;VALUE(MID(K113,1,2)), "No", IF(J113&lt;-1*VALUE(MID(K113,1,2)), "No", "Yes"))))</f>
        <v>Yes</v>
      </c>
    </row>
    <row r="114" spans="1:12" x14ac:dyDescent="0.25">
      <c r="A114" s="42" t="s">
        <v>462</v>
      </c>
      <c r="B114" s="41" t="s">
        <v>296</v>
      </c>
      <c r="C114" s="8" t="s">
        <v>1746</v>
      </c>
      <c r="D114" s="11" t="str">
        <f t="shared" si="40"/>
        <v>Yes</v>
      </c>
      <c r="E114" s="8" t="s">
        <v>1746</v>
      </c>
      <c r="F114" s="11" t="str">
        <f t="shared" si="41"/>
        <v>Yes</v>
      </c>
      <c r="G114" s="8" t="s">
        <v>1746</v>
      </c>
      <c r="H114" s="11" t="str">
        <f t="shared" si="39"/>
        <v>Yes</v>
      </c>
      <c r="I114" s="12" t="s">
        <v>1746</v>
      </c>
      <c r="J114" s="12" t="s">
        <v>1746</v>
      </c>
      <c r="K114" s="41" t="s">
        <v>739</v>
      </c>
      <c r="L114" s="9" t="str">
        <f t="shared" si="42"/>
        <v>N/A</v>
      </c>
    </row>
    <row r="115" spans="1:12" x14ac:dyDescent="0.25">
      <c r="A115" s="42" t="s">
        <v>463</v>
      </c>
      <c r="B115" s="41" t="s">
        <v>296</v>
      </c>
      <c r="C115" s="8">
        <v>99.172017573999995</v>
      </c>
      <c r="D115" s="11" t="str">
        <f t="shared" si="40"/>
        <v>Yes</v>
      </c>
      <c r="E115" s="8">
        <v>99.267116682999998</v>
      </c>
      <c r="F115" s="11" t="str">
        <f t="shared" si="41"/>
        <v>Yes</v>
      </c>
      <c r="G115" s="8">
        <v>99.785301403999995</v>
      </c>
      <c r="H115" s="11" t="str">
        <f t="shared" si="39"/>
        <v>Yes</v>
      </c>
      <c r="I115" s="12">
        <v>9.5899999999999999E-2</v>
      </c>
      <c r="J115" s="12">
        <v>0.52200000000000002</v>
      </c>
      <c r="K115" s="41" t="s">
        <v>739</v>
      </c>
      <c r="L115" s="9" t="str">
        <f t="shared" si="42"/>
        <v>Yes</v>
      </c>
    </row>
    <row r="116" spans="1:12" x14ac:dyDescent="0.25">
      <c r="A116" s="3" t="s">
        <v>464</v>
      </c>
      <c r="B116" s="41" t="s">
        <v>213</v>
      </c>
      <c r="C116" s="1">
        <v>224627</v>
      </c>
      <c r="D116" s="11" t="str">
        <f>IF($B116="N/A","N/A",IF(C116&gt;10,"No",IF(C116&lt;-10,"No","Yes")))</f>
        <v>N/A</v>
      </c>
      <c r="E116" s="1">
        <v>237054</v>
      </c>
      <c r="F116" s="11" t="str">
        <f>IF($B116="N/A","N/A",IF(E116&gt;10,"No",IF(E116&lt;-10,"No","Yes")))</f>
        <v>N/A</v>
      </c>
      <c r="G116" s="1">
        <v>235150</v>
      </c>
      <c r="H116" s="11" t="str">
        <f>IF($B116="N/A","N/A",IF(G116&gt;10,"No",IF(G116&lt;-10,"No","Yes")))</f>
        <v>N/A</v>
      </c>
      <c r="I116" s="12">
        <v>5.532</v>
      </c>
      <c r="J116" s="12">
        <v>-0.80300000000000005</v>
      </c>
      <c r="K116" s="41" t="s">
        <v>739</v>
      </c>
      <c r="L116" s="9" t="str">
        <f>IF(J116="Div by 0", "N/A", IF(OR(J116="N/A",K116="N/A"),"N/A", IF(J116&gt;VALUE(MID(K116,1,2)), "No", IF(J116&lt;-1*VALUE(MID(K116,1,2)), "No", "Yes"))))</f>
        <v>Yes</v>
      </c>
    </row>
    <row r="117" spans="1:12" x14ac:dyDescent="0.25">
      <c r="A117" s="3" t="s">
        <v>211</v>
      </c>
      <c r="B117" s="41" t="s">
        <v>213</v>
      </c>
      <c r="C117" s="8">
        <v>0</v>
      </c>
      <c r="D117" s="11" t="str">
        <f>IF($B117="N/A","N/A",IF(C117&gt;10,"No",IF(C117&lt;-10,"No","Yes")))</f>
        <v>N/A</v>
      </c>
      <c r="E117" s="8">
        <v>0</v>
      </c>
      <c r="F117" s="11" t="str">
        <f>IF($B117="N/A","N/A",IF(E117&gt;10,"No",IF(E117&lt;-10,"No","Yes")))</f>
        <v>N/A</v>
      </c>
      <c r="G117" s="8">
        <v>0</v>
      </c>
      <c r="H117" s="11" t="str">
        <f>IF($B117="N/A","N/A",IF(G117&gt;10,"No",IF(G117&lt;-10,"No","Yes")))</f>
        <v>N/A</v>
      </c>
      <c r="I117" s="12" t="s">
        <v>1746</v>
      </c>
      <c r="J117" s="12" t="s">
        <v>1746</v>
      </c>
      <c r="K117" s="41" t="s">
        <v>739</v>
      </c>
      <c r="L117" s="9" t="str">
        <f>IF(J117="Div by 0", "N/A", IF(OR(J117="N/A",K117="N/A"),"N/A", IF(J117&gt;VALUE(MID(K117,1,2)), "No", IF(J117&lt;-1*VALUE(MID(K117,1,2)), "No", "Yes"))))</f>
        <v>N/A</v>
      </c>
    </row>
    <row r="118" spans="1:12" x14ac:dyDescent="0.25">
      <c r="A118" s="4" t="s">
        <v>1627</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1" t="s">
        <v>739</v>
      </c>
      <c r="L118" s="9" t="str">
        <f>IF(J118="Div by 0", "N/A", IF(K118="N/A","N/A", IF(J118&gt;VALUE(MID(K118,1,2)), "No", IF(J118&lt;-1*VALUE(MID(K118,1,2)), "No", "Yes"))))</f>
        <v>N/A</v>
      </c>
    </row>
    <row r="119" spans="1:12" x14ac:dyDescent="0.25">
      <c r="A119" s="4" t="s">
        <v>1628</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1" t="s">
        <v>739</v>
      </c>
      <c r="L119" s="9" t="str">
        <f>IF(J119="Div by 0", "N/A", IF(K119="N/A","N/A", IF(J119&gt;VALUE(MID(K119,1,2)), "No", IF(J119&lt;-1*VALUE(MID(K119,1,2)), "No", "Yes"))))</f>
        <v>N/A</v>
      </c>
    </row>
    <row r="120" spans="1:12" x14ac:dyDescent="0.25">
      <c r="A120" s="4" t="s">
        <v>1629</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1"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v>0</v>
      </c>
      <c r="D125" s="9" t="str">
        <f t="shared" si="43"/>
        <v>N/A</v>
      </c>
      <c r="E125" s="13">
        <v>0</v>
      </c>
      <c r="F125" s="9" t="str">
        <f t="shared" si="43"/>
        <v>N/A</v>
      </c>
      <c r="G125" s="13">
        <v>0</v>
      </c>
      <c r="H125" s="9" t="str">
        <f t="shared" si="43"/>
        <v>N/A</v>
      </c>
      <c r="I125" s="12" t="s">
        <v>1746</v>
      </c>
      <c r="J125" s="12" t="s">
        <v>1746</v>
      </c>
      <c r="K125" s="41" t="s">
        <v>739</v>
      </c>
      <c r="L125" s="9" t="str">
        <f>IF(J125="Div by 0", "N/A", IF(OR(J125="N/A",K125="N/A"),"N/A", IF(J125&gt;VALUE(MID(K125,1,2)), "No", IF(J125&lt;-1*VALUE(MID(K125,1,2)), "No", "Yes"))))</f>
        <v>N/A</v>
      </c>
    </row>
    <row r="126" spans="1:12" ht="25" x14ac:dyDescent="0.25">
      <c r="A126" s="2" t="s">
        <v>1635</v>
      </c>
      <c r="B126" s="5" t="s">
        <v>213</v>
      </c>
      <c r="C126" s="13">
        <v>0</v>
      </c>
      <c r="D126" s="9" t="str">
        <f t="shared" si="43"/>
        <v>N/A</v>
      </c>
      <c r="E126" s="13">
        <v>0</v>
      </c>
      <c r="F126" s="9" t="str">
        <f t="shared" si="43"/>
        <v>N/A</v>
      </c>
      <c r="G126" s="13">
        <v>0</v>
      </c>
      <c r="H126" s="9" t="str">
        <f t="shared" si="43"/>
        <v>N/A</v>
      </c>
      <c r="I126" s="12" t="s">
        <v>1746</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v>0</v>
      </c>
      <c r="D127" s="9" t="str">
        <f t="shared" si="43"/>
        <v>N/A</v>
      </c>
      <c r="E127" s="13">
        <v>0</v>
      </c>
      <c r="F127" s="9" t="str">
        <f t="shared" si="43"/>
        <v>N/A</v>
      </c>
      <c r="G127" s="13">
        <v>0</v>
      </c>
      <c r="H127" s="9" t="str">
        <f t="shared" si="43"/>
        <v>N/A</v>
      </c>
      <c r="I127" s="12" t="s">
        <v>1746</v>
      </c>
      <c r="J127" s="12" t="s">
        <v>1746</v>
      </c>
      <c r="K127" s="5" t="s">
        <v>739</v>
      </c>
      <c r="L127" s="9" t="str">
        <f t="shared" si="45"/>
        <v>N/A</v>
      </c>
    </row>
    <row r="128" spans="1:12" ht="25" x14ac:dyDescent="0.25">
      <c r="A128" s="2" t="s">
        <v>1637</v>
      </c>
      <c r="B128" s="5" t="s">
        <v>213</v>
      </c>
      <c r="C128" s="13">
        <v>0</v>
      </c>
      <c r="D128" s="9" t="str">
        <f t="shared" si="43"/>
        <v>N/A</v>
      </c>
      <c r="E128" s="13">
        <v>0</v>
      </c>
      <c r="F128" s="9" t="str">
        <f t="shared" si="43"/>
        <v>N/A</v>
      </c>
      <c r="G128" s="13">
        <v>0</v>
      </c>
      <c r="H128" s="9" t="str">
        <f t="shared" si="43"/>
        <v>N/A</v>
      </c>
      <c r="I128" s="12" t="s">
        <v>1746</v>
      </c>
      <c r="J128" s="12" t="s">
        <v>1746</v>
      </c>
      <c r="K128" s="5" t="s">
        <v>739</v>
      </c>
      <c r="L128" s="9" t="str">
        <f t="shared" si="45"/>
        <v>N/A</v>
      </c>
    </row>
    <row r="129" spans="1:12" ht="25" x14ac:dyDescent="0.25">
      <c r="A129" s="2" t="s">
        <v>1638</v>
      </c>
      <c r="B129" s="5" t="s">
        <v>213</v>
      </c>
      <c r="C129" s="13">
        <v>0</v>
      </c>
      <c r="D129" s="9" t="str">
        <f t="shared" si="43"/>
        <v>N/A</v>
      </c>
      <c r="E129" s="13">
        <v>0</v>
      </c>
      <c r="F129" s="9" t="str">
        <f t="shared" si="43"/>
        <v>N/A</v>
      </c>
      <c r="G129" s="13">
        <v>0</v>
      </c>
      <c r="H129" s="9" t="str">
        <f t="shared" si="43"/>
        <v>N/A</v>
      </c>
      <c r="I129" s="12" t="s">
        <v>1746</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1"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3"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3"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3"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3"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3"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3"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3"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3" t="s">
        <v>213</v>
      </c>
      <c r="C143" s="14">
        <v>328197</v>
      </c>
      <c r="D143" s="11" t="str">
        <f>IF($B143="N/A","N/A",IF(C143&gt;10,"No",IF(C143&lt;-10,"No","Yes")))</f>
        <v>N/A</v>
      </c>
      <c r="E143" s="14">
        <v>214287</v>
      </c>
      <c r="F143" s="11" t="str">
        <f>IF($B143="N/A","N/A",IF(E143&gt;10,"No",IF(E143&lt;-10,"No","Yes")))</f>
        <v>N/A</v>
      </c>
      <c r="G143" s="14">
        <v>172539</v>
      </c>
      <c r="H143" s="11" t="str">
        <f>IF($B143="N/A","N/A",IF(G143&gt;10,"No",IF(G143&lt;-10,"No","Yes")))</f>
        <v>N/A</v>
      </c>
      <c r="I143" s="12">
        <v>-34.700000000000003</v>
      </c>
      <c r="J143" s="12">
        <v>-19.5</v>
      </c>
      <c r="K143" s="41" t="s">
        <v>739</v>
      </c>
      <c r="L143" s="9" t="str">
        <f>IF(J143="Div by 0", "N/A", IF(K143="N/A","N/A", IF(J143&gt;VALUE(MID(K143,1,2)), "No", IF(J143&lt;-1*VALUE(MID(K143,1,2)), "No", "Yes"))))</f>
        <v>Yes</v>
      </c>
    </row>
    <row r="144" spans="1:12" x14ac:dyDescent="0.25">
      <c r="A144" s="3" t="s">
        <v>737</v>
      </c>
      <c r="B144" s="33" t="s">
        <v>213</v>
      </c>
      <c r="C144" s="1">
        <v>11051</v>
      </c>
      <c r="D144" s="11" t="str">
        <f>IF($B144="N/A","N/A",IF(C144&gt;10,"No",IF(C144&lt;-10,"No","Yes")))</f>
        <v>N/A</v>
      </c>
      <c r="E144" s="1">
        <v>7537</v>
      </c>
      <c r="F144" s="11" t="str">
        <f>IF($B144="N/A","N/A",IF(E144&gt;10,"No",IF(E144&lt;-10,"No","Yes")))</f>
        <v>N/A</v>
      </c>
      <c r="G144" s="1">
        <v>5727</v>
      </c>
      <c r="H144" s="11" t="str">
        <f>IF($B144="N/A","N/A",IF(G144&gt;10,"No",IF(G144&lt;-10,"No","Yes")))</f>
        <v>N/A</v>
      </c>
      <c r="I144" s="12">
        <v>-31.8</v>
      </c>
      <c r="J144" s="12">
        <v>-24</v>
      </c>
      <c r="K144" s="41" t="s">
        <v>739</v>
      </c>
      <c r="L144" s="9" t="str">
        <f>IF(J144="Div by 0", "N/A", IF(K144="N/A","N/A", IF(J144&gt;VALUE(MID(K144,1,2)), "No", IF(J144&lt;-1*VALUE(MID(K144,1,2)), "No", "Yes"))))</f>
        <v>Yes</v>
      </c>
    </row>
    <row r="145" spans="1:12" x14ac:dyDescent="0.25">
      <c r="A145" s="2" t="s">
        <v>507</v>
      </c>
      <c r="B145" s="5" t="s">
        <v>213</v>
      </c>
      <c r="C145" s="13">
        <v>2.7682102947999998</v>
      </c>
      <c r="D145" s="9" t="str">
        <f t="shared" ref="D145:D149" si="52">IF($B145="N/A","N/A",IF(C145&lt;0,"No","Yes"))</f>
        <v>N/A</v>
      </c>
      <c r="E145" s="13">
        <v>1.8688877427999999</v>
      </c>
      <c r="F145" s="9" t="str">
        <f t="shared" ref="F145:F149" si="53">IF($B145="N/A","N/A",IF(E145&lt;0,"No","Yes"))</f>
        <v>N/A</v>
      </c>
      <c r="G145" s="13">
        <v>1.4374494872000001</v>
      </c>
      <c r="H145" s="9" t="str">
        <f t="shared" ref="H145:H149" si="54">IF($B145="N/A","N/A",IF(G145&lt;0,"No","Yes"))</f>
        <v>N/A</v>
      </c>
      <c r="I145" s="12">
        <v>-32.5</v>
      </c>
      <c r="J145" s="12">
        <v>-23.1</v>
      </c>
      <c r="K145" s="41" t="s">
        <v>739</v>
      </c>
      <c r="L145" s="9" t="str">
        <f>IF(J145="Div by 0", "N/A", IF(OR(J145="N/A",K145="N/A"),"N/A", IF(J145&gt;VALUE(MID(K145,1,2)), "No", IF(J145&lt;-1*VALUE(MID(K145,1,2)), "No", "Yes"))))</f>
        <v>Yes</v>
      </c>
    </row>
    <row r="146" spans="1:12" x14ac:dyDescent="0.25">
      <c r="A146" s="2" t="s">
        <v>508</v>
      </c>
      <c r="B146" s="5" t="s">
        <v>213</v>
      </c>
      <c r="C146" s="13">
        <v>3.8092335800000002E-2</v>
      </c>
      <c r="D146" s="9" t="str">
        <f t="shared" si="52"/>
        <v>N/A</v>
      </c>
      <c r="E146" s="13">
        <v>4.0689502099999997E-2</v>
      </c>
      <c r="F146" s="9" t="str">
        <f t="shared" si="53"/>
        <v>N/A</v>
      </c>
      <c r="G146" s="13">
        <v>3.7474236500000001E-2</v>
      </c>
      <c r="H146" s="9" t="str">
        <f t="shared" si="54"/>
        <v>N/A</v>
      </c>
      <c r="I146" s="12">
        <v>6.8179999999999996</v>
      </c>
      <c r="J146" s="12">
        <v>-7.9</v>
      </c>
      <c r="K146" s="5" t="s">
        <v>739</v>
      </c>
      <c r="L146" s="9" t="str">
        <f t="shared" ref="L146:L149" si="55">IF(J146="Div by 0", "N/A", IF(OR(J146="N/A",K146="N/A"),"N/A", IF(J146&gt;VALUE(MID(K146,1,2)), "No", IF(J146&lt;-1*VALUE(MID(K146,1,2)), "No", "Yes"))))</f>
        <v>Yes</v>
      </c>
    </row>
    <row r="147" spans="1:12" x14ac:dyDescent="0.25">
      <c r="A147" s="2" t="s">
        <v>509</v>
      </c>
      <c r="B147" s="5" t="s">
        <v>213</v>
      </c>
      <c r="C147" s="13">
        <v>0.94708472519999998</v>
      </c>
      <c r="D147" s="9" t="str">
        <f t="shared" si="52"/>
        <v>N/A</v>
      </c>
      <c r="E147" s="13">
        <v>0.79074575989999996</v>
      </c>
      <c r="F147" s="9" t="str">
        <f t="shared" si="53"/>
        <v>N/A</v>
      </c>
      <c r="G147" s="13">
        <v>0.60947508019999996</v>
      </c>
      <c r="H147" s="9" t="str">
        <f t="shared" si="54"/>
        <v>N/A</v>
      </c>
      <c r="I147" s="12">
        <v>-16.5</v>
      </c>
      <c r="J147" s="12">
        <v>-22.9</v>
      </c>
      <c r="K147" s="5" t="s">
        <v>739</v>
      </c>
      <c r="L147" s="9" t="str">
        <f t="shared" si="55"/>
        <v>Yes</v>
      </c>
    </row>
    <row r="148" spans="1:12" x14ac:dyDescent="0.25">
      <c r="A148" s="2" t="s">
        <v>510</v>
      </c>
      <c r="B148" s="5" t="s">
        <v>213</v>
      </c>
      <c r="C148" s="13">
        <v>4.1593510607999997</v>
      </c>
      <c r="D148" s="9" t="str">
        <f t="shared" si="52"/>
        <v>N/A</v>
      </c>
      <c r="E148" s="13">
        <v>2.703957237</v>
      </c>
      <c r="F148" s="9" t="str">
        <f t="shared" si="53"/>
        <v>N/A</v>
      </c>
      <c r="G148" s="13">
        <v>2.0303644521000002</v>
      </c>
      <c r="H148" s="9" t="str">
        <f t="shared" si="54"/>
        <v>N/A</v>
      </c>
      <c r="I148" s="12">
        <v>-35</v>
      </c>
      <c r="J148" s="12">
        <v>-24.9</v>
      </c>
      <c r="K148" s="5" t="s">
        <v>739</v>
      </c>
      <c r="L148" s="9" t="str">
        <f t="shared" si="55"/>
        <v>Yes</v>
      </c>
    </row>
    <row r="149" spans="1:12" x14ac:dyDescent="0.25">
      <c r="A149" s="2" t="s">
        <v>511</v>
      </c>
      <c r="B149" s="5" t="s">
        <v>213</v>
      </c>
      <c r="C149" s="13">
        <v>2.4528509288000002</v>
      </c>
      <c r="D149" s="9" t="str">
        <f t="shared" si="52"/>
        <v>N/A</v>
      </c>
      <c r="E149" s="13">
        <v>1.7797085202</v>
      </c>
      <c r="F149" s="9" t="str">
        <f t="shared" si="53"/>
        <v>N/A</v>
      </c>
      <c r="G149" s="13">
        <v>1.5158341916</v>
      </c>
      <c r="H149" s="9" t="str">
        <f t="shared" si="54"/>
        <v>N/A</v>
      </c>
      <c r="I149" s="12">
        <v>-27.4</v>
      </c>
      <c r="J149" s="12">
        <v>-14.8</v>
      </c>
      <c r="K149" s="5" t="s">
        <v>739</v>
      </c>
      <c r="L149" s="9" t="str">
        <f t="shared" si="55"/>
        <v>Yes</v>
      </c>
    </row>
    <row r="150" spans="1:12" x14ac:dyDescent="0.25">
      <c r="A150" s="4" t="s">
        <v>738</v>
      </c>
      <c r="B150" s="41" t="s">
        <v>213</v>
      </c>
      <c r="C150" s="1">
        <v>224627</v>
      </c>
      <c r="D150" s="11" t="str">
        <f t="shared" ref="D150:D172" si="56">IF($B150="N/A","N/A",IF(C150&gt;10,"No",IF(C150&lt;-10,"No","Yes")))</f>
        <v>N/A</v>
      </c>
      <c r="E150" s="1">
        <v>237054</v>
      </c>
      <c r="F150" s="11" t="str">
        <f t="shared" ref="F150:F172" si="57">IF($B150="N/A","N/A",IF(E150&gt;10,"No",IF(E150&lt;-10,"No","Yes")))</f>
        <v>N/A</v>
      </c>
      <c r="G150" s="1">
        <v>235150</v>
      </c>
      <c r="H150" s="11" t="str">
        <f t="shared" ref="H150:H172" si="58">IF($B150="N/A","N/A",IF(G150&gt;10,"No",IF(G150&lt;-10,"No","Yes")))</f>
        <v>N/A</v>
      </c>
      <c r="I150" s="12">
        <v>5.532</v>
      </c>
      <c r="J150" s="12">
        <v>-0.80300000000000005</v>
      </c>
      <c r="K150" s="41" t="s">
        <v>739</v>
      </c>
      <c r="L150" s="9" t="str">
        <f t="shared" ref="L150:L172" si="59">IF(J150="Div by 0", "N/A", IF(K150="N/A","N/A", IF(J150&gt;VALUE(MID(K150,1,2)), "No", IF(J150&lt;-1*VALUE(MID(K150,1,2)), "No", "Yes"))))</f>
        <v>Yes</v>
      </c>
    </row>
    <row r="151" spans="1:12" x14ac:dyDescent="0.25">
      <c r="A151" s="4" t="s">
        <v>534</v>
      </c>
      <c r="B151" s="41" t="s">
        <v>213</v>
      </c>
      <c r="C151" s="1">
        <v>0</v>
      </c>
      <c r="D151" s="11" t="str">
        <f t="shared" si="56"/>
        <v>N/A</v>
      </c>
      <c r="E151" s="1">
        <v>11</v>
      </c>
      <c r="F151" s="11" t="str">
        <f t="shared" si="57"/>
        <v>N/A</v>
      </c>
      <c r="G151" s="1">
        <v>0</v>
      </c>
      <c r="H151" s="11" t="str">
        <f t="shared" si="58"/>
        <v>N/A</v>
      </c>
      <c r="I151" s="12" t="s">
        <v>1746</v>
      </c>
      <c r="J151" s="12">
        <v>-100</v>
      </c>
      <c r="K151" s="41" t="s">
        <v>739</v>
      </c>
      <c r="L151" s="9" t="str">
        <f t="shared" si="59"/>
        <v>No</v>
      </c>
    </row>
    <row r="152" spans="1:12" x14ac:dyDescent="0.25">
      <c r="A152" s="4" t="s">
        <v>535</v>
      </c>
      <c r="B152" s="41" t="s">
        <v>213</v>
      </c>
      <c r="C152" s="1">
        <v>2105</v>
      </c>
      <c r="D152" s="11" t="str">
        <f t="shared" si="56"/>
        <v>N/A</v>
      </c>
      <c r="E152" s="1">
        <v>2118</v>
      </c>
      <c r="F152" s="11" t="str">
        <f t="shared" si="57"/>
        <v>N/A</v>
      </c>
      <c r="G152" s="1">
        <v>1806</v>
      </c>
      <c r="H152" s="11" t="str">
        <f t="shared" si="58"/>
        <v>N/A</v>
      </c>
      <c r="I152" s="12">
        <v>0.61760000000000004</v>
      </c>
      <c r="J152" s="12">
        <v>-14.7</v>
      </c>
      <c r="K152" s="41" t="s">
        <v>739</v>
      </c>
      <c r="L152" s="9" t="str">
        <f t="shared" si="59"/>
        <v>Yes</v>
      </c>
    </row>
    <row r="153" spans="1:12" x14ac:dyDescent="0.25">
      <c r="A153" s="4" t="s">
        <v>536</v>
      </c>
      <c r="B153" s="41" t="s">
        <v>213</v>
      </c>
      <c r="C153" s="1">
        <v>178517</v>
      </c>
      <c r="D153" s="11" t="str">
        <f t="shared" si="56"/>
        <v>N/A</v>
      </c>
      <c r="E153" s="1">
        <v>183528</v>
      </c>
      <c r="F153" s="11" t="str">
        <f t="shared" si="57"/>
        <v>N/A</v>
      </c>
      <c r="G153" s="1">
        <v>182921</v>
      </c>
      <c r="H153" s="11" t="str">
        <f t="shared" si="58"/>
        <v>N/A</v>
      </c>
      <c r="I153" s="12">
        <v>2.8069999999999999</v>
      </c>
      <c r="J153" s="12">
        <v>-0.33100000000000002</v>
      </c>
      <c r="K153" s="41" t="s">
        <v>739</v>
      </c>
      <c r="L153" s="9" t="str">
        <f t="shared" si="59"/>
        <v>Yes</v>
      </c>
    </row>
    <row r="154" spans="1:12" x14ac:dyDescent="0.25">
      <c r="A154" s="4" t="s">
        <v>537</v>
      </c>
      <c r="B154" s="41" t="s">
        <v>213</v>
      </c>
      <c r="C154" s="1">
        <v>44005</v>
      </c>
      <c r="D154" s="11" t="str">
        <f t="shared" si="56"/>
        <v>N/A</v>
      </c>
      <c r="E154" s="1">
        <v>51405</v>
      </c>
      <c r="F154" s="11" t="str">
        <f t="shared" si="57"/>
        <v>N/A</v>
      </c>
      <c r="G154" s="1">
        <v>50423</v>
      </c>
      <c r="H154" s="11" t="str">
        <f t="shared" si="58"/>
        <v>N/A</v>
      </c>
      <c r="I154" s="12">
        <v>16.82</v>
      </c>
      <c r="J154" s="12">
        <v>-1.91</v>
      </c>
      <c r="K154" s="41" t="s">
        <v>739</v>
      </c>
      <c r="L154" s="9" t="str">
        <f t="shared" si="59"/>
        <v>Yes</v>
      </c>
    </row>
    <row r="155" spans="1:12" x14ac:dyDescent="0.25">
      <c r="A155" s="2" t="s">
        <v>538</v>
      </c>
      <c r="B155" s="5" t="s">
        <v>213</v>
      </c>
      <c r="C155" s="13">
        <v>56.267738113</v>
      </c>
      <c r="D155" s="9" t="str">
        <f t="shared" ref="D155:D159" si="60">IF($B155="N/A","N/A",IF(C155&lt;0,"No","Yes"))</f>
        <v>N/A</v>
      </c>
      <c r="E155" s="13">
        <v>58.780325722999997</v>
      </c>
      <c r="F155" s="9" t="str">
        <f t="shared" ref="F155:F159" si="61">IF($B155="N/A","N/A",IF(E155&lt;0,"No","Yes"))</f>
        <v>N/A</v>
      </c>
      <c r="G155" s="13">
        <v>59.021520328000001</v>
      </c>
      <c r="H155" s="9" t="str">
        <f t="shared" ref="H155:H159" si="62">IF($B155="N/A","N/A",IF(G155&lt;0,"No","Yes"))</f>
        <v>N/A</v>
      </c>
      <c r="I155" s="12">
        <v>4.4649999999999999</v>
      </c>
      <c r="J155" s="12">
        <v>0.4103</v>
      </c>
      <c r="K155" s="41" t="s">
        <v>739</v>
      </c>
      <c r="L155" s="9" t="str">
        <f>IF(J155="Div by 0", "N/A", IF(OR(J155="N/A",K155="N/A"),"N/A", IF(J155&gt;VALUE(MID(K155,1,2)), "No", IF(J155&lt;-1*VALUE(MID(K155,1,2)), "No", "Yes"))))</f>
        <v>Yes</v>
      </c>
    </row>
    <row r="156" spans="1:12" x14ac:dyDescent="0.25">
      <c r="A156" s="2" t="s">
        <v>539</v>
      </c>
      <c r="B156" s="5" t="s">
        <v>213</v>
      </c>
      <c r="C156" s="13">
        <v>0</v>
      </c>
      <c r="D156" s="9" t="str">
        <f t="shared" si="60"/>
        <v>N/A</v>
      </c>
      <c r="E156" s="13">
        <v>1.10971369E-2</v>
      </c>
      <c r="F156" s="9" t="str">
        <f t="shared" si="61"/>
        <v>N/A</v>
      </c>
      <c r="G156" s="13">
        <v>0</v>
      </c>
      <c r="H156" s="9" t="str">
        <f t="shared" si="62"/>
        <v>N/A</v>
      </c>
      <c r="I156" s="12" t="s">
        <v>1746</v>
      </c>
      <c r="J156" s="12">
        <v>-100</v>
      </c>
      <c r="K156" s="5" t="s">
        <v>739</v>
      </c>
      <c r="L156" s="9" t="str">
        <f t="shared" ref="L156:L159" si="63">IF(J156="Div by 0", "N/A", IF(OR(J156="N/A",K156="N/A"),"N/A", IF(J156&gt;VALUE(MID(K156,1,2)), "No", IF(J156&lt;-1*VALUE(MID(K156,1,2)), "No", "Yes"))))</f>
        <v>No</v>
      </c>
    </row>
    <row r="157" spans="1:12" ht="25" x14ac:dyDescent="0.25">
      <c r="A157" s="2" t="s">
        <v>540</v>
      </c>
      <c r="B157" s="5" t="s">
        <v>213</v>
      </c>
      <c r="C157" s="13">
        <v>1.9976085636000001</v>
      </c>
      <c r="D157" s="9" t="str">
        <f t="shared" si="60"/>
        <v>N/A</v>
      </c>
      <c r="E157" s="13">
        <v>1.9726731677</v>
      </c>
      <c r="F157" s="9" t="str">
        <f t="shared" si="61"/>
        <v>N/A</v>
      </c>
      <c r="G157" s="13">
        <v>1.6986296216000001</v>
      </c>
      <c r="H157" s="9" t="str">
        <f t="shared" si="62"/>
        <v>N/A</v>
      </c>
      <c r="I157" s="12">
        <v>-1.25</v>
      </c>
      <c r="J157" s="12">
        <v>-13.9</v>
      </c>
      <c r="K157" s="5" t="s">
        <v>739</v>
      </c>
      <c r="L157" s="9" t="str">
        <f t="shared" si="63"/>
        <v>Yes</v>
      </c>
    </row>
    <row r="158" spans="1:12" x14ac:dyDescent="0.25">
      <c r="A158" s="2" t="s">
        <v>541</v>
      </c>
      <c r="B158" s="5" t="s">
        <v>213</v>
      </c>
      <c r="C158" s="13">
        <v>87.550391855000001</v>
      </c>
      <c r="D158" s="9" t="str">
        <f t="shared" si="60"/>
        <v>N/A</v>
      </c>
      <c r="E158" s="13">
        <v>89.673267761999995</v>
      </c>
      <c r="F158" s="9" t="str">
        <f t="shared" si="61"/>
        <v>N/A</v>
      </c>
      <c r="G158" s="13">
        <v>89.991833280999998</v>
      </c>
      <c r="H158" s="9" t="str">
        <f t="shared" si="62"/>
        <v>N/A</v>
      </c>
      <c r="I158" s="12">
        <v>2.4249999999999998</v>
      </c>
      <c r="J158" s="12">
        <v>0.3553</v>
      </c>
      <c r="K158" s="5" t="s">
        <v>739</v>
      </c>
      <c r="L158" s="9" t="str">
        <f t="shared" si="63"/>
        <v>Yes</v>
      </c>
    </row>
    <row r="159" spans="1:12" x14ac:dyDescent="0.25">
      <c r="A159" s="2" t="s">
        <v>542</v>
      </c>
      <c r="B159" s="5" t="s">
        <v>213</v>
      </c>
      <c r="C159" s="13">
        <v>69.102243997000002</v>
      </c>
      <c r="D159" s="9" t="str">
        <f t="shared" si="60"/>
        <v>N/A</v>
      </c>
      <c r="E159" s="13">
        <v>80.040171897999997</v>
      </c>
      <c r="F159" s="9" t="str">
        <f t="shared" si="61"/>
        <v>N/A</v>
      </c>
      <c r="G159" s="13">
        <v>81.138967558999994</v>
      </c>
      <c r="H159" s="9" t="str">
        <f t="shared" si="62"/>
        <v>N/A</v>
      </c>
      <c r="I159" s="12">
        <v>15.83</v>
      </c>
      <c r="J159" s="12">
        <v>1.373</v>
      </c>
      <c r="K159" s="5" t="s">
        <v>739</v>
      </c>
      <c r="L159" s="9" t="str">
        <f t="shared" si="63"/>
        <v>Yes</v>
      </c>
    </row>
    <row r="160" spans="1:12" ht="25" x14ac:dyDescent="0.25">
      <c r="A160" s="4" t="s">
        <v>543</v>
      </c>
      <c r="B160" s="41" t="s">
        <v>213</v>
      </c>
      <c r="C160" s="1">
        <v>164951.46</v>
      </c>
      <c r="D160" s="11" t="str">
        <f t="shared" si="56"/>
        <v>N/A</v>
      </c>
      <c r="E160" s="1">
        <v>169228.13</v>
      </c>
      <c r="F160" s="11" t="str">
        <f t="shared" si="57"/>
        <v>N/A</v>
      </c>
      <c r="G160" s="1">
        <v>170733.56</v>
      </c>
      <c r="H160" s="11" t="str">
        <f t="shared" si="58"/>
        <v>N/A</v>
      </c>
      <c r="I160" s="12">
        <v>2.593</v>
      </c>
      <c r="J160" s="12">
        <v>0.88959999999999995</v>
      </c>
      <c r="K160" s="41" t="s">
        <v>739</v>
      </c>
      <c r="L160" s="9" t="str">
        <f t="shared" si="59"/>
        <v>Yes</v>
      </c>
    </row>
    <row r="161" spans="1:12" x14ac:dyDescent="0.25">
      <c r="A161" s="4" t="s">
        <v>544</v>
      </c>
      <c r="B161" s="41" t="s">
        <v>213</v>
      </c>
      <c r="C161" s="14">
        <v>298416631</v>
      </c>
      <c r="D161" s="11" t="str">
        <f t="shared" si="56"/>
        <v>N/A</v>
      </c>
      <c r="E161" s="14">
        <v>305561536</v>
      </c>
      <c r="F161" s="11" t="str">
        <f t="shared" si="57"/>
        <v>N/A</v>
      </c>
      <c r="G161" s="14">
        <v>300375121</v>
      </c>
      <c r="H161" s="11" t="str">
        <f t="shared" si="58"/>
        <v>N/A</v>
      </c>
      <c r="I161" s="12">
        <v>2.3940000000000001</v>
      </c>
      <c r="J161" s="12">
        <v>-1.7</v>
      </c>
      <c r="K161" s="41" t="s">
        <v>739</v>
      </c>
      <c r="L161" s="9" t="str">
        <f t="shared" si="59"/>
        <v>Yes</v>
      </c>
    </row>
    <row r="162" spans="1:12" x14ac:dyDescent="0.25">
      <c r="A162" s="4" t="s">
        <v>1289</v>
      </c>
      <c r="B162" s="41" t="s">
        <v>213</v>
      </c>
      <c r="C162" s="14">
        <v>1328.4984930999999</v>
      </c>
      <c r="D162" s="11" t="str">
        <f t="shared" si="56"/>
        <v>N/A</v>
      </c>
      <c r="E162" s="14">
        <v>1288.9954863</v>
      </c>
      <c r="F162" s="11" t="str">
        <f t="shared" si="57"/>
        <v>N/A</v>
      </c>
      <c r="G162" s="14">
        <v>1277.3766575</v>
      </c>
      <c r="H162" s="11" t="str">
        <f t="shared" si="58"/>
        <v>N/A</v>
      </c>
      <c r="I162" s="12">
        <v>-2.97</v>
      </c>
      <c r="J162" s="12">
        <v>-0.90100000000000002</v>
      </c>
      <c r="K162" s="41" t="s">
        <v>739</v>
      </c>
      <c r="L162" s="9" t="str">
        <f t="shared" si="59"/>
        <v>Yes</v>
      </c>
    </row>
    <row r="163" spans="1:12" ht="25" x14ac:dyDescent="0.25">
      <c r="A163" s="4" t="s">
        <v>1290</v>
      </c>
      <c r="B163" s="41" t="s">
        <v>213</v>
      </c>
      <c r="C163" s="14" t="s">
        <v>1746</v>
      </c>
      <c r="D163" s="11" t="str">
        <f t="shared" si="56"/>
        <v>N/A</v>
      </c>
      <c r="E163" s="14">
        <v>2243.3333333</v>
      </c>
      <c r="F163" s="11" t="str">
        <f t="shared" si="57"/>
        <v>N/A</v>
      </c>
      <c r="G163" s="14" t="s">
        <v>1746</v>
      </c>
      <c r="H163" s="11" t="str">
        <f t="shared" si="58"/>
        <v>N/A</v>
      </c>
      <c r="I163" s="12" t="s">
        <v>1746</v>
      </c>
      <c r="J163" s="12" t="s">
        <v>1746</v>
      </c>
      <c r="K163" s="41" t="s">
        <v>739</v>
      </c>
      <c r="L163" s="9" t="str">
        <f t="shared" si="59"/>
        <v>N/A</v>
      </c>
    </row>
    <row r="164" spans="1:12" ht="25" x14ac:dyDescent="0.25">
      <c r="A164" s="4" t="s">
        <v>1291</v>
      </c>
      <c r="B164" s="41" t="s">
        <v>213</v>
      </c>
      <c r="C164" s="14">
        <v>1222.3206651</v>
      </c>
      <c r="D164" s="11" t="str">
        <f t="shared" si="56"/>
        <v>N/A</v>
      </c>
      <c r="E164" s="14">
        <v>1113.2667610999999</v>
      </c>
      <c r="F164" s="11" t="str">
        <f t="shared" si="57"/>
        <v>N/A</v>
      </c>
      <c r="G164" s="14">
        <v>1188.8471761000001</v>
      </c>
      <c r="H164" s="11" t="str">
        <f t="shared" si="58"/>
        <v>N/A</v>
      </c>
      <c r="I164" s="12">
        <v>-8.92</v>
      </c>
      <c r="J164" s="12">
        <v>6.7889999999999997</v>
      </c>
      <c r="K164" s="41" t="s">
        <v>739</v>
      </c>
      <c r="L164" s="9" t="str">
        <f t="shared" si="59"/>
        <v>Yes</v>
      </c>
    </row>
    <row r="165" spans="1:12" ht="25" x14ac:dyDescent="0.25">
      <c r="A165" s="4" t="s">
        <v>1292</v>
      </c>
      <c r="B165" s="41" t="s">
        <v>213</v>
      </c>
      <c r="C165" s="14">
        <v>1083.2472929999999</v>
      </c>
      <c r="D165" s="11" t="str">
        <f t="shared" si="56"/>
        <v>N/A</v>
      </c>
      <c r="E165" s="14">
        <v>1055.4305718999999</v>
      </c>
      <c r="F165" s="11" t="str">
        <f t="shared" si="57"/>
        <v>N/A</v>
      </c>
      <c r="G165" s="14">
        <v>1063.4170925999999</v>
      </c>
      <c r="H165" s="11" t="str">
        <f t="shared" si="58"/>
        <v>N/A</v>
      </c>
      <c r="I165" s="12">
        <v>-2.57</v>
      </c>
      <c r="J165" s="12">
        <v>0.75670000000000004</v>
      </c>
      <c r="K165" s="41" t="s">
        <v>739</v>
      </c>
      <c r="L165" s="9" t="str">
        <f t="shared" si="59"/>
        <v>Yes</v>
      </c>
    </row>
    <row r="166" spans="1:12" ht="25" x14ac:dyDescent="0.25">
      <c r="A166" s="4" t="s">
        <v>1293</v>
      </c>
      <c r="B166" s="41" t="s">
        <v>213</v>
      </c>
      <c r="C166" s="14">
        <v>2328.4987842</v>
      </c>
      <c r="D166" s="11" t="str">
        <f t="shared" si="56"/>
        <v>N/A</v>
      </c>
      <c r="E166" s="14">
        <v>2130.0621535</v>
      </c>
      <c r="F166" s="11" t="str">
        <f t="shared" si="57"/>
        <v>N/A</v>
      </c>
      <c r="G166" s="14">
        <v>2056.7349226000001</v>
      </c>
      <c r="H166" s="11" t="str">
        <f t="shared" si="58"/>
        <v>N/A</v>
      </c>
      <c r="I166" s="12">
        <v>-8.52</v>
      </c>
      <c r="J166" s="12">
        <v>-3.44</v>
      </c>
      <c r="K166" s="41" t="s">
        <v>739</v>
      </c>
      <c r="L166" s="9" t="str">
        <f t="shared" si="59"/>
        <v>Yes</v>
      </c>
    </row>
    <row r="167" spans="1:12" x14ac:dyDescent="0.25">
      <c r="A167" s="42" t="s">
        <v>545</v>
      </c>
      <c r="B167" s="33" t="s">
        <v>213</v>
      </c>
      <c r="C167" s="43">
        <v>234678347</v>
      </c>
      <c r="D167" s="11" t="str">
        <f t="shared" si="56"/>
        <v>N/A</v>
      </c>
      <c r="E167" s="43">
        <v>305303404</v>
      </c>
      <c r="F167" s="11" t="str">
        <f t="shared" si="57"/>
        <v>N/A</v>
      </c>
      <c r="G167" s="43">
        <v>306727694</v>
      </c>
      <c r="H167" s="11" t="str">
        <f t="shared" si="58"/>
        <v>N/A</v>
      </c>
      <c r="I167" s="12">
        <v>30.09</v>
      </c>
      <c r="J167" s="12">
        <v>0.46650000000000003</v>
      </c>
      <c r="K167" s="41" t="s">
        <v>739</v>
      </c>
      <c r="L167" s="9" t="str">
        <f t="shared" si="59"/>
        <v>Yes</v>
      </c>
    </row>
    <row r="168" spans="1:12" x14ac:dyDescent="0.25">
      <c r="A168" s="42" t="s">
        <v>1294</v>
      </c>
      <c r="B168" s="33" t="s">
        <v>213</v>
      </c>
      <c r="C168" s="43">
        <v>1044.7468335999999</v>
      </c>
      <c r="D168" s="11" t="str">
        <f t="shared" si="56"/>
        <v>N/A</v>
      </c>
      <c r="E168" s="43">
        <v>1287.9065697999999</v>
      </c>
      <c r="F168" s="11" t="str">
        <f t="shared" si="57"/>
        <v>N/A</v>
      </c>
      <c r="G168" s="43">
        <v>1304.3916394</v>
      </c>
      <c r="H168" s="11" t="str">
        <f t="shared" si="58"/>
        <v>N/A</v>
      </c>
      <c r="I168" s="12">
        <v>23.27</v>
      </c>
      <c r="J168" s="12">
        <v>1.28</v>
      </c>
      <c r="K168" s="41" t="s">
        <v>739</v>
      </c>
      <c r="L168" s="9" t="str">
        <f t="shared" si="59"/>
        <v>Yes</v>
      </c>
    </row>
    <row r="169" spans="1:12" ht="25" x14ac:dyDescent="0.25">
      <c r="A169" s="42" t="s">
        <v>1295</v>
      </c>
      <c r="B169" s="41" t="s">
        <v>213</v>
      </c>
      <c r="C169" s="14" t="s">
        <v>1746</v>
      </c>
      <c r="D169" s="11" t="str">
        <f t="shared" si="56"/>
        <v>N/A</v>
      </c>
      <c r="E169" s="14">
        <v>3952.3333333</v>
      </c>
      <c r="F169" s="11" t="str">
        <f t="shared" si="57"/>
        <v>N/A</v>
      </c>
      <c r="G169" s="14" t="s">
        <v>1746</v>
      </c>
      <c r="H169" s="11" t="str">
        <f t="shared" si="58"/>
        <v>N/A</v>
      </c>
      <c r="I169" s="12" t="s">
        <v>1746</v>
      </c>
      <c r="J169" s="12" t="s">
        <v>1746</v>
      </c>
      <c r="K169" s="41" t="s">
        <v>739</v>
      </c>
      <c r="L169" s="9" t="str">
        <f t="shared" si="59"/>
        <v>N/A</v>
      </c>
    </row>
    <row r="170" spans="1:12" ht="25" x14ac:dyDescent="0.25">
      <c r="A170" s="42" t="s">
        <v>1296</v>
      </c>
      <c r="B170" s="41" t="s">
        <v>213</v>
      </c>
      <c r="C170" s="14">
        <v>7911.5833728999996</v>
      </c>
      <c r="D170" s="11" t="str">
        <f t="shared" si="56"/>
        <v>N/A</v>
      </c>
      <c r="E170" s="14">
        <v>10517.968838999999</v>
      </c>
      <c r="F170" s="11" t="str">
        <f t="shared" si="57"/>
        <v>N/A</v>
      </c>
      <c r="G170" s="14">
        <v>9063.6616833000007</v>
      </c>
      <c r="H170" s="11" t="str">
        <f t="shared" si="58"/>
        <v>N/A</v>
      </c>
      <c r="I170" s="12">
        <v>32.94</v>
      </c>
      <c r="J170" s="12">
        <v>-13.8</v>
      </c>
      <c r="K170" s="41" t="s">
        <v>739</v>
      </c>
      <c r="L170" s="9" t="str">
        <f t="shared" si="59"/>
        <v>Yes</v>
      </c>
    </row>
    <row r="171" spans="1:12" ht="25" x14ac:dyDescent="0.25">
      <c r="A171" s="42" t="s">
        <v>1297</v>
      </c>
      <c r="B171" s="41" t="s">
        <v>213</v>
      </c>
      <c r="C171" s="14">
        <v>884.65275575999999</v>
      </c>
      <c r="D171" s="11" t="str">
        <f t="shared" si="56"/>
        <v>N/A</v>
      </c>
      <c r="E171" s="14">
        <v>948.22043502999998</v>
      </c>
      <c r="F171" s="11" t="str">
        <f t="shared" si="57"/>
        <v>N/A</v>
      </c>
      <c r="G171" s="14">
        <v>935.40592387000004</v>
      </c>
      <c r="H171" s="11" t="str">
        <f t="shared" si="58"/>
        <v>N/A</v>
      </c>
      <c r="I171" s="12">
        <v>7.1859999999999999</v>
      </c>
      <c r="J171" s="12">
        <v>-1.35</v>
      </c>
      <c r="K171" s="41" t="s">
        <v>739</v>
      </c>
      <c r="L171" s="9" t="str">
        <f t="shared" si="59"/>
        <v>Yes</v>
      </c>
    </row>
    <row r="172" spans="1:12" ht="25" x14ac:dyDescent="0.25">
      <c r="A172" s="42" t="s">
        <v>1298</v>
      </c>
      <c r="B172" s="41" t="s">
        <v>213</v>
      </c>
      <c r="C172" s="14">
        <v>1365.7290762</v>
      </c>
      <c r="D172" s="11" t="str">
        <f t="shared" si="56"/>
        <v>N/A</v>
      </c>
      <c r="E172" s="14">
        <v>2120.2118276000001</v>
      </c>
      <c r="F172" s="11" t="str">
        <f t="shared" si="57"/>
        <v>N/A</v>
      </c>
      <c r="G172" s="14">
        <v>2365.0582869</v>
      </c>
      <c r="H172" s="11" t="str">
        <f t="shared" si="58"/>
        <v>N/A</v>
      </c>
      <c r="I172" s="12">
        <v>55.24</v>
      </c>
      <c r="J172" s="12">
        <v>11.55</v>
      </c>
      <c r="K172" s="41" t="s">
        <v>739</v>
      </c>
      <c r="L172" s="9" t="str">
        <f t="shared" si="59"/>
        <v>Yes</v>
      </c>
    </row>
    <row r="173" spans="1:12" ht="25" x14ac:dyDescent="0.25">
      <c r="A173" s="2" t="s">
        <v>546</v>
      </c>
      <c r="B173" s="120" t="s">
        <v>213</v>
      </c>
      <c r="C173" s="121">
        <v>12074647</v>
      </c>
      <c r="D173" s="116" t="str">
        <f>IF($B173="N/A","N/A",IF(C173&gt;10,"No",IF(C173&lt;-10,"No","Yes")))</f>
        <v>N/A</v>
      </c>
      <c r="E173" s="121">
        <v>21432092</v>
      </c>
      <c r="F173" s="116" t="str">
        <f>IF($B173="N/A","N/A",IF(E173&gt;10,"No",IF(E173&lt;-10,"No","Yes")))</f>
        <v>N/A</v>
      </c>
      <c r="G173" s="121">
        <v>18127748</v>
      </c>
      <c r="H173" s="116" t="str">
        <f>IF($B173="N/A","N/A",IF(G173&gt;10,"No",IF(G173&lt;-10,"No","Yes")))</f>
        <v>N/A</v>
      </c>
      <c r="I173" s="117">
        <v>77.5</v>
      </c>
      <c r="J173" s="117">
        <v>-15.4</v>
      </c>
      <c r="K173" s="118" t="s">
        <v>739</v>
      </c>
      <c r="L173" s="119" t="str">
        <f>IF(J173="Div by 0", "N/A", IF(K173="N/A","N/A", IF(J173&gt;VALUE(MID(K173,1,2)), "No", IF(J173&lt;-1*VALUE(MID(K173,1,2)), "No", "Yes"))))</f>
        <v>Yes</v>
      </c>
    </row>
    <row r="174" spans="1:12" ht="25" x14ac:dyDescent="0.25">
      <c r="A174" s="2" t="s">
        <v>1299</v>
      </c>
      <c r="B174" s="41" t="s">
        <v>213</v>
      </c>
      <c r="C174" s="14">
        <v>13281704</v>
      </c>
      <c r="D174" s="11" t="str">
        <f t="shared" ref="D174:D181" si="64">IF($B174="N/A","N/A",IF(C174&gt;10,"No",IF(C174&lt;-10,"No","Yes")))</f>
        <v>N/A</v>
      </c>
      <c r="E174" s="14">
        <v>13447761</v>
      </c>
      <c r="F174" s="11" t="str">
        <f t="shared" ref="F174:F181" si="65">IF($B174="N/A","N/A",IF(E174&gt;10,"No",IF(E174&lt;-10,"No","Yes")))</f>
        <v>N/A</v>
      </c>
      <c r="G174" s="14">
        <v>14812943</v>
      </c>
      <c r="H174" s="11" t="str">
        <f t="shared" ref="H174:H181" si="66">IF($B174="N/A","N/A",IF(G174&gt;10,"No",IF(G174&lt;-10,"No","Yes")))</f>
        <v>N/A</v>
      </c>
      <c r="I174" s="12">
        <v>1.25</v>
      </c>
      <c r="J174" s="12">
        <v>10.15</v>
      </c>
      <c r="K174" s="41" t="s">
        <v>739</v>
      </c>
      <c r="L174" s="9" t="str">
        <f t="shared" ref="L174:L181" si="67">IF(J174="Div by 0", "N/A", IF(K174="N/A","N/A", IF(J174&gt;VALUE(MID(K174,1,2)), "No", IF(J174&lt;-1*VALUE(MID(K174,1,2)), "No", "Yes"))))</f>
        <v>Yes</v>
      </c>
    </row>
    <row r="175" spans="1:12" ht="25" x14ac:dyDescent="0.25">
      <c r="A175" s="2" t="s">
        <v>547</v>
      </c>
      <c r="B175" s="41" t="s">
        <v>213</v>
      </c>
      <c r="C175" s="14">
        <v>84748259</v>
      </c>
      <c r="D175" s="11" t="str">
        <f t="shared" si="64"/>
        <v>N/A</v>
      </c>
      <c r="E175" s="14">
        <v>96584062</v>
      </c>
      <c r="F175" s="11" t="str">
        <f t="shared" si="65"/>
        <v>N/A</v>
      </c>
      <c r="G175" s="14">
        <v>93763212</v>
      </c>
      <c r="H175" s="11" t="str">
        <f t="shared" si="66"/>
        <v>N/A</v>
      </c>
      <c r="I175" s="12">
        <v>13.97</v>
      </c>
      <c r="J175" s="12">
        <v>-2.92</v>
      </c>
      <c r="K175" s="41" t="s">
        <v>739</v>
      </c>
      <c r="L175" s="9" t="str">
        <f t="shared" si="67"/>
        <v>Yes</v>
      </c>
    </row>
    <row r="176" spans="1:12" ht="25" x14ac:dyDescent="0.25">
      <c r="A176" s="2" t="s">
        <v>512</v>
      </c>
      <c r="B176" s="41" t="s">
        <v>213</v>
      </c>
      <c r="C176" s="14">
        <v>124573737</v>
      </c>
      <c r="D176" s="11" t="str">
        <f t="shared" si="64"/>
        <v>N/A</v>
      </c>
      <c r="E176" s="14">
        <v>173839489</v>
      </c>
      <c r="F176" s="11" t="str">
        <f t="shared" si="65"/>
        <v>N/A</v>
      </c>
      <c r="G176" s="14">
        <v>180023791</v>
      </c>
      <c r="H176" s="11" t="str">
        <f t="shared" si="66"/>
        <v>N/A</v>
      </c>
      <c r="I176" s="12">
        <v>39.549999999999997</v>
      </c>
      <c r="J176" s="12">
        <v>3.5569999999999999</v>
      </c>
      <c r="K176" s="41" t="s">
        <v>739</v>
      </c>
      <c r="L176" s="9" t="str">
        <f t="shared" si="67"/>
        <v>Yes</v>
      </c>
    </row>
    <row r="177" spans="1:12" ht="25" x14ac:dyDescent="0.25">
      <c r="A177" s="2" t="s">
        <v>513</v>
      </c>
      <c r="B177" s="41" t="s">
        <v>213</v>
      </c>
      <c r="C177" s="14">
        <v>53.754210313000002</v>
      </c>
      <c r="D177" s="11" t="str">
        <f t="shared" si="64"/>
        <v>N/A</v>
      </c>
      <c r="E177" s="14">
        <v>90.410168146999993</v>
      </c>
      <c r="F177" s="11" t="str">
        <f t="shared" si="65"/>
        <v>N/A</v>
      </c>
      <c r="G177" s="14">
        <v>77.090146715000003</v>
      </c>
      <c r="H177" s="11" t="str">
        <f t="shared" si="66"/>
        <v>N/A</v>
      </c>
      <c r="I177" s="12">
        <v>68.19</v>
      </c>
      <c r="J177" s="12">
        <v>-14.7</v>
      </c>
      <c r="K177" s="41" t="s">
        <v>739</v>
      </c>
      <c r="L177" s="9" t="str">
        <f t="shared" si="67"/>
        <v>Yes</v>
      </c>
    </row>
    <row r="178" spans="1:12" ht="25" x14ac:dyDescent="0.25">
      <c r="A178" s="2" t="s">
        <v>1300</v>
      </c>
      <c r="B178" s="33" t="s">
        <v>213</v>
      </c>
      <c r="C178" s="43">
        <v>59.127816336000002</v>
      </c>
      <c r="D178" s="11" t="str">
        <f t="shared" si="64"/>
        <v>N/A</v>
      </c>
      <c r="E178" s="43">
        <v>56.728682071999998</v>
      </c>
      <c r="F178" s="11" t="str">
        <f t="shared" si="65"/>
        <v>N/A</v>
      </c>
      <c r="G178" s="43">
        <v>62.993591324999997</v>
      </c>
      <c r="H178" s="11" t="str">
        <f t="shared" si="66"/>
        <v>N/A</v>
      </c>
      <c r="I178" s="12">
        <v>-4.0599999999999996</v>
      </c>
      <c r="J178" s="12">
        <v>11.04</v>
      </c>
      <c r="K178" s="41" t="s">
        <v>739</v>
      </c>
      <c r="L178" s="9" t="str">
        <f t="shared" si="67"/>
        <v>Yes</v>
      </c>
    </row>
    <row r="179" spans="1:12" ht="25" x14ac:dyDescent="0.25">
      <c r="A179" s="2" t="s">
        <v>514</v>
      </c>
      <c r="B179" s="33" t="s">
        <v>213</v>
      </c>
      <c r="C179" s="43">
        <v>377.28438254999998</v>
      </c>
      <c r="D179" s="11" t="str">
        <f t="shared" si="64"/>
        <v>N/A</v>
      </c>
      <c r="E179" s="43">
        <v>407.43485450999998</v>
      </c>
      <c r="F179" s="11" t="str">
        <f t="shared" si="65"/>
        <v>N/A</v>
      </c>
      <c r="G179" s="43">
        <v>398.73787794999998</v>
      </c>
      <c r="H179" s="11" t="str">
        <f t="shared" si="66"/>
        <v>N/A</v>
      </c>
      <c r="I179" s="12">
        <v>7.9909999999999997</v>
      </c>
      <c r="J179" s="12">
        <v>-2.13</v>
      </c>
      <c r="K179" s="41" t="s">
        <v>739</v>
      </c>
      <c r="L179" s="9" t="str">
        <f t="shared" si="67"/>
        <v>Yes</v>
      </c>
    </row>
    <row r="180" spans="1:12" ht="25" x14ac:dyDescent="0.25">
      <c r="A180" s="2" t="s">
        <v>515</v>
      </c>
      <c r="B180" s="33" t="s">
        <v>213</v>
      </c>
      <c r="C180" s="43">
        <v>554.58042444</v>
      </c>
      <c r="D180" s="11" t="str">
        <f t="shared" si="64"/>
        <v>N/A</v>
      </c>
      <c r="E180" s="43">
        <v>733.33286509000004</v>
      </c>
      <c r="F180" s="11" t="str">
        <f t="shared" si="65"/>
        <v>N/A</v>
      </c>
      <c r="G180" s="43">
        <v>765.57002338999996</v>
      </c>
      <c r="H180" s="11" t="str">
        <f t="shared" si="66"/>
        <v>N/A</v>
      </c>
      <c r="I180" s="12">
        <v>32.229999999999997</v>
      </c>
      <c r="J180" s="12">
        <v>4.3959999999999999</v>
      </c>
      <c r="K180" s="41" t="s">
        <v>739</v>
      </c>
      <c r="L180" s="9" t="str">
        <f t="shared" si="67"/>
        <v>Yes</v>
      </c>
    </row>
    <row r="181" spans="1:12" ht="25" x14ac:dyDescent="0.25">
      <c r="A181" s="2" t="s">
        <v>1652</v>
      </c>
      <c r="B181" s="41" t="s">
        <v>213</v>
      </c>
      <c r="C181" s="13">
        <v>0</v>
      </c>
      <c r="D181" s="11" t="str">
        <f t="shared" si="64"/>
        <v>N/A</v>
      </c>
      <c r="E181" s="13">
        <v>0</v>
      </c>
      <c r="F181" s="11" t="str">
        <f t="shared" si="65"/>
        <v>N/A</v>
      </c>
      <c r="G181" s="13">
        <v>0</v>
      </c>
      <c r="H181" s="11" t="str">
        <f t="shared" si="66"/>
        <v>N/A</v>
      </c>
      <c r="I181" s="12" t="s">
        <v>1746</v>
      </c>
      <c r="J181" s="12" t="s">
        <v>1746</v>
      </c>
      <c r="K181" s="41" t="s">
        <v>739</v>
      </c>
      <c r="L181" s="9" t="str">
        <f t="shared" si="67"/>
        <v>N/A</v>
      </c>
    </row>
    <row r="182" spans="1:12" ht="25" x14ac:dyDescent="0.25">
      <c r="A182" s="2" t="s">
        <v>1653</v>
      </c>
      <c r="B182" s="122" t="s">
        <v>213</v>
      </c>
      <c r="C182" s="123" t="s">
        <v>1746</v>
      </c>
      <c r="D182" s="119" t="str">
        <f t="shared" ref="D182" si="68">IF($B182="N/A","N/A",IF(C182&lt;0,"No","Yes"))</f>
        <v>N/A</v>
      </c>
      <c r="E182" s="123">
        <v>0</v>
      </c>
      <c r="F182" s="119" t="str">
        <f t="shared" ref="F182" si="69">IF($B182="N/A","N/A",IF(E182&lt;0,"No","Yes"))</f>
        <v>N/A</v>
      </c>
      <c r="G182" s="123" t="s">
        <v>1746</v>
      </c>
      <c r="H182" s="119" t="str">
        <f t="shared" ref="H182" si="70">IF($B182="N/A","N/A",IF(G182&lt;0,"No","Yes"))</f>
        <v>N/A</v>
      </c>
      <c r="I182" s="117" t="s">
        <v>1746</v>
      </c>
      <c r="J182" s="117" t="s">
        <v>1746</v>
      </c>
      <c r="K182" s="122" t="s">
        <v>739</v>
      </c>
      <c r="L182" s="119"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v>0</v>
      </c>
      <c r="D184" s="9" t="str">
        <f t="shared" si="72"/>
        <v>N/A</v>
      </c>
      <c r="E184" s="13">
        <v>0</v>
      </c>
      <c r="F184" s="9" t="str">
        <f t="shared" si="73"/>
        <v>N/A</v>
      </c>
      <c r="G184" s="13">
        <v>0</v>
      </c>
      <c r="H184" s="9" t="str">
        <f t="shared" si="74"/>
        <v>N/A</v>
      </c>
      <c r="I184" s="12" t="s">
        <v>1746</v>
      </c>
      <c r="J184" s="12" t="s">
        <v>1746</v>
      </c>
      <c r="K184" s="5" t="s">
        <v>739</v>
      </c>
      <c r="L184" s="9" t="str">
        <f t="shared" si="75"/>
        <v>N/A</v>
      </c>
    </row>
    <row r="185" spans="1:12" ht="25" x14ac:dyDescent="0.25">
      <c r="A185" s="2" t="s">
        <v>1656</v>
      </c>
      <c r="B185" s="5" t="s">
        <v>213</v>
      </c>
      <c r="C185" s="13">
        <v>0</v>
      </c>
      <c r="D185" s="9" t="str">
        <f t="shared" si="72"/>
        <v>N/A</v>
      </c>
      <c r="E185" s="13">
        <v>0</v>
      </c>
      <c r="F185" s="9" t="str">
        <f t="shared" si="73"/>
        <v>N/A</v>
      </c>
      <c r="G185" s="13">
        <v>0</v>
      </c>
      <c r="H185" s="9" t="str">
        <f t="shared" si="74"/>
        <v>N/A</v>
      </c>
      <c r="I185" s="12" t="s">
        <v>1746</v>
      </c>
      <c r="J185" s="12" t="s">
        <v>1746</v>
      </c>
      <c r="K185" s="5" t="s">
        <v>739</v>
      </c>
      <c r="L185" s="9" t="str">
        <f t="shared" si="75"/>
        <v>N/A</v>
      </c>
    </row>
    <row r="186" spans="1:12" ht="25" x14ac:dyDescent="0.25">
      <c r="A186" s="2" t="s">
        <v>1658</v>
      </c>
      <c r="B186" s="118" t="s">
        <v>213</v>
      </c>
      <c r="C186" s="123">
        <v>0</v>
      </c>
      <c r="D186" s="116" t="str">
        <f>IF($B186="N/A","N/A",IF(C186&gt;10,"No",IF(C186&lt;-10,"No","Yes")))</f>
        <v>N/A</v>
      </c>
      <c r="E186" s="123">
        <v>0</v>
      </c>
      <c r="F186" s="116" t="str">
        <f>IF($B186="N/A","N/A",IF(E186&gt;10,"No",IF(E186&lt;-10,"No","Yes")))</f>
        <v>N/A</v>
      </c>
      <c r="G186" s="123">
        <v>0</v>
      </c>
      <c r="H186" s="116" t="str">
        <f>IF($B186="N/A","N/A",IF(G186&gt;10,"No",IF(G186&lt;-10,"No","Yes")))</f>
        <v>N/A</v>
      </c>
      <c r="I186" s="117" t="s">
        <v>1746</v>
      </c>
      <c r="J186" s="117" t="s">
        <v>1746</v>
      </c>
      <c r="K186" s="118" t="s">
        <v>739</v>
      </c>
      <c r="L186" s="9" t="str">
        <f t="shared" si="75"/>
        <v>N/A</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v>0</v>
      </c>
      <c r="D188" s="11" t="str">
        <f t="shared" si="76"/>
        <v>N/A</v>
      </c>
      <c r="E188" s="13">
        <v>0</v>
      </c>
      <c r="F188" s="11" t="str">
        <f t="shared" si="77"/>
        <v>N/A</v>
      </c>
      <c r="G188" s="13">
        <v>0</v>
      </c>
      <c r="H188" s="11" t="str">
        <f t="shared" si="78"/>
        <v>N/A</v>
      </c>
      <c r="I188" s="12" t="s">
        <v>1746</v>
      </c>
      <c r="J188" s="12" t="s">
        <v>1746</v>
      </c>
      <c r="K188" s="41" t="s">
        <v>739</v>
      </c>
      <c r="L188" s="9" t="str">
        <f t="shared" si="75"/>
        <v>N/A</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0</v>
      </c>
      <c r="D190" s="11" t="str">
        <f t="shared" si="76"/>
        <v>N/A</v>
      </c>
      <c r="E190" s="13">
        <v>0</v>
      </c>
      <c r="F190" s="11" t="str">
        <f t="shared" si="77"/>
        <v>N/A</v>
      </c>
      <c r="G190" s="13">
        <v>0</v>
      </c>
      <c r="H190" s="11" t="str">
        <f t="shared" si="78"/>
        <v>N/A</v>
      </c>
      <c r="I190" s="12" t="s">
        <v>1746</v>
      </c>
      <c r="J190" s="12" t="s">
        <v>1746</v>
      </c>
      <c r="K190" s="41" t="s">
        <v>739</v>
      </c>
      <c r="L190" s="9" t="str">
        <f t="shared" si="75"/>
        <v>N/A</v>
      </c>
    </row>
    <row r="191" spans="1:12" ht="25" x14ac:dyDescent="0.25">
      <c r="A191" s="2" t="s">
        <v>1663</v>
      </c>
      <c r="B191" s="33" t="s">
        <v>213</v>
      </c>
      <c r="C191" s="13">
        <v>0</v>
      </c>
      <c r="D191" s="11" t="str">
        <f t="shared" si="76"/>
        <v>N/A</v>
      </c>
      <c r="E191" s="13">
        <v>0</v>
      </c>
      <c r="F191" s="11" t="str">
        <f t="shared" si="77"/>
        <v>N/A</v>
      </c>
      <c r="G191" s="13">
        <v>0</v>
      </c>
      <c r="H191" s="11" t="str">
        <f t="shared" si="78"/>
        <v>N/A</v>
      </c>
      <c r="I191" s="12" t="s">
        <v>1746</v>
      </c>
      <c r="J191" s="12" t="s">
        <v>1746</v>
      </c>
      <c r="K191" s="41" t="s">
        <v>739</v>
      </c>
      <c r="L191" s="9" t="str">
        <f t="shared" si="75"/>
        <v>N/A</v>
      </c>
    </row>
    <row r="192" spans="1:12" ht="25" x14ac:dyDescent="0.25">
      <c r="A192" s="2" t="s">
        <v>1664</v>
      </c>
      <c r="B192" s="33" t="s">
        <v>213</v>
      </c>
      <c r="C192" s="13">
        <v>0</v>
      </c>
      <c r="D192" s="11" t="str">
        <f t="shared" si="76"/>
        <v>N/A</v>
      </c>
      <c r="E192" s="13">
        <v>0</v>
      </c>
      <c r="F192" s="11" t="str">
        <f t="shared" si="77"/>
        <v>N/A</v>
      </c>
      <c r="G192" s="13">
        <v>0</v>
      </c>
      <c r="H192" s="11" t="str">
        <f t="shared" si="78"/>
        <v>N/A</v>
      </c>
      <c r="I192" s="12" t="s">
        <v>1746</v>
      </c>
      <c r="J192" s="12" t="s">
        <v>1746</v>
      </c>
      <c r="K192" s="41" t="s">
        <v>739</v>
      </c>
      <c r="L192" s="9" t="str">
        <f t="shared" si="75"/>
        <v>N/A</v>
      </c>
    </row>
    <row r="193" spans="1:12" ht="25" x14ac:dyDescent="0.25">
      <c r="A193" s="2" t="s">
        <v>1665</v>
      </c>
      <c r="B193" s="33" t="s">
        <v>213</v>
      </c>
      <c r="C193" s="13">
        <v>0</v>
      </c>
      <c r="D193" s="11" t="str">
        <f t="shared" si="76"/>
        <v>N/A</v>
      </c>
      <c r="E193" s="13">
        <v>0</v>
      </c>
      <c r="F193" s="11" t="str">
        <f t="shared" si="77"/>
        <v>N/A</v>
      </c>
      <c r="G193" s="13">
        <v>0</v>
      </c>
      <c r="H193" s="11" t="str">
        <f t="shared" si="78"/>
        <v>N/A</v>
      </c>
      <c r="I193" s="12" t="s">
        <v>1746</v>
      </c>
      <c r="J193" s="12" t="s">
        <v>1746</v>
      </c>
      <c r="K193" s="41" t="s">
        <v>739</v>
      </c>
      <c r="L193" s="9" t="str">
        <f t="shared" si="75"/>
        <v>N/A</v>
      </c>
    </row>
    <row r="194" spans="1:12" ht="25" x14ac:dyDescent="0.25">
      <c r="A194" s="2" t="s">
        <v>1666</v>
      </c>
      <c r="B194" s="33" t="s">
        <v>213</v>
      </c>
      <c r="C194" s="13">
        <v>0</v>
      </c>
      <c r="D194" s="11" t="str">
        <f t="shared" si="76"/>
        <v>N/A</v>
      </c>
      <c r="E194" s="13">
        <v>0</v>
      </c>
      <c r="F194" s="11" t="str">
        <f t="shared" si="77"/>
        <v>N/A</v>
      </c>
      <c r="G194" s="13">
        <v>0</v>
      </c>
      <c r="H194" s="11" t="str">
        <f t="shared" si="78"/>
        <v>N/A</v>
      </c>
      <c r="I194" s="12" t="s">
        <v>1746</v>
      </c>
      <c r="J194" s="12" t="s">
        <v>1746</v>
      </c>
      <c r="K194" s="41" t="s">
        <v>739</v>
      </c>
      <c r="L194" s="9" t="str">
        <f t="shared" si="75"/>
        <v>N/A</v>
      </c>
    </row>
    <row r="195" spans="1:12" ht="25" x14ac:dyDescent="0.25">
      <c r="A195" s="2" t="s">
        <v>1667</v>
      </c>
      <c r="B195" s="33" t="s">
        <v>213</v>
      </c>
      <c r="C195" s="13">
        <v>0</v>
      </c>
      <c r="D195" s="11" t="str">
        <f t="shared" si="76"/>
        <v>N/A</v>
      </c>
      <c r="E195" s="13">
        <v>0</v>
      </c>
      <c r="F195" s="11" t="str">
        <f t="shared" si="77"/>
        <v>N/A</v>
      </c>
      <c r="G195" s="13">
        <v>0</v>
      </c>
      <c r="H195" s="11" t="str">
        <f t="shared" si="78"/>
        <v>N/A</v>
      </c>
      <c r="I195" s="12" t="s">
        <v>1746</v>
      </c>
      <c r="J195" s="12" t="s">
        <v>1746</v>
      </c>
      <c r="K195" s="41" t="s">
        <v>739</v>
      </c>
      <c r="L195" s="9" t="str">
        <f t="shared" si="75"/>
        <v>N/A</v>
      </c>
    </row>
    <row r="196" spans="1:12" ht="25" x14ac:dyDescent="0.25">
      <c r="A196" s="2" t="s">
        <v>1668</v>
      </c>
      <c r="B196" s="33" t="s">
        <v>213</v>
      </c>
      <c r="C196" s="13">
        <v>0</v>
      </c>
      <c r="D196" s="11" t="str">
        <f t="shared" si="76"/>
        <v>N/A</v>
      </c>
      <c r="E196" s="13">
        <v>0</v>
      </c>
      <c r="F196" s="11" t="str">
        <f t="shared" si="77"/>
        <v>N/A</v>
      </c>
      <c r="G196" s="13">
        <v>0</v>
      </c>
      <c r="H196" s="11" t="str">
        <f t="shared" si="78"/>
        <v>N/A</v>
      </c>
      <c r="I196" s="12" t="s">
        <v>1746</v>
      </c>
      <c r="J196" s="12" t="s">
        <v>1746</v>
      </c>
      <c r="K196" s="41" t="s">
        <v>739</v>
      </c>
      <c r="L196" s="9" t="str">
        <f t="shared" si="75"/>
        <v>N/A</v>
      </c>
    </row>
    <row r="197" spans="1:12" ht="25" x14ac:dyDescent="0.25">
      <c r="A197" s="2" t="s">
        <v>1669</v>
      </c>
      <c r="B197" s="33" t="s">
        <v>213</v>
      </c>
      <c r="C197" s="13">
        <v>0</v>
      </c>
      <c r="D197" s="11" t="str">
        <f t="shared" si="76"/>
        <v>N/A</v>
      </c>
      <c r="E197" s="13">
        <v>0</v>
      </c>
      <c r="F197" s="11" t="str">
        <f t="shared" si="77"/>
        <v>N/A</v>
      </c>
      <c r="G197" s="13">
        <v>0</v>
      </c>
      <c r="H197" s="11" t="str">
        <f t="shared" si="78"/>
        <v>N/A</v>
      </c>
      <c r="I197" s="12" t="s">
        <v>1746</v>
      </c>
      <c r="J197" s="12" t="s">
        <v>1746</v>
      </c>
      <c r="K197" s="41" t="s">
        <v>739</v>
      </c>
      <c r="L197" s="9" t="str">
        <f t="shared" si="75"/>
        <v>N/A</v>
      </c>
    </row>
    <row r="198" spans="1:12" ht="25" x14ac:dyDescent="0.25">
      <c r="A198" s="2" t="s">
        <v>1670</v>
      </c>
      <c r="B198" s="33" t="s">
        <v>213</v>
      </c>
      <c r="C198" s="13">
        <v>0</v>
      </c>
      <c r="D198" s="11" t="str">
        <f t="shared" si="76"/>
        <v>N/A</v>
      </c>
      <c r="E198" s="13">
        <v>0</v>
      </c>
      <c r="F198" s="11" t="str">
        <f t="shared" si="77"/>
        <v>N/A</v>
      </c>
      <c r="G198" s="13">
        <v>0</v>
      </c>
      <c r="H198" s="11" t="str">
        <f t="shared" si="78"/>
        <v>N/A</v>
      </c>
      <c r="I198" s="12" t="s">
        <v>1746</v>
      </c>
      <c r="J198" s="12" t="s">
        <v>1746</v>
      </c>
      <c r="K198" s="41" t="s">
        <v>739</v>
      </c>
      <c r="L198" s="9" t="str">
        <f t="shared" si="75"/>
        <v>N/A</v>
      </c>
    </row>
    <row r="199" spans="1:12" ht="25" x14ac:dyDescent="0.25">
      <c r="A199" s="2" t="s">
        <v>1671</v>
      </c>
      <c r="B199" s="33" t="s">
        <v>213</v>
      </c>
      <c r="C199" s="13">
        <v>0</v>
      </c>
      <c r="D199" s="11" t="str">
        <f t="shared" si="76"/>
        <v>N/A</v>
      </c>
      <c r="E199" s="13">
        <v>0</v>
      </c>
      <c r="F199" s="11" t="str">
        <f t="shared" si="77"/>
        <v>N/A</v>
      </c>
      <c r="G199" s="13">
        <v>0</v>
      </c>
      <c r="H199" s="11" t="str">
        <f t="shared" si="78"/>
        <v>N/A</v>
      </c>
      <c r="I199" s="12" t="s">
        <v>1746</v>
      </c>
      <c r="J199" s="12" t="s">
        <v>1746</v>
      </c>
      <c r="K199" s="41" t="s">
        <v>739</v>
      </c>
      <c r="L199" s="9" t="str">
        <f t="shared" si="75"/>
        <v>N/A</v>
      </c>
    </row>
    <row r="200" spans="1:12" ht="25" x14ac:dyDescent="0.25">
      <c r="A200" s="2" t="s">
        <v>1672</v>
      </c>
      <c r="B200" s="33" t="s">
        <v>213</v>
      </c>
      <c r="C200" s="13">
        <v>0</v>
      </c>
      <c r="D200" s="11" t="str">
        <f t="shared" si="76"/>
        <v>N/A</v>
      </c>
      <c r="E200" s="13">
        <v>0</v>
      </c>
      <c r="F200" s="11" t="str">
        <f t="shared" si="77"/>
        <v>N/A</v>
      </c>
      <c r="G200" s="13">
        <v>0</v>
      </c>
      <c r="H200" s="11" t="str">
        <f t="shared" si="78"/>
        <v>N/A</v>
      </c>
      <c r="I200" s="12" t="s">
        <v>1746</v>
      </c>
      <c r="J200" s="12" t="s">
        <v>1746</v>
      </c>
      <c r="K200" s="41" t="s">
        <v>739</v>
      </c>
      <c r="L200" s="9" t="str">
        <f t="shared" si="75"/>
        <v>N/A</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v>
      </c>
      <c r="D202" s="11" t="str">
        <f t="shared" si="76"/>
        <v>N/A</v>
      </c>
      <c r="E202" s="13">
        <v>0</v>
      </c>
      <c r="F202" s="11" t="str">
        <f t="shared" si="77"/>
        <v>N/A</v>
      </c>
      <c r="G202" s="13">
        <v>0</v>
      </c>
      <c r="H202" s="11" t="str">
        <f t="shared" si="78"/>
        <v>N/A</v>
      </c>
      <c r="I202" s="12" t="s">
        <v>1746</v>
      </c>
      <c r="J202" s="12" t="s">
        <v>1746</v>
      </c>
      <c r="K202" s="41" t="s">
        <v>739</v>
      </c>
      <c r="L202" s="9" t="str">
        <f t="shared" si="75"/>
        <v>N/A</v>
      </c>
    </row>
    <row r="203" spans="1:12" ht="25" x14ac:dyDescent="0.25">
      <c r="A203" s="2" t="s">
        <v>1675</v>
      </c>
      <c r="B203" s="33" t="s">
        <v>213</v>
      </c>
      <c r="C203" s="13">
        <v>0</v>
      </c>
      <c r="D203" s="11" t="str">
        <f t="shared" si="76"/>
        <v>N/A</v>
      </c>
      <c r="E203" s="13">
        <v>0</v>
      </c>
      <c r="F203" s="11" t="str">
        <f t="shared" si="77"/>
        <v>N/A</v>
      </c>
      <c r="G203" s="13">
        <v>0</v>
      </c>
      <c r="H203" s="11" t="str">
        <f t="shared" si="78"/>
        <v>N/A</v>
      </c>
      <c r="I203" s="12" t="s">
        <v>1746</v>
      </c>
      <c r="J203" s="12" t="s">
        <v>1746</v>
      </c>
      <c r="K203" s="41" t="s">
        <v>739</v>
      </c>
      <c r="L203" s="9" t="str">
        <f t="shared" si="75"/>
        <v>N/A</v>
      </c>
    </row>
    <row r="204" spans="1:12" ht="25" x14ac:dyDescent="0.25">
      <c r="A204" s="2" t="s">
        <v>1676</v>
      </c>
      <c r="B204" s="33" t="s">
        <v>213</v>
      </c>
      <c r="C204" s="13">
        <v>0</v>
      </c>
      <c r="D204" s="11" t="str">
        <f t="shared" si="76"/>
        <v>N/A</v>
      </c>
      <c r="E204" s="13">
        <v>0</v>
      </c>
      <c r="F204" s="11" t="str">
        <f t="shared" si="77"/>
        <v>N/A</v>
      </c>
      <c r="G204" s="13">
        <v>0</v>
      </c>
      <c r="H204" s="11" t="str">
        <f t="shared" si="78"/>
        <v>N/A</v>
      </c>
      <c r="I204" s="12" t="s">
        <v>1746</v>
      </c>
      <c r="J204" s="12" t="s">
        <v>1746</v>
      </c>
      <c r="K204" s="41" t="s">
        <v>739</v>
      </c>
      <c r="L204" s="9" t="str">
        <f t="shared" si="75"/>
        <v>N/A</v>
      </c>
    </row>
    <row r="205" spans="1:12" ht="25" x14ac:dyDescent="0.25">
      <c r="A205" s="2" t="s">
        <v>1677</v>
      </c>
      <c r="B205" s="33" t="s">
        <v>213</v>
      </c>
      <c r="C205" s="13">
        <v>0</v>
      </c>
      <c r="D205" s="11" t="str">
        <f t="shared" si="76"/>
        <v>N/A</v>
      </c>
      <c r="E205" s="13">
        <v>0</v>
      </c>
      <c r="F205" s="11" t="str">
        <f t="shared" si="77"/>
        <v>N/A</v>
      </c>
      <c r="G205" s="13">
        <v>0</v>
      </c>
      <c r="H205" s="11" t="str">
        <f t="shared" si="78"/>
        <v>N/A</v>
      </c>
      <c r="I205" s="12" t="s">
        <v>1746</v>
      </c>
      <c r="J205" s="12" t="s">
        <v>1746</v>
      </c>
      <c r="K205" s="41" t="s">
        <v>739</v>
      </c>
      <c r="L205" s="9" t="str">
        <f t="shared" si="75"/>
        <v>N/A</v>
      </c>
    </row>
    <row r="206" spans="1:12" ht="25" x14ac:dyDescent="0.25">
      <c r="A206" s="2" t="s">
        <v>1678</v>
      </c>
      <c r="B206" s="33" t="s">
        <v>213</v>
      </c>
      <c r="C206" s="13">
        <v>0</v>
      </c>
      <c r="D206" s="11" t="str">
        <f t="shared" si="76"/>
        <v>N/A</v>
      </c>
      <c r="E206" s="13">
        <v>0</v>
      </c>
      <c r="F206" s="11" t="str">
        <f t="shared" si="77"/>
        <v>N/A</v>
      </c>
      <c r="G206" s="13">
        <v>0</v>
      </c>
      <c r="H206" s="11" t="str">
        <f t="shared" si="78"/>
        <v>N/A</v>
      </c>
      <c r="I206" s="12" t="s">
        <v>1746</v>
      </c>
      <c r="J206" s="12" t="s">
        <v>1746</v>
      </c>
      <c r="K206" s="41" t="s">
        <v>739</v>
      </c>
      <c r="L206" s="9" t="str">
        <f t="shared" si="75"/>
        <v>N/A</v>
      </c>
    </row>
    <row r="207" spans="1:12" ht="25" x14ac:dyDescent="0.25">
      <c r="A207" s="2" t="s">
        <v>1679</v>
      </c>
      <c r="B207" s="33" t="s">
        <v>213</v>
      </c>
      <c r="C207" s="13">
        <v>0</v>
      </c>
      <c r="D207" s="11" t="str">
        <f t="shared" si="76"/>
        <v>N/A</v>
      </c>
      <c r="E207" s="13">
        <v>0</v>
      </c>
      <c r="F207" s="11" t="str">
        <f t="shared" si="77"/>
        <v>N/A</v>
      </c>
      <c r="G207" s="13">
        <v>0</v>
      </c>
      <c r="H207" s="11" t="str">
        <f t="shared" si="78"/>
        <v>N/A</v>
      </c>
      <c r="I207" s="12" t="s">
        <v>1746</v>
      </c>
      <c r="J207" s="12" t="s">
        <v>1746</v>
      </c>
      <c r="K207" s="41" t="s">
        <v>739</v>
      </c>
      <c r="L207" s="9" t="str">
        <f t="shared" si="75"/>
        <v>N/A</v>
      </c>
    </row>
    <row r="208" spans="1:12" ht="25" x14ac:dyDescent="0.25">
      <c r="A208" s="2" t="s">
        <v>1680</v>
      </c>
      <c r="B208" s="33" t="s">
        <v>213</v>
      </c>
      <c r="C208" s="13">
        <v>0</v>
      </c>
      <c r="D208" s="11" t="str">
        <f t="shared" si="76"/>
        <v>N/A</v>
      </c>
      <c r="E208" s="13">
        <v>0</v>
      </c>
      <c r="F208" s="11" t="str">
        <f t="shared" si="77"/>
        <v>N/A</v>
      </c>
      <c r="G208" s="13">
        <v>0</v>
      </c>
      <c r="H208" s="11" t="str">
        <f t="shared" si="78"/>
        <v>N/A</v>
      </c>
      <c r="I208" s="12" t="s">
        <v>1746</v>
      </c>
      <c r="J208" s="12" t="s">
        <v>1746</v>
      </c>
      <c r="K208" s="41" t="s">
        <v>739</v>
      </c>
      <c r="L208" s="9" t="str">
        <f t="shared" si="75"/>
        <v>N/A</v>
      </c>
    </row>
    <row r="209" spans="1:12" ht="25" x14ac:dyDescent="0.25">
      <c r="A209" s="2" t="s">
        <v>1681</v>
      </c>
      <c r="B209" s="33" t="s">
        <v>213</v>
      </c>
      <c r="C209" s="13">
        <v>0</v>
      </c>
      <c r="D209" s="11" t="str">
        <f t="shared" si="76"/>
        <v>N/A</v>
      </c>
      <c r="E209" s="13">
        <v>0</v>
      </c>
      <c r="F209" s="11" t="str">
        <f t="shared" si="77"/>
        <v>N/A</v>
      </c>
      <c r="G209" s="13">
        <v>0</v>
      </c>
      <c r="H209" s="11" t="str">
        <f t="shared" si="78"/>
        <v>N/A</v>
      </c>
      <c r="I209" s="12" t="s">
        <v>1746</v>
      </c>
      <c r="J209" s="12" t="s">
        <v>1746</v>
      </c>
      <c r="K209" s="41" t="s">
        <v>739</v>
      </c>
      <c r="L209" s="9" t="str">
        <f t="shared" si="75"/>
        <v>N/A</v>
      </c>
    </row>
    <row r="210" spans="1:12" ht="25" x14ac:dyDescent="0.25">
      <c r="A210" s="2" t="s">
        <v>1682</v>
      </c>
      <c r="B210" s="33" t="s">
        <v>213</v>
      </c>
      <c r="C210" s="13">
        <v>0</v>
      </c>
      <c r="D210" s="11" t="str">
        <f t="shared" si="76"/>
        <v>N/A</v>
      </c>
      <c r="E210" s="13">
        <v>0</v>
      </c>
      <c r="F210" s="11" t="str">
        <f t="shared" si="77"/>
        <v>N/A</v>
      </c>
      <c r="G210" s="13">
        <v>0</v>
      </c>
      <c r="H210" s="11" t="str">
        <f t="shared" si="78"/>
        <v>N/A</v>
      </c>
      <c r="I210" s="12" t="s">
        <v>1746</v>
      </c>
      <c r="J210" s="12" t="s">
        <v>1746</v>
      </c>
      <c r="K210" s="41" t="s">
        <v>739</v>
      </c>
      <c r="L210" s="9" t="str">
        <f t="shared" si="75"/>
        <v>N/A</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1746</v>
      </c>
      <c r="J211" s="12" t="s">
        <v>1746</v>
      </c>
      <c r="K211" s="41" t="s">
        <v>739</v>
      </c>
      <c r="L211" s="9" t="str">
        <f t="shared" si="75"/>
        <v>N/A</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0</v>
      </c>
      <c r="D213" s="11" t="str">
        <f t="shared" si="76"/>
        <v>N/A</v>
      </c>
      <c r="E213" s="13">
        <v>0</v>
      </c>
      <c r="F213" s="11" t="str">
        <f t="shared" si="77"/>
        <v>N/A</v>
      </c>
      <c r="G213" s="13">
        <v>0</v>
      </c>
      <c r="H213" s="11" t="str">
        <f t="shared" si="78"/>
        <v>N/A</v>
      </c>
      <c r="I213" s="12" t="s">
        <v>1746</v>
      </c>
      <c r="J213" s="12" t="s">
        <v>1746</v>
      </c>
      <c r="K213" s="41" t="s">
        <v>739</v>
      </c>
      <c r="L213" s="9" t="str">
        <f t="shared" si="75"/>
        <v>N/A</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122110</v>
      </c>
      <c r="D6" s="11" t="str">
        <f t="shared" ref="D6:D39" si="0">IF($B6="N/A","N/A",IF(C6&gt;10,"No",IF(C6&lt;-10,"No","Yes")))</f>
        <v>N/A</v>
      </c>
      <c r="E6" s="1">
        <v>112548</v>
      </c>
      <c r="F6" s="11" t="str">
        <f t="shared" ref="F6:F39" si="1">IF($B6="N/A","N/A",IF(E6&gt;10,"No",IF(E6&lt;-10,"No","Yes")))</f>
        <v>N/A</v>
      </c>
      <c r="G6" s="1">
        <v>110093</v>
      </c>
      <c r="H6" s="11" t="str">
        <f t="shared" ref="H6:H39" si="2">IF($B6="N/A","N/A",IF(G6&gt;10,"No",IF(G6&lt;-10,"No","Yes")))</f>
        <v>N/A</v>
      </c>
      <c r="I6" s="12">
        <v>-7.83</v>
      </c>
      <c r="J6" s="12">
        <v>-2.1800000000000002</v>
      </c>
      <c r="K6" s="41" t="s">
        <v>739</v>
      </c>
      <c r="L6" s="9" t="str">
        <f t="shared" ref="L6:L39" si="3">IF(J6="Div by 0", "N/A", IF(K6="N/A","N/A", IF(J6&gt;VALUE(MID(K6,1,2)), "No", IF(J6&lt;-1*VALUE(MID(K6,1,2)), "No", "Yes"))))</f>
        <v>Yes</v>
      </c>
    </row>
    <row r="7" spans="1:12" x14ac:dyDescent="0.25">
      <c r="A7" s="18" t="s">
        <v>4</v>
      </c>
      <c r="B7" s="33" t="s">
        <v>213</v>
      </c>
      <c r="C7" s="34">
        <v>107249</v>
      </c>
      <c r="D7" s="11" t="str">
        <f t="shared" si="0"/>
        <v>N/A</v>
      </c>
      <c r="E7" s="34">
        <v>99154</v>
      </c>
      <c r="F7" s="11" t="str">
        <f t="shared" si="1"/>
        <v>N/A</v>
      </c>
      <c r="G7" s="34">
        <v>97089</v>
      </c>
      <c r="H7" s="11" t="str">
        <f t="shared" si="2"/>
        <v>N/A</v>
      </c>
      <c r="I7" s="12">
        <v>-7.55</v>
      </c>
      <c r="J7" s="12">
        <v>-2.08</v>
      </c>
      <c r="K7" s="41" t="s">
        <v>739</v>
      </c>
      <c r="L7" s="9" t="str">
        <f t="shared" si="3"/>
        <v>Yes</v>
      </c>
    </row>
    <row r="8" spans="1:12" x14ac:dyDescent="0.25">
      <c r="A8" s="18" t="s">
        <v>359</v>
      </c>
      <c r="B8" s="33" t="s">
        <v>213</v>
      </c>
      <c r="C8" s="34">
        <v>87.829825567</v>
      </c>
      <c r="D8" s="11" t="str">
        <f>IF($B8="N/A","N/A",IF(C8&gt;10,"No",IF(C8&lt;-10,"No","Yes")))</f>
        <v>N/A</v>
      </c>
      <c r="E8" s="34">
        <v>88.099299853999995</v>
      </c>
      <c r="F8" s="11" t="str">
        <f t="shared" si="1"/>
        <v>N/A</v>
      </c>
      <c r="G8" s="8">
        <v>88.188168184999995</v>
      </c>
      <c r="H8" s="11" t="str">
        <f t="shared" si="2"/>
        <v>N/A</v>
      </c>
      <c r="I8" s="12">
        <v>0.30680000000000002</v>
      </c>
      <c r="J8" s="12">
        <v>0.1009</v>
      </c>
      <c r="K8" s="41" t="s">
        <v>739</v>
      </c>
      <c r="L8" s="9" t="str">
        <f t="shared" si="3"/>
        <v>Yes</v>
      </c>
    </row>
    <row r="9" spans="1:12" x14ac:dyDescent="0.25">
      <c r="A9" s="18" t="s">
        <v>83</v>
      </c>
      <c r="B9" s="33" t="s">
        <v>213</v>
      </c>
      <c r="C9" s="34">
        <v>94088.06</v>
      </c>
      <c r="D9" s="11" t="str">
        <f t="shared" si="0"/>
        <v>N/A</v>
      </c>
      <c r="E9" s="34">
        <v>87527.39</v>
      </c>
      <c r="F9" s="11" t="str">
        <f t="shared" si="1"/>
        <v>N/A</v>
      </c>
      <c r="G9" s="34">
        <v>86854.79</v>
      </c>
      <c r="H9" s="11" t="str">
        <f t="shared" si="2"/>
        <v>N/A</v>
      </c>
      <c r="I9" s="12">
        <v>-6.97</v>
      </c>
      <c r="J9" s="12">
        <v>-0.76800000000000002</v>
      </c>
      <c r="K9" s="41" t="s">
        <v>739</v>
      </c>
      <c r="L9" s="9" t="str">
        <f t="shared" si="3"/>
        <v>Yes</v>
      </c>
    </row>
    <row r="10" spans="1:12" x14ac:dyDescent="0.25">
      <c r="A10" s="18" t="s">
        <v>100</v>
      </c>
      <c r="B10" s="33" t="s">
        <v>213</v>
      </c>
      <c r="C10" s="34">
        <v>598</v>
      </c>
      <c r="D10" s="11" t="str">
        <f t="shared" si="0"/>
        <v>N/A</v>
      </c>
      <c r="E10" s="34">
        <v>629</v>
      </c>
      <c r="F10" s="11" t="str">
        <f t="shared" si="1"/>
        <v>N/A</v>
      </c>
      <c r="G10" s="34">
        <v>561</v>
      </c>
      <c r="H10" s="11" t="str">
        <f t="shared" si="2"/>
        <v>N/A</v>
      </c>
      <c r="I10" s="12">
        <v>5.1840000000000002</v>
      </c>
      <c r="J10" s="12">
        <v>-10.8</v>
      </c>
      <c r="K10" s="41" t="s">
        <v>739</v>
      </c>
      <c r="L10" s="9" t="str">
        <f t="shared" si="3"/>
        <v>Yes</v>
      </c>
    </row>
    <row r="11" spans="1:12" x14ac:dyDescent="0.25">
      <c r="A11" s="18" t="s">
        <v>990</v>
      </c>
      <c r="B11" s="33" t="s">
        <v>213</v>
      </c>
      <c r="C11" s="34">
        <v>391</v>
      </c>
      <c r="D11" s="11" t="str">
        <f t="shared" si="0"/>
        <v>N/A</v>
      </c>
      <c r="E11" s="34">
        <v>411</v>
      </c>
      <c r="F11" s="11" t="str">
        <f t="shared" si="1"/>
        <v>N/A</v>
      </c>
      <c r="G11" s="34">
        <v>364</v>
      </c>
      <c r="H11" s="11" t="str">
        <f t="shared" si="2"/>
        <v>N/A</v>
      </c>
      <c r="I11" s="12">
        <v>5.1150000000000002</v>
      </c>
      <c r="J11" s="12">
        <v>-11.4</v>
      </c>
      <c r="K11" s="41" t="s">
        <v>739</v>
      </c>
      <c r="L11" s="9" t="str">
        <f t="shared" si="3"/>
        <v>Yes</v>
      </c>
    </row>
    <row r="12" spans="1:12" x14ac:dyDescent="0.25">
      <c r="A12" s="18" t="s">
        <v>991</v>
      </c>
      <c r="B12" s="33" t="s">
        <v>213</v>
      </c>
      <c r="C12" s="34">
        <v>88</v>
      </c>
      <c r="D12" s="11" t="str">
        <f t="shared" si="0"/>
        <v>N/A</v>
      </c>
      <c r="E12" s="34">
        <v>88</v>
      </c>
      <c r="F12" s="11" t="str">
        <f t="shared" si="1"/>
        <v>N/A</v>
      </c>
      <c r="G12" s="34">
        <v>85</v>
      </c>
      <c r="H12" s="11" t="str">
        <f t="shared" si="2"/>
        <v>N/A</v>
      </c>
      <c r="I12" s="12">
        <v>0</v>
      </c>
      <c r="J12" s="12">
        <v>-3.41</v>
      </c>
      <c r="K12" s="41" t="s">
        <v>739</v>
      </c>
      <c r="L12" s="9" t="str">
        <f t="shared" si="3"/>
        <v>Yes</v>
      </c>
    </row>
    <row r="13" spans="1:12" x14ac:dyDescent="0.25">
      <c r="A13" s="18" t="s">
        <v>992</v>
      </c>
      <c r="B13" s="33" t="s">
        <v>213</v>
      </c>
      <c r="C13" s="34">
        <v>0</v>
      </c>
      <c r="D13" s="11" t="str">
        <f t="shared" si="0"/>
        <v>N/A</v>
      </c>
      <c r="E13" s="34">
        <v>11</v>
      </c>
      <c r="F13" s="11" t="str">
        <f t="shared" si="1"/>
        <v>N/A</v>
      </c>
      <c r="G13" s="34">
        <v>11</v>
      </c>
      <c r="H13" s="11" t="str">
        <f t="shared" si="2"/>
        <v>N/A</v>
      </c>
      <c r="I13" s="12" t="s">
        <v>1746</v>
      </c>
      <c r="J13" s="12">
        <v>33.33</v>
      </c>
      <c r="K13" s="41" t="s">
        <v>739</v>
      </c>
      <c r="L13" s="9" t="str">
        <f t="shared" si="3"/>
        <v>No</v>
      </c>
    </row>
    <row r="14" spans="1:12" x14ac:dyDescent="0.25">
      <c r="A14" s="18" t="s">
        <v>993</v>
      </c>
      <c r="B14" s="33" t="s">
        <v>213</v>
      </c>
      <c r="C14" s="34">
        <v>119</v>
      </c>
      <c r="D14" s="11" t="str">
        <f t="shared" si="0"/>
        <v>N/A</v>
      </c>
      <c r="E14" s="34">
        <v>127</v>
      </c>
      <c r="F14" s="11" t="str">
        <f t="shared" si="1"/>
        <v>N/A</v>
      </c>
      <c r="G14" s="34">
        <v>108</v>
      </c>
      <c r="H14" s="11" t="str">
        <f t="shared" si="2"/>
        <v>N/A</v>
      </c>
      <c r="I14" s="12">
        <v>6.7229999999999999</v>
      </c>
      <c r="J14" s="12">
        <v>-15</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76777</v>
      </c>
      <c r="D16" s="11" t="str">
        <f t="shared" si="0"/>
        <v>N/A</v>
      </c>
      <c r="E16" s="34">
        <v>78262</v>
      </c>
      <c r="F16" s="11" t="str">
        <f t="shared" si="1"/>
        <v>N/A</v>
      </c>
      <c r="G16" s="34">
        <v>77707</v>
      </c>
      <c r="H16" s="11" t="str">
        <f t="shared" si="2"/>
        <v>N/A</v>
      </c>
      <c r="I16" s="12">
        <v>1.9339999999999999</v>
      </c>
      <c r="J16" s="12">
        <v>-0.70899999999999996</v>
      </c>
      <c r="K16" s="41" t="s">
        <v>739</v>
      </c>
      <c r="L16" s="9" t="str">
        <f t="shared" si="3"/>
        <v>Yes</v>
      </c>
    </row>
    <row r="17" spans="1:12" x14ac:dyDescent="0.25">
      <c r="A17" s="4" t="s">
        <v>995</v>
      </c>
      <c r="B17" s="33" t="s">
        <v>213</v>
      </c>
      <c r="C17" s="34">
        <v>57699</v>
      </c>
      <c r="D17" s="11" t="str">
        <f t="shared" si="0"/>
        <v>N/A</v>
      </c>
      <c r="E17" s="34">
        <v>57492</v>
      </c>
      <c r="F17" s="11" t="str">
        <f t="shared" si="1"/>
        <v>N/A</v>
      </c>
      <c r="G17" s="34">
        <v>57013</v>
      </c>
      <c r="H17" s="11" t="str">
        <f t="shared" si="2"/>
        <v>N/A</v>
      </c>
      <c r="I17" s="12">
        <v>-0.35899999999999999</v>
      </c>
      <c r="J17" s="12">
        <v>-0.83299999999999996</v>
      </c>
      <c r="K17" s="41" t="s">
        <v>739</v>
      </c>
      <c r="L17" s="9" t="str">
        <f t="shared" si="3"/>
        <v>Yes</v>
      </c>
    </row>
    <row r="18" spans="1:12" x14ac:dyDescent="0.25">
      <c r="A18" s="4" t="s">
        <v>996</v>
      </c>
      <c r="B18" s="33" t="s">
        <v>213</v>
      </c>
      <c r="C18" s="34">
        <v>14808</v>
      </c>
      <c r="D18" s="11" t="str">
        <f t="shared" si="0"/>
        <v>N/A</v>
      </c>
      <c r="E18" s="34">
        <v>16084</v>
      </c>
      <c r="F18" s="11" t="str">
        <f t="shared" si="1"/>
        <v>N/A</v>
      </c>
      <c r="G18" s="34">
        <v>16028</v>
      </c>
      <c r="H18" s="11" t="str">
        <f t="shared" si="2"/>
        <v>N/A</v>
      </c>
      <c r="I18" s="12">
        <v>8.6170000000000009</v>
      </c>
      <c r="J18" s="12">
        <v>-0.34799999999999998</v>
      </c>
      <c r="K18" s="41" t="s">
        <v>739</v>
      </c>
      <c r="L18" s="9" t="str">
        <f t="shared" si="3"/>
        <v>Yes</v>
      </c>
    </row>
    <row r="19" spans="1:12" x14ac:dyDescent="0.25">
      <c r="A19" s="4" t="s">
        <v>997</v>
      </c>
      <c r="B19" s="33" t="s">
        <v>213</v>
      </c>
      <c r="C19" s="34">
        <v>767</v>
      </c>
      <c r="D19" s="11" t="str">
        <f t="shared" si="0"/>
        <v>N/A</v>
      </c>
      <c r="E19" s="34">
        <v>755</v>
      </c>
      <c r="F19" s="11" t="str">
        <f t="shared" si="1"/>
        <v>N/A</v>
      </c>
      <c r="G19" s="34">
        <v>709</v>
      </c>
      <c r="H19" s="11" t="str">
        <f t="shared" si="2"/>
        <v>N/A</v>
      </c>
      <c r="I19" s="12">
        <v>-1.56</v>
      </c>
      <c r="J19" s="12">
        <v>-6.09</v>
      </c>
      <c r="K19" s="41" t="s">
        <v>739</v>
      </c>
      <c r="L19" s="9" t="str">
        <f t="shared" si="3"/>
        <v>Yes</v>
      </c>
    </row>
    <row r="20" spans="1:12" x14ac:dyDescent="0.25">
      <c r="A20" s="4" t="s">
        <v>998</v>
      </c>
      <c r="B20" s="33" t="s">
        <v>213</v>
      </c>
      <c r="C20" s="34">
        <v>3503</v>
      </c>
      <c r="D20" s="11" t="str">
        <f t="shared" si="0"/>
        <v>N/A</v>
      </c>
      <c r="E20" s="34">
        <v>3931</v>
      </c>
      <c r="F20" s="11" t="str">
        <f t="shared" si="1"/>
        <v>N/A</v>
      </c>
      <c r="G20" s="34">
        <v>3957</v>
      </c>
      <c r="H20" s="11" t="str">
        <f t="shared" si="2"/>
        <v>N/A</v>
      </c>
      <c r="I20" s="12">
        <v>12.22</v>
      </c>
      <c r="J20" s="12">
        <v>0.66139999999999999</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25384</v>
      </c>
      <c r="D22" s="11" t="str">
        <f t="shared" si="0"/>
        <v>N/A</v>
      </c>
      <c r="E22" s="34">
        <v>21130</v>
      </c>
      <c r="F22" s="11" t="str">
        <f t="shared" si="1"/>
        <v>N/A</v>
      </c>
      <c r="G22" s="34">
        <v>20335</v>
      </c>
      <c r="H22" s="11" t="str">
        <f t="shared" si="2"/>
        <v>N/A</v>
      </c>
      <c r="I22" s="12">
        <v>-16.8</v>
      </c>
      <c r="J22" s="12">
        <v>-3.76</v>
      </c>
      <c r="K22" s="41" t="s">
        <v>739</v>
      </c>
      <c r="L22" s="9" t="str">
        <f t="shared" si="3"/>
        <v>Yes</v>
      </c>
    </row>
    <row r="23" spans="1:12" x14ac:dyDescent="0.25">
      <c r="A23" s="4" t="s">
        <v>1000</v>
      </c>
      <c r="B23" s="33" t="s">
        <v>213</v>
      </c>
      <c r="C23" s="34">
        <v>11</v>
      </c>
      <c r="D23" s="11" t="str">
        <f t="shared" si="0"/>
        <v>N/A</v>
      </c>
      <c r="E23" s="34">
        <v>11</v>
      </c>
      <c r="F23" s="11" t="str">
        <f t="shared" si="1"/>
        <v>N/A</v>
      </c>
      <c r="G23" s="34">
        <v>11</v>
      </c>
      <c r="H23" s="11" t="str">
        <f t="shared" si="2"/>
        <v>N/A</v>
      </c>
      <c r="I23" s="12">
        <v>-50</v>
      </c>
      <c r="J23" s="12">
        <v>-50</v>
      </c>
      <c r="K23" s="41" t="s">
        <v>739</v>
      </c>
      <c r="L23" s="9" t="str">
        <f t="shared" si="3"/>
        <v>No</v>
      </c>
    </row>
    <row r="24" spans="1:12" x14ac:dyDescent="0.25">
      <c r="A24" s="4" t="s">
        <v>1001</v>
      </c>
      <c r="B24" s="33" t="s">
        <v>213</v>
      </c>
      <c r="C24" s="34">
        <v>11</v>
      </c>
      <c r="D24" s="11" t="str">
        <f t="shared" si="0"/>
        <v>N/A</v>
      </c>
      <c r="E24" s="34">
        <v>11</v>
      </c>
      <c r="F24" s="11" t="str">
        <f t="shared" si="1"/>
        <v>N/A</v>
      </c>
      <c r="G24" s="34">
        <v>0</v>
      </c>
      <c r="H24" s="11" t="str">
        <f t="shared" si="2"/>
        <v>N/A</v>
      </c>
      <c r="I24" s="12">
        <v>0</v>
      </c>
      <c r="J24" s="12">
        <v>-100</v>
      </c>
      <c r="K24" s="41" t="s">
        <v>739</v>
      </c>
      <c r="L24" s="9" t="str">
        <f t="shared" si="3"/>
        <v>No</v>
      </c>
    </row>
    <row r="25" spans="1:12" x14ac:dyDescent="0.25">
      <c r="A25" s="4" t="s">
        <v>1002</v>
      </c>
      <c r="B25" s="33" t="s">
        <v>213</v>
      </c>
      <c r="C25" s="34">
        <v>11</v>
      </c>
      <c r="D25" s="11" t="str">
        <f t="shared" si="0"/>
        <v>N/A</v>
      </c>
      <c r="E25" s="34">
        <v>19</v>
      </c>
      <c r="F25" s="11" t="str">
        <f t="shared" si="1"/>
        <v>N/A</v>
      </c>
      <c r="G25" s="34">
        <v>11</v>
      </c>
      <c r="H25" s="11" t="str">
        <f t="shared" si="2"/>
        <v>N/A</v>
      </c>
      <c r="I25" s="12">
        <v>72.73</v>
      </c>
      <c r="J25" s="12">
        <v>-63.2</v>
      </c>
      <c r="K25" s="41" t="s">
        <v>739</v>
      </c>
      <c r="L25" s="9" t="str">
        <f t="shared" si="3"/>
        <v>No</v>
      </c>
    </row>
    <row r="26" spans="1:12" x14ac:dyDescent="0.25">
      <c r="A26" s="4" t="s">
        <v>1003</v>
      </c>
      <c r="B26" s="33" t="s">
        <v>213</v>
      </c>
      <c r="C26" s="34">
        <v>668</v>
      </c>
      <c r="D26" s="11" t="str">
        <f t="shared" si="0"/>
        <v>N/A</v>
      </c>
      <c r="E26" s="34">
        <v>510</v>
      </c>
      <c r="F26" s="11" t="str">
        <f t="shared" si="1"/>
        <v>N/A</v>
      </c>
      <c r="G26" s="34">
        <v>475</v>
      </c>
      <c r="H26" s="11" t="str">
        <f t="shared" si="2"/>
        <v>N/A</v>
      </c>
      <c r="I26" s="12">
        <v>-23.7</v>
      </c>
      <c r="J26" s="12">
        <v>-6.86</v>
      </c>
      <c r="K26" s="41" t="s">
        <v>739</v>
      </c>
      <c r="L26" s="9" t="str">
        <f t="shared" si="3"/>
        <v>Yes</v>
      </c>
    </row>
    <row r="27" spans="1:12" x14ac:dyDescent="0.25">
      <c r="A27" s="4" t="s">
        <v>1004</v>
      </c>
      <c r="B27" s="33" t="s">
        <v>213</v>
      </c>
      <c r="C27" s="34">
        <v>16924</v>
      </c>
      <c r="D27" s="11" t="str">
        <f t="shared" si="0"/>
        <v>N/A</v>
      </c>
      <c r="E27" s="34">
        <v>12631</v>
      </c>
      <c r="F27" s="11" t="str">
        <f t="shared" si="1"/>
        <v>N/A</v>
      </c>
      <c r="G27" s="34">
        <v>11579</v>
      </c>
      <c r="H27" s="11" t="str">
        <f t="shared" si="2"/>
        <v>N/A</v>
      </c>
      <c r="I27" s="12">
        <v>-25.4</v>
      </c>
      <c r="J27" s="12">
        <v>-8.33</v>
      </c>
      <c r="K27" s="41" t="s">
        <v>739</v>
      </c>
      <c r="L27" s="9" t="str">
        <f t="shared" si="3"/>
        <v>Yes</v>
      </c>
    </row>
    <row r="28" spans="1:12" x14ac:dyDescent="0.25">
      <c r="A28" s="48" t="s">
        <v>1005</v>
      </c>
      <c r="B28" s="33" t="s">
        <v>213</v>
      </c>
      <c r="C28" s="34">
        <v>7775</v>
      </c>
      <c r="D28" s="11" t="str">
        <f t="shared" si="0"/>
        <v>N/A</v>
      </c>
      <c r="E28" s="34">
        <v>7966</v>
      </c>
      <c r="F28" s="11" t="str">
        <f t="shared" si="1"/>
        <v>N/A</v>
      </c>
      <c r="G28" s="34">
        <v>8273</v>
      </c>
      <c r="H28" s="11" t="str">
        <f t="shared" si="2"/>
        <v>N/A</v>
      </c>
      <c r="I28" s="12">
        <v>2.4569999999999999</v>
      </c>
      <c r="J28" s="12">
        <v>3.8540000000000001</v>
      </c>
      <c r="K28" s="41" t="s">
        <v>739</v>
      </c>
      <c r="L28" s="9" t="str">
        <f t="shared" si="3"/>
        <v>Yes</v>
      </c>
    </row>
    <row r="29" spans="1:12" x14ac:dyDescent="0.25">
      <c r="A29" s="48" t="s">
        <v>1006</v>
      </c>
      <c r="B29" s="33" t="s">
        <v>213</v>
      </c>
      <c r="C29" s="34">
        <v>0</v>
      </c>
      <c r="D29" s="11" t="str">
        <f t="shared" si="0"/>
        <v>N/A</v>
      </c>
      <c r="E29" s="34">
        <v>0</v>
      </c>
      <c r="F29" s="11" t="str">
        <f t="shared" si="1"/>
        <v>N/A</v>
      </c>
      <c r="G29" s="34">
        <v>0</v>
      </c>
      <c r="H29" s="11" t="str">
        <f t="shared" si="2"/>
        <v>N/A</v>
      </c>
      <c r="I29" s="12" t="s">
        <v>1746</v>
      </c>
      <c r="J29" s="12" t="s">
        <v>1746</v>
      </c>
      <c r="K29" s="41" t="s">
        <v>739</v>
      </c>
      <c r="L29" s="9" t="str">
        <f t="shared" si="3"/>
        <v>N/A</v>
      </c>
    </row>
    <row r="30" spans="1:12" x14ac:dyDescent="0.25">
      <c r="A30" s="48" t="s">
        <v>106</v>
      </c>
      <c r="B30" s="33" t="s">
        <v>213</v>
      </c>
      <c r="C30" s="34">
        <v>19351</v>
      </c>
      <c r="D30" s="11" t="str">
        <f t="shared" si="0"/>
        <v>N/A</v>
      </c>
      <c r="E30" s="34">
        <v>12527</v>
      </c>
      <c r="F30" s="11" t="str">
        <f t="shared" si="1"/>
        <v>N/A</v>
      </c>
      <c r="G30" s="34">
        <v>11490</v>
      </c>
      <c r="H30" s="11" t="str">
        <f t="shared" si="2"/>
        <v>N/A</v>
      </c>
      <c r="I30" s="12">
        <v>-35.299999999999997</v>
      </c>
      <c r="J30" s="12">
        <v>-8.2799999999999994</v>
      </c>
      <c r="K30" s="41" t="s">
        <v>739</v>
      </c>
      <c r="L30" s="9" t="str">
        <f t="shared" si="3"/>
        <v>Yes</v>
      </c>
    </row>
    <row r="31" spans="1:12" x14ac:dyDescent="0.25">
      <c r="A31" s="42" t="s">
        <v>1007</v>
      </c>
      <c r="B31" s="33" t="s">
        <v>213</v>
      </c>
      <c r="C31" s="34">
        <v>5844</v>
      </c>
      <c r="D31" s="11" t="str">
        <f t="shared" si="0"/>
        <v>N/A</v>
      </c>
      <c r="E31" s="34">
        <v>3051</v>
      </c>
      <c r="F31" s="11" t="str">
        <f t="shared" si="1"/>
        <v>N/A</v>
      </c>
      <c r="G31" s="34">
        <v>2686</v>
      </c>
      <c r="H31" s="11" t="str">
        <f t="shared" si="2"/>
        <v>N/A</v>
      </c>
      <c r="I31" s="12">
        <v>-47.8</v>
      </c>
      <c r="J31" s="12">
        <v>-12</v>
      </c>
      <c r="K31" s="41" t="s">
        <v>739</v>
      </c>
      <c r="L31" s="9" t="str">
        <f t="shared" si="3"/>
        <v>Yes</v>
      </c>
    </row>
    <row r="32" spans="1:12" x14ac:dyDescent="0.25">
      <c r="A32" s="42" t="s">
        <v>1008</v>
      </c>
      <c r="B32" s="33" t="s">
        <v>213</v>
      </c>
      <c r="C32" s="34">
        <v>3280</v>
      </c>
      <c r="D32" s="11" t="str">
        <f t="shared" si="0"/>
        <v>N/A</v>
      </c>
      <c r="E32" s="34">
        <v>1646</v>
      </c>
      <c r="F32" s="11" t="str">
        <f t="shared" si="1"/>
        <v>N/A</v>
      </c>
      <c r="G32" s="34">
        <v>1314</v>
      </c>
      <c r="H32" s="11" t="str">
        <f t="shared" si="2"/>
        <v>N/A</v>
      </c>
      <c r="I32" s="12">
        <v>-49.8</v>
      </c>
      <c r="J32" s="12">
        <v>-20.2</v>
      </c>
      <c r="K32" s="41" t="s">
        <v>739</v>
      </c>
      <c r="L32" s="9" t="str">
        <f t="shared" si="3"/>
        <v>Yes</v>
      </c>
    </row>
    <row r="33" spans="1:12" x14ac:dyDescent="0.25">
      <c r="A33" s="42" t="s">
        <v>1009</v>
      </c>
      <c r="B33" s="33" t="s">
        <v>213</v>
      </c>
      <c r="C33" s="34">
        <v>4871</v>
      </c>
      <c r="D33" s="11" t="str">
        <f t="shared" si="0"/>
        <v>N/A</v>
      </c>
      <c r="E33" s="34">
        <v>4499</v>
      </c>
      <c r="F33" s="11" t="str">
        <f t="shared" si="1"/>
        <v>N/A</v>
      </c>
      <c r="G33" s="34">
        <v>3792</v>
      </c>
      <c r="H33" s="11" t="str">
        <f t="shared" si="2"/>
        <v>N/A</v>
      </c>
      <c r="I33" s="12">
        <v>-7.64</v>
      </c>
      <c r="J33" s="12">
        <v>-15.7</v>
      </c>
      <c r="K33" s="41" t="s">
        <v>739</v>
      </c>
      <c r="L33" s="9" t="str">
        <f t="shared" si="3"/>
        <v>Yes</v>
      </c>
    </row>
    <row r="34" spans="1:12" x14ac:dyDescent="0.25">
      <c r="A34" s="42" t="s">
        <v>1010</v>
      </c>
      <c r="B34" s="33" t="s">
        <v>213</v>
      </c>
      <c r="C34" s="34">
        <v>3311</v>
      </c>
      <c r="D34" s="11" t="str">
        <f t="shared" si="0"/>
        <v>N/A</v>
      </c>
      <c r="E34" s="34">
        <v>3023</v>
      </c>
      <c r="F34" s="11" t="str">
        <f t="shared" si="1"/>
        <v>N/A</v>
      </c>
      <c r="G34" s="34">
        <v>3379</v>
      </c>
      <c r="H34" s="11" t="str">
        <f t="shared" si="2"/>
        <v>N/A</v>
      </c>
      <c r="I34" s="12">
        <v>-8.6999999999999993</v>
      </c>
      <c r="J34" s="12">
        <v>11.78</v>
      </c>
      <c r="K34" s="41" t="s">
        <v>739</v>
      </c>
      <c r="L34" s="9" t="str">
        <f t="shared" si="3"/>
        <v>Yes</v>
      </c>
    </row>
    <row r="35" spans="1:12" x14ac:dyDescent="0.25">
      <c r="A35" s="42" t="s">
        <v>1011</v>
      </c>
      <c r="B35" s="33" t="s">
        <v>213</v>
      </c>
      <c r="C35" s="34">
        <v>2045</v>
      </c>
      <c r="D35" s="11" t="str">
        <f t="shared" si="0"/>
        <v>N/A</v>
      </c>
      <c r="E35" s="34">
        <v>308</v>
      </c>
      <c r="F35" s="11" t="str">
        <f t="shared" si="1"/>
        <v>N/A</v>
      </c>
      <c r="G35" s="34">
        <v>319</v>
      </c>
      <c r="H35" s="11" t="str">
        <f t="shared" si="2"/>
        <v>N/A</v>
      </c>
      <c r="I35" s="12">
        <v>-84.9</v>
      </c>
      <c r="J35" s="12">
        <v>3.5710000000000002</v>
      </c>
      <c r="K35" s="41" t="s">
        <v>739</v>
      </c>
      <c r="L35" s="9" t="str">
        <f t="shared" si="3"/>
        <v>Yes</v>
      </c>
    </row>
    <row r="36" spans="1:12" x14ac:dyDescent="0.25">
      <c r="A36" s="42" t="s">
        <v>1012</v>
      </c>
      <c r="B36" s="33" t="s">
        <v>213</v>
      </c>
      <c r="C36" s="34">
        <v>0</v>
      </c>
      <c r="D36" s="11" t="str">
        <f t="shared" si="0"/>
        <v>N/A</v>
      </c>
      <c r="E36" s="34">
        <v>0</v>
      </c>
      <c r="F36" s="11" t="str">
        <f t="shared" si="1"/>
        <v>N/A</v>
      </c>
      <c r="G36" s="34">
        <v>0</v>
      </c>
      <c r="H36" s="11" t="str">
        <f t="shared" si="2"/>
        <v>N/A</v>
      </c>
      <c r="I36" s="12" t="s">
        <v>1746</v>
      </c>
      <c r="J36" s="12" t="s">
        <v>1746</v>
      </c>
      <c r="K36" s="41" t="s">
        <v>739</v>
      </c>
      <c r="L36" s="9" t="str">
        <f t="shared" si="3"/>
        <v>N/A</v>
      </c>
    </row>
    <row r="37" spans="1:12" x14ac:dyDescent="0.25">
      <c r="A37" s="42" t="s">
        <v>122</v>
      </c>
      <c r="B37" s="33" t="s">
        <v>213</v>
      </c>
      <c r="C37" s="34">
        <v>440</v>
      </c>
      <c r="D37" s="11" t="str">
        <f t="shared" si="0"/>
        <v>N/A</v>
      </c>
      <c r="E37" s="34">
        <v>476</v>
      </c>
      <c r="F37" s="11" t="str">
        <f t="shared" si="1"/>
        <v>N/A</v>
      </c>
      <c r="G37" s="34">
        <v>457</v>
      </c>
      <c r="H37" s="11" t="str">
        <f t="shared" si="2"/>
        <v>N/A</v>
      </c>
      <c r="I37" s="12">
        <v>8.1820000000000004</v>
      </c>
      <c r="J37" s="12">
        <v>-3.99</v>
      </c>
      <c r="K37" s="41" t="s">
        <v>739</v>
      </c>
      <c r="L37" s="9" t="str">
        <f t="shared" si="3"/>
        <v>Yes</v>
      </c>
    </row>
    <row r="38" spans="1:12" x14ac:dyDescent="0.25">
      <c r="A38" s="42" t="s">
        <v>84</v>
      </c>
      <c r="B38" s="33" t="s">
        <v>213</v>
      </c>
      <c r="C38" s="43">
        <v>1051949226</v>
      </c>
      <c r="D38" s="11" t="str">
        <f t="shared" si="0"/>
        <v>N/A</v>
      </c>
      <c r="E38" s="43">
        <v>1103109122</v>
      </c>
      <c r="F38" s="11" t="str">
        <f t="shared" si="1"/>
        <v>N/A</v>
      </c>
      <c r="G38" s="43">
        <v>1145030380</v>
      </c>
      <c r="H38" s="11" t="str">
        <f t="shared" si="2"/>
        <v>N/A</v>
      </c>
      <c r="I38" s="12">
        <v>4.8630000000000004</v>
      </c>
      <c r="J38" s="12">
        <v>3.8</v>
      </c>
      <c r="K38" s="41" t="s">
        <v>739</v>
      </c>
      <c r="L38" s="9" t="str">
        <f t="shared" si="3"/>
        <v>Yes</v>
      </c>
    </row>
    <row r="39" spans="1:12" x14ac:dyDescent="0.25">
      <c r="A39" s="42" t="s">
        <v>1301</v>
      </c>
      <c r="B39" s="33" t="s">
        <v>213</v>
      </c>
      <c r="C39" s="43">
        <v>8614.7672263000004</v>
      </c>
      <c r="D39" s="11" t="str">
        <f t="shared" si="0"/>
        <v>N/A</v>
      </c>
      <c r="E39" s="43">
        <v>9801.2325586000006</v>
      </c>
      <c r="F39" s="11" t="str">
        <f t="shared" si="1"/>
        <v>N/A</v>
      </c>
      <c r="G39" s="43">
        <v>10400.573877999999</v>
      </c>
      <c r="H39" s="11" t="str">
        <f t="shared" si="2"/>
        <v>N/A</v>
      </c>
      <c r="I39" s="12">
        <v>13.77</v>
      </c>
      <c r="J39" s="12">
        <v>6.1150000000000002</v>
      </c>
      <c r="K39" s="41" t="s">
        <v>739</v>
      </c>
      <c r="L39" s="9" t="str">
        <f t="shared" si="3"/>
        <v>Yes</v>
      </c>
    </row>
    <row r="40" spans="1:12" x14ac:dyDescent="0.25">
      <c r="A40" s="42" t="s">
        <v>1302</v>
      </c>
      <c r="B40" s="33" t="s">
        <v>213</v>
      </c>
      <c r="C40" s="43">
        <v>9808.4758459000004</v>
      </c>
      <c r="D40" s="11" t="str">
        <f>IF($B40="N/A","N/A",IF(C40&gt;10,"No",IF(C40&lt;-10,"No","Yes")))</f>
        <v>N/A</v>
      </c>
      <c r="E40" s="43">
        <v>11125.210501</v>
      </c>
      <c r="F40" s="11" t="str">
        <f>IF($B40="N/A","N/A",IF(E40&gt;10,"No",IF(E40&lt;-10,"No","Yes")))</f>
        <v>N/A</v>
      </c>
      <c r="G40" s="43">
        <v>11793.615961</v>
      </c>
      <c r="H40" s="11" t="str">
        <f>IF($B40="N/A","N/A",IF(G40&gt;10,"No",IF(G40&lt;-10,"No","Yes")))</f>
        <v>N/A</v>
      </c>
      <c r="I40" s="12">
        <v>13.42</v>
      </c>
      <c r="J40" s="12">
        <v>6.008</v>
      </c>
      <c r="K40" s="41" t="s">
        <v>739</v>
      </c>
      <c r="L40" s="9" t="str">
        <f>IF(J40="Div by 0", "N/A", IF(K40="N/A","N/A", IF(J40&gt;VALUE(MID(K40,1,2)), "No", IF(J40&lt;-1*VALUE(MID(K40,1,2)), "No", "Yes"))))</f>
        <v>Yes</v>
      </c>
    </row>
    <row r="41" spans="1:12" x14ac:dyDescent="0.25">
      <c r="A41" s="42" t="s">
        <v>107</v>
      </c>
      <c r="B41" s="33" t="s">
        <v>213</v>
      </c>
      <c r="C41" s="43">
        <v>395178</v>
      </c>
      <c r="D41" s="11" t="str">
        <f t="shared" ref="D41:D44" si="4">IF($B41="N/A","N/A",IF(C41&gt;10,"No",IF(C41&lt;-10,"No","Yes")))</f>
        <v>N/A</v>
      </c>
      <c r="E41" s="43">
        <v>365925</v>
      </c>
      <c r="F41" s="11" t="str">
        <f t="shared" ref="F41:F44" si="5">IF($B41="N/A","N/A",IF(E41&gt;10,"No",IF(E41&lt;-10,"No","Yes")))</f>
        <v>N/A</v>
      </c>
      <c r="G41" s="43">
        <v>213965</v>
      </c>
      <c r="H41" s="11" t="str">
        <f t="shared" ref="H41:H44" si="6">IF($B41="N/A","N/A",IF(G41&gt;10,"No",IF(G41&lt;-10,"No","Yes")))</f>
        <v>N/A</v>
      </c>
      <c r="I41" s="12">
        <v>-7.4</v>
      </c>
      <c r="J41" s="12">
        <v>-41.5</v>
      </c>
      <c r="K41" s="41" t="s">
        <v>739</v>
      </c>
      <c r="L41" s="9" t="str">
        <f t="shared" ref="L41:L43" si="7">IF(J41="Div by 0", "N/A", IF(K41="N/A","N/A", IF(J41&gt;VALUE(MID(K41,1,2)), "No", IF(J41&lt;-1*VALUE(MID(K41,1,2)), "No", "Yes"))))</f>
        <v>No</v>
      </c>
    </row>
    <row r="42" spans="1:12" x14ac:dyDescent="0.25">
      <c r="A42" s="42" t="s">
        <v>158</v>
      </c>
      <c r="B42" s="41" t="s">
        <v>217</v>
      </c>
      <c r="C42" s="1">
        <v>151</v>
      </c>
      <c r="D42" s="11" t="str">
        <f>IF($B42="N/A","N/A",IF(C42&gt;0,"No",IF(C42&lt;0,"No","Yes")))</f>
        <v>No</v>
      </c>
      <c r="E42" s="1">
        <v>1641</v>
      </c>
      <c r="F42" s="11" t="str">
        <f>IF($B42="N/A","N/A",IF(E42&gt;0,"No",IF(E42&lt;0,"No","Yes")))</f>
        <v>No</v>
      </c>
      <c r="G42" s="1">
        <v>93</v>
      </c>
      <c r="H42" s="11" t="str">
        <f>IF($B42="N/A","N/A",IF(G42&gt;0,"No",IF(G42&lt;0,"No","Yes")))</f>
        <v>No</v>
      </c>
      <c r="I42" s="12">
        <v>986.8</v>
      </c>
      <c r="J42" s="12">
        <v>-94.3</v>
      </c>
      <c r="K42" s="41" t="s">
        <v>739</v>
      </c>
      <c r="L42" s="9" t="str">
        <f t="shared" si="7"/>
        <v>No</v>
      </c>
    </row>
    <row r="43" spans="1:12" x14ac:dyDescent="0.25">
      <c r="A43" s="42" t="s">
        <v>156</v>
      </c>
      <c r="B43" s="33" t="s">
        <v>213</v>
      </c>
      <c r="C43" s="43">
        <v>72321</v>
      </c>
      <c r="D43" s="11" t="str">
        <f t="shared" si="4"/>
        <v>N/A</v>
      </c>
      <c r="E43" s="43">
        <v>157167</v>
      </c>
      <c r="F43" s="11" t="str">
        <f t="shared" si="5"/>
        <v>N/A</v>
      </c>
      <c r="G43" s="43">
        <v>41609</v>
      </c>
      <c r="H43" s="11" t="str">
        <f t="shared" si="6"/>
        <v>N/A</v>
      </c>
      <c r="I43" s="12">
        <v>117.3</v>
      </c>
      <c r="J43" s="12">
        <v>-73.5</v>
      </c>
      <c r="K43" s="41" t="s">
        <v>739</v>
      </c>
      <c r="L43" s="9" t="str">
        <f t="shared" si="7"/>
        <v>No</v>
      </c>
    </row>
    <row r="44" spans="1:12" x14ac:dyDescent="0.25">
      <c r="A44" s="42" t="s">
        <v>1303</v>
      </c>
      <c r="B44" s="33" t="s">
        <v>213</v>
      </c>
      <c r="C44" s="43">
        <v>478.94701987000002</v>
      </c>
      <c r="D44" s="11" t="str">
        <f t="shared" si="4"/>
        <v>N/A</v>
      </c>
      <c r="E44" s="43">
        <v>95.775137111999996</v>
      </c>
      <c r="F44" s="11" t="str">
        <f t="shared" si="5"/>
        <v>N/A</v>
      </c>
      <c r="G44" s="43">
        <v>447.40860214999998</v>
      </c>
      <c r="H44" s="11" t="str">
        <f t="shared" si="6"/>
        <v>N/A</v>
      </c>
      <c r="I44" s="12">
        <v>-80</v>
      </c>
      <c r="J44" s="12">
        <v>367.1</v>
      </c>
      <c r="K44" s="41" t="s">
        <v>739</v>
      </c>
      <c r="L44" s="9" t="str">
        <f>IF(J44="Div by 0", "N/A", IF(OR(J44="N/A",K44="N/A"),"N/A", IF(J44&gt;VALUE(MID(K44,1,2)), "No", IF(J44&lt;-1*VALUE(MID(K44,1,2)), "No", "Yes"))))</f>
        <v>No</v>
      </c>
    </row>
    <row r="45" spans="1:12" x14ac:dyDescent="0.25">
      <c r="A45" s="42" t="s">
        <v>1304</v>
      </c>
      <c r="B45" s="33" t="s">
        <v>213</v>
      </c>
      <c r="C45" s="43">
        <v>19970.897992999999</v>
      </c>
      <c r="D45" s="11" t="str">
        <f t="shared" ref="D45:D71" si="8">IF($B45="N/A","N/A",IF(C45&gt;10,"No",IF(C45&lt;-10,"No","Yes")))</f>
        <v>N/A</v>
      </c>
      <c r="E45" s="43">
        <v>19481.004768999999</v>
      </c>
      <c r="F45" s="11" t="str">
        <f t="shared" ref="F45:F71" si="9">IF($B45="N/A","N/A",IF(E45&gt;10,"No",IF(E45&lt;-10,"No","Yes")))</f>
        <v>N/A</v>
      </c>
      <c r="G45" s="43">
        <v>18895.778966000002</v>
      </c>
      <c r="H45" s="11" t="str">
        <f t="shared" ref="H45:H71" si="10">IF($B45="N/A","N/A",IF(G45&gt;10,"No",IF(G45&lt;-10,"No","Yes")))</f>
        <v>N/A</v>
      </c>
      <c r="I45" s="12">
        <v>-2.4500000000000002</v>
      </c>
      <c r="J45" s="12">
        <v>-3</v>
      </c>
      <c r="K45" s="41" t="s">
        <v>739</v>
      </c>
      <c r="L45" s="9" t="str">
        <f t="shared" ref="L45:L71" si="11">IF(J45="Div by 0", "N/A", IF(K45="N/A","N/A", IF(J45&gt;VALUE(MID(K45,1,2)), "No", IF(J45&lt;-1*VALUE(MID(K45,1,2)), "No", "Yes"))))</f>
        <v>Yes</v>
      </c>
    </row>
    <row r="46" spans="1:12" x14ac:dyDescent="0.25">
      <c r="A46" s="42" t="s">
        <v>1305</v>
      </c>
      <c r="B46" s="33" t="s">
        <v>213</v>
      </c>
      <c r="C46" s="43">
        <v>15271.611252999999</v>
      </c>
      <c r="D46" s="11" t="str">
        <f t="shared" si="8"/>
        <v>N/A</v>
      </c>
      <c r="E46" s="43">
        <v>15774.922140999999</v>
      </c>
      <c r="F46" s="11" t="str">
        <f t="shared" si="9"/>
        <v>N/A</v>
      </c>
      <c r="G46" s="43">
        <v>16114.826923000001</v>
      </c>
      <c r="H46" s="11" t="str">
        <f t="shared" si="10"/>
        <v>N/A</v>
      </c>
      <c r="I46" s="12">
        <v>3.2959999999999998</v>
      </c>
      <c r="J46" s="12">
        <v>2.1549999999999998</v>
      </c>
      <c r="K46" s="41" t="s">
        <v>739</v>
      </c>
      <c r="L46" s="9" t="str">
        <f t="shared" si="11"/>
        <v>Yes</v>
      </c>
    </row>
    <row r="47" spans="1:12" x14ac:dyDescent="0.25">
      <c r="A47" s="42" t="s">
        <v>1306</v>
      </c>
      <c r="B47" s="33" t="s">
        <v>213</v>
      </c>
      <c r="C47" s="43">
        <v>10259.420454999999</v>
      </c>
      <c r="D47" s="11" t="str">
        <f t="shared" si="8"/>
        <v>N/A</v>
      </c>
      <c r="E47" s="43">
        <v>12698.840909</v>
      </c>
      <c r="F47" s="11" t="str">
        <f t="shared" si="9"/>
        <v>N/A</v>
      </c>
      <c r="G47" s="43">
        <v>8663.8705881999995</v>
      </c>
      <c r="H47" s="11" t="str">
        <f t="shared" si="10"/>
        <v>N/A</v>
      </c>
      <c r="I47" s="12">
        <v>23.78</v>
      </c>
      <c r="J47" s="12">
        <v>-31.8</v>
      </c>
      <c r="K47" s="41" t="s">
        <v>739</v>
      </c>
      <c r="L47" s="9" t="str">
        <f t="shared" si="11"/>
        <v>No</v>
      </c>
    </row>
    <row r="48" spans="1:12" x14ac:dyDescent="0.25">
      <c r="A48" s="42" t="s">
        <v>1307</v>
      </c>
      <c r="B48" s="33" t="s">
        <v>213</v>
      </c>
      <c r="C48" s="43" t="s">
        <v>1746</v>
      </c>
      <c r="D48" s="11" t="str">
        <f t="shared" si="8"/>
        <v>N/A</v>
      </c>
      <c r="E48" s="43">
        <v>20238.666667000001</v>
      </c>
      <c r="F48" s="11" t="str">
        <f t="shared" si="9"/>
        <v>N/A</v>
      </c>
      <c r="G48" s="43">
        <v>4582.25</v>
      </c>
      <c r="H48" s="11" t="str">
        <f t="shared" si="10"/>
        <v>N/A</v>
      </c>
      <c r="I48" s="12" t="s">
        <v>1746</v>
      </c>
      <c r="J48" s="12">
        <v>-77.400000000000006</v>
      </c>
      <c r="K48" s="41" t="s">
        <v>739</v>
      </c>
      <c r="L48" s="9" t="str">
        <f t="shared" si="11"/>
        <v>No</v>
      </c>
    </row>
    <row r="49" spans="1:12" x14ac:dyDescent="0.25">
      <c r="A49" s="42" t="s">
        <v>1308</v>
      </c>
      <c r="B49" s="33" t="s">
        <v>213</v>
      </c>
      <c r="C49" s="43">
        <v>42593.008403</v>
      </c>
      <c r="D49" s="11" t="str">
        <f t="shared" si="8"/>
        <v>N/A</v>
      </c>
      <c r="E49" s="43">
        <v>36156.259843</v>
      </c>
      <c r="F49" s="11" t="str">
        <f t="shared" si="9"/>
        <v>N/A</v>
      </c>
      <c r="G49" s="43">
        <v>36851.638889000002</v>
      </c>
      <c r="H49" s="11" t="str">
        <f t="shared" si="10"/>
        <v>N/A</v>
      </c>
      <c r="I49" s="12">
        <v>-15.1</v>
      </c>
      <c r="J49" s="12">
        <v>1.923</v>
      </c>
      <c r="K49" s="41" t="s">
        <v>739</v>
      </c>
      <c r="L49" s="9" t="str">
        <f t="shared" si="11"/>
        <v>Yes</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11708.197885</v>
      </c>
      <c r="D51" s="11" t="str">
        <f t="shared" si="8"/>
        <v>N/A</v>
      </c>
      <c r="E51" s="43">
        <v>12400.605926</v>
      </c>
      <c r="F51" s="11" t="str">
        <f t="shared" si="9"/>
        <v>N/A</v>
      </c>
      <c r="G51" s="43">
        <v>13098.576048000001</v>
      </c>
      <c r="H51" s="11" t="str">
        <f t="shared" si="10"/>
        <v>N/A</v>
      </c>
      <c r="I51" s="12">
        <v>5.9139999999999997</v>
      </c>
      <c r="J51" s="12">
        <v>5.6289999999999996</v>
      </c>
      <c r="K51" s="41" t="s">
        <v>739</v>
      </c>
      <c r="L51" s="9" t="str">
        <f t="shared" si="11"/>
        <v>Yes</v>
      </c>
    </row>
    <row r="52" spans="1:12" x14ac:dyDescent="0.25">
      <c r="A52" s="42" t="s">
        <v>1311</v>
      </c>
      <c r="B52" s="33" t="s">
        <v>213</v>
      </c>
      <c r="C52" s="43">
        <v>11962.486108999999</v>
      </c>
      <c r="D52" s="11" t="str">
        <f t="shared" si="8"/>
        <v>N/A</v>
      </c>
      <c r="E52" s="43">
        <v>12775.611876000001</v>
      </c>
      <c r="F52" s="11" t="str">
        <f t="shared" si="9"/>
        <v>N/A</v>
      </c>
      <c r="G52" s="43">
        <v>13472.806167000001</v>
      </c>
      <c r="H52" s="11" t="str">
        <f t="shared" si="10"/>
        <v>N/A</v>
      </c>
      <c r="I52" s="12">
        <v>6.7969999999999997</v>
      </c>
      <c r="J52" s="12">
        <v>5.4569999999999999</v>
      </c>
      <c r="K52" s="41" t="s">
        <v>739</v>
      </c>
      <c r="L52" s="9" t="str">
        <f t="shared" si="11"/>
        <v>Yes</v>
      </c>
    </row>
    <row r="53" spans="1:12" x14ac:dyDescent="0.25">
      <c r="A53" s="42" t="s">
        <v>1312</v>
      </c>
      <c r="B53" s="33" t="s">
        <v>213</v>
      </c>
      <c r="C53" s="43">
        <v>8929.2379794999997</v>
      </c>
      <c r="D53" s="11" t="str">
        <f t="shared" si="8"/>
        <v>N/A</v>
      </c>
      <c r="E53" s="43">
        <v>9527.7808380999995</v>
      </c>
      <c r="F53" s="11" t="str">
        <f t="shared" si="9"/>
        <v>N/A</v>
      </c>
      <c r="G53" s="43">
        <v>9995.6557274999996</v>
      </c>
      <c r="H53" s="11" t="str">
        <f t="shared" si="10"/>
        <v>N/A</v>
      </c>
      <c r="I53" s="12">
        <v>6.7030000000000003</v>
      </c>
      <c r="J53" s="12">
        <v>4.9109999999999996</v>
      </c>
      <c r="K53" s="41" t="s">
        <v>739</v>
      </c>
      <c r="L53" s="9" t="str">
        <f t="shared" si="11"/>
        <v>Yes</v>
      </c>
    </row>
    <row r="54" spans="1:12" x14ac:dyDescent="0.25">
      <c r="A54" s="42" t="s">
        <v>1313</v>
      </c>
      <c r="B54" s="33" t="s">
        <v>213</v>
      </c>
      <c r="C54" s="43">
        <v>14613.499347999999</v>
      </c>
      <c r="D54" s="11" t="str">
        <f t="shared" si="8"/>
        <v>N/A</v>
      </c>
      <c r="E54" s="43">
        <v>15364.271522999999</v>
      </c>
      <c r="F54" s="11" t="str">
        <f t="shared" si="9"/>
        <v>N/A</v>
      </c>
      <c r="G54" s="43">
        <v>14741.610719</v>
      </c>
      <c r="H54" s="11" t="str">
        <f t="shared" si="10"/>
        <v>N/A</v>
      </c>
      <c r="I54" s="12">
        <v>5.1379999999999999</v>
      </c>
      <c r="J54" s="12">
        <v>-4.05</v>
      </c>
      <c r="K54" s="41" t="s">
        <v>739</v>
      </c>
      <c r="L54" s="9" t="str">
        <f t="shared" si="11"/>
        <v>Yes</v>
      </c>
    </row>
    <row r="55" spans="1:12" x14ac:dyDescent="0.25">
      <c r="A55" s="42" t="s">
        <v>1690</v>
      </c>
      <c r="B55" s="33" t="s">
        <v>213</v>
      </c>
      <c r="C55" s="43">
        <v>18630.920069</v>
      </c>
      <c r="D55" s="11" t="str">
        <f t="shared" si="8"/>
        <v>N/A</v>
      </c>
      <c r="E55" s="43">
        <v>18101.218774000001</v>
      </c>
      <c r="F55" s="11" t="str">
        <f t="shared" si="9"/>
        <v>N/A</v>
      </c>
      <c r="G55" s="43">
        <v>19980.737679999998</v>
      </c>
      <c r="H55" s="11" t="str">
        <f t="shared" si="10"/>
        <v>N/A</v>
      </c>
      <c r="I55" s="12">
        <v>-2.84</v>
      </c>
      <c r="J55" s="12">
        <v>10.38</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3912.4210526000002</v>
      </c>
      <c r="D57" s="11" t="str">
        <f t="shared" si="8"/>
        <v>N/A</v>
      </c>
      <c r="E57" s="43">
        <v>4434.6909133999998</v>
      </c>
      <c r="F57" s="11" t="str">
        <f t="shared" si="9"/>
        <v>N/A</v>
      </c>
      <c r="G57" s="43">
        <v>4528.7209737000003</v>
      </c>
      <c r="H57" s="11" t="str">
        <f t="shared" si="10"/>
        <v>N/A</v>
      </c>
      <c r="I57" s="12">
        <v>13.35</v>
      </c>
      <c r="J57" s="12">
        <v>2.12</v>
      </c>
      <c r="K57" s="41" t="s">
        <v>739</v>
      </c>
      <c r="L57" s="9" t="str">
        <f t="shared" si="11"/>
        <v>Yes</v>
      </c>
    </row>
    <row r="58" spans="1:12" x14ac:dyDescent="0.25">
      <c r="A58" s="42" t="s">
        <v>1315</v>
      </c>
      <c r="B58" s="33" t="s">
        <v>213</v>
      </c>
      <c r="C58" s="43">
        <v>7059</v>
      </c>
      <c r="D58" s="11" t="str">
        <f t="shared" si="8"/>
        <v>N/A</v>
      </c>
      <c r="E58" s="43">
        <v>0</v>
      </c>
      <c r="F58" s="11" t="str">
        <f t="shared" si="9"/>
        <v>N/A</v>
      </c>
      <c r="G58" s="43">
        <v>8289</v>
      </c>
      <c r="H58" s="11" t="str">
        <f t="shared" si="10"/>
        <v>N/A</v>
      </c>
      <c r="I58" s="12">
        <v>-100</v>
      </c>
      <c r="J58" s="12" t="s">
        <v>1746</v>
      </c>
      <c r="K58" s="41" t="s">
        <v>739</v>
      </c>
      <c r="L58" s="9" t="str">
        <f t="shared" si="11"/>
        <v>N/A</v>
      </c>
    </row>
    <row r="59" spans="1:12" ht="12" customHeight="1" x14ac:dyDescent="0.25">
      <c r="A59" s="42" t="s">
        <v>1692</v>
      </c>
      <c r="B59" s="33" t="s">
        <v>213</v>
      </c>
      <c r="C59" s="43">
        <v>2864.5</v>
      </c>
      <c r="D59" s="11" t="str">
        <f t="shared" si="8"/>
        <v>N/A</v>
      </c>
      <c r="E59" s="43">
        <v>231.5</v>
      </c>
      <c r="F59" s="11" t="str">
        <f t="shared" si="9"/>
        <v>N/A</v>
      </c>
      <c r="G59" s="43" t="s">
        <v>1746</v>
      </c>
      <c r="H59" s="11" t="str">
        <f t="shared" si="10"/>
        <v>N/A</v>
      </c>
      <c r="I59" s="12">
        <v>-91.9</v>
      </c>
      <c r="J59" s="12" t="s">
        <v>1746</v>
      </c>
      <c r="K59" s="41" t="s">
        <v>739</v>
      </c>
      <c r="L59" s="9" t="str">
        <f t="shared" si="11"/>
        <v>N/A</v>
      </c>
    </row>
    <row r="60" spans="1:12" x14ac:dyDescent="0.25">
      <c r="A60" s="42" t="s">
        <v>1693</v>
      </c>
      <c r="B60" s="33" t="s">
        <v>213</v>
      </c>
      <c r="C60" s="43">
        <v>1085.4545455</v>
      </c>
      <c r="D60" s="11" t="str">
        <f t="shared" si="8"/>
        <v>N/A</v>
      </c>
      <c r="E60" s="43">
        <v>8602.0526315999996</v>
      </c>
      <c r="F60" s="11" t="str">
        <f t="shared" si="9"/>
        <v>N/A</v>
      </c>
      <c r="G60" s="43">
        <v>19363.428571</v>
      </c>
      <c r="H60" s="11" t="str">
        <f t="shared" si="10"/>
        <v>N/A</v>
      </c>
      <c r="I60" s="12">
        <v>692.5</v>
      </c>
      <c r="J60" s="12">
        <v>125.1</v>
      </c>
      <c r="K60" s="41" t="s">
        <v>739</v>
      </c>
      <c r="L60" s="9" t="str">
        <f t="shared" si="11"/>
        <v>No</v>
      </c>
    </row>
    <row r="61" spans="1:12" x14ac:dyDescent="0.25">
      <c r="A61" s="3" t="s">
        <v>1694</v>
      </c>
      <c r="B61" s="33" t="s">
        <v>213</v>
      </c>
      <c r="C61" s="43">
        <v>917.39970059999996</v>
      </c>
      <c r="D61" s="11" t="str">
        <f t="shared" si="8"/>
        <v>N/A</v>
      </c>
      <c r="E61" s="43">
        <v>655.62941176000004</v>
      </c>
      <c r="F61" s="11" t="str">
        <f t="shared" si="9"/>
        <v>N/A</v>
      </c>
      <c r="G61" s="43">
        <v>512.57052632</v>
      </c>
      <c r="H61" s="11" t="str">
        <f t="shared" si="10"/>
        <v>N/A</v>
      </c>
      <c r="I61" s="12">
        <v>-28.5</v>
      </c>
      <c r="J61" s="12">
        <v>-21.8</v>
      </c>
      <c r="K61" s="41" t="s">
        <v>739</v>
      </c>
      <c r="L61" s="9" t="str">
        <f t="shared" si="11"/>
        <v>Yes</v>
      </c>
    </row>
    <row r="62" spans="1:12" x14ac:dyDescent="0.25">
      <c r="A62" s="3" t="s">
        <v>1695</v>
      </c>
      <c r="B62" s="33" t="s">
        <v>213</v>
      </c>
      <c r="C62" s="43">
        <v>1778.8828291</v>
      </c>
      <c r="D62" s="11" t="str">
        <f t="shared" si="8"/>
        <v>N/A</v>
      </c>
      <c r="E62" s="43">
        <v>1870.3343362000001</v>
      </c>
      <c r="F62" s="11" t="str">
        <f t="shared" si="9"/>
        <v>N/A</v>
      </c>
      <c r="G62" s="43">
        <v>1932.9433457</v>
      </c>
      <c r="H62" s="11" t="str">
        <f t="shared" si="10"/>
        <v>N/A</v>
      </c>
      <c r="I62" s="12">
        <v>5.141</v>
      </c>
      <c r="J62" s="12">
        <v>3.347</v>
      </c>
      <c r="K62" s="41" t="s">
        <v>739</v>
      </c>
      <c r="L62" s="9" t="str">
        <f t="shared" si="11"/>
        <v>Yes</v>
      </c>
    </row>
    <row r="63" spans="1:12" x14ac:dyDescent="0.25">
      <c r="A63" s="3" t="s">
        <v>1696</v>
      </c>
      <c r="B63" s="33" t="s">
        <v>213</v>
      </c>
      <c r="C63" s="43">
        <v>8816.5086816999992</v>
      </c>
      <c r="D63" s="11" t="str">
        <f t="shared" si="8"/>
        <v>N/A</v>
      </c>
      <c r="E63" s="43">
        <v>8734.9426311999996</v>
      </c>
      <c r="F63" s="11" t="str">
        <f t="shared" si="9"/>
        <v>N/A</v>
      </c>
      <c r="G63" s="43">
        <v>8379.3890971000001</v>
      </c>
      <c r="H63" s="11" t="str">
        <f t="shared" si="10"/>
        <v>N/A</v>
      </c>
      <c r="I63" s="12">
        <v>-0.92500000000000004</v>
      </c>
      <c r="J63" s="12">
        <v>-4.07</v>
      </c>
      <c r="K63" s="41" t="s">
        <v>739</v>
      </c>
      <c r="L63" s="9" t="str">
        <f t="shared" si="11"/>
        <v>Yes</v>
      </c>
    </row>
    <row r="64" spans="1:12" x14ac:dyDescent="0.25">
      <c r="A64" s="3" t="s">
        <v>1697</v>
      </c>
      <c r="B64" s="33" t="s">
        <v>213</v>
      </c>
      <c r="C64" s="43" t="s">
        <v>1746</v>
      </c>
      <c r="D64" s="11" t="str">
        <f t="shared" si="8"/>
        <v>N/A</v>
      </c>
      <c r="E64" s="43" t="s">
        <v>1746</v>
      </c>
      <c r="F64" s="11" t="str">
        <f t="shared" si="9"/>
        <v>N/A</v>
      </c>
      <c r="G64" s="43" t="s">
        <v>1746</v>
      </c>
      <c r="H64" s="11" t="str">
        <f t="shared" si="10"/>
        <v>N/A</v>
      </c>
      <c r="I64" s="12" t="s">
        <v>1746</v>
      </c>
      <c r="J64" s="12" t="s">
        <v>1746</v>
      </c>
      <c r="K64" s="41" t="s">
        <v>739</v>
      </c>
      <c r="L64" s="9" t="str">
        <f t="shared" si="11"/>
        <v>N/A</v>
      </c>
    </row>
    <row r="65" spans="1:12" x14ac:dyDescent="0.25">
      <c r="A65" s="3" t="s">
        <v>1698</v>
      </c>
      <c r="B65" s="33" t="s">
        <v>213</v>
      </c>
      <c r="C65" s="43">
        <v>2158.7217197999998</v>
      </c>
      <c r="D65" s="11" t="str">
        <f t="shared" si="8"/>
        <v>N/A</v>
      </c>
      <c r="E65" s="43">
        <v>2127.7504589999999</v>
      </c>
      <c r="F65" s="11" t="str">
        <f t="shared" si="9"/>
        <v>N/A</v>
      </c>
      <c r="G65" s="43">
        <v>2131.1799826000001</v>
      </c>
      <c r="H65" s="11" t="str">
        <f t="shared" si="10"/>
        <v>N/A</v>
      </c>
      <c r="I65" s="12">
        <v>-1.43</v>
      </c>
      <c r="J65" s="12">
        <v>0.16120000000000001</v>
      </c>
      <c r="K65" s="41" t="s">
        <v>739</v>
      </c>
      <c r="L65" s="9" t="str">
        <f t="shared" si="11"/>
        <v>Yes</v>
      </c>
    </row>
    <row r="66" spans="1:12" x14ac:dyDescent="0.25">
      <c r="A66" s="3" t="s">
        <v>1699</v>
      </c>
      <c r="B66" s="33" t="s">
        <v>213</v>
      </c>
      <c r="C66" s="43">
        <v>2073.0213895000002</v>
      </c>
      <c r="D66" s="11" t="str">
        <f t="shared" si="8"/>
        <v>N/A</v>
      </c>
      <c r="E66" s="43">
        <v>1760.6325795</v>
      </c>
      <c r="F66" s="11" t="str">
        <f t="shared" si="9"/>
        <v>N/A</v>
      </c>
      <c r="G66" s="43">
        <v>1709.725242</v>
      </c>
      <c r="H66" s="11" t="str">
        <f t="shared" si="10"/>
        <v>N/A</v>
      </c>
      <c r="I66" s="12">
        <v>-15.1</v>
      </c>
      <c r="J66" s="12">
        <v>-2.89</v>
      </c>
      <c r="K66" s="41" t="s">
        <v>739</v>
      </c>
      <c r="L66" s="9" t="str">
        <f t="shared" si="11"/>
        <v>Yes</v>
      </c>
    </row>
    <row r="67" spans="1:12" x14ac:dyDescent="0.25">
      <c r="A67" s="3" t="s">
        <v>1700</v>
      </c>
      <c r="B67" s="33" t="s">
        <v>213</v>
      </c>
      <c r="C67" s="43">
        <v>1582.9045732</v>
      </c>
      <c r="D67" s="11" t="str">
        <f t="shared" si="8"/>
        <v>N/A</v>
      </c>
      <c r="E67" s="43">
        <v>951.16342649000001</v>
      </c>
      <c r="F67" s="11" t="str">
        <f t="shared" si="9"/>
        <v>N/A</v>
      </c>
      <c r="G67" s="43">
        <v>1103.7161338999999</v>
      </c>
      <c r="H67" s="11" t="str">
        <f t="shared" si="10"/>
        <v>N/A</v>
      </c>
      <c r="I67" s="12">
        <v>-39.9</v>
      </c>
      <c r="J67" s="12">
        <v>16.04</v>
      </c>
      <c r="K67" s="41" t="s">
        <v>739</v>
      </c>
      <c r="L67" s="9" t="str">
        <f t="shared" si="11"/>
        <v>Yes</v>
      </c>
    </row>
    <row r="68" spans="1:12" x14ac:dyDescent="0.25">
      <c r="A68" s="2" t="s">
        <v>1701</v>
      </c>
      <c r="B68" s="33" t="s">
        <v>213</v>
      </c>
      <c r="C68" s="43">
        <v>3087.9419010000001</v>
      </c>
      <c r="D68" s="11" t="str">
        <f t="shared" si="8"/>
        <v>N/A</v>
      </c>
      <c r="E68" s="43">
        <v>3245.2985107999998</v>
      </c>
      <c r="F68" s="11" t="str">
        <f t="shared" si="9"/>
        <v>N/A</v>
      </c>
      <c r="G68" s="43">
        <v>3367.6758966000002</v>
      </c>
      <c r="H68" s="11" t="str">
        <f t="shared" si="10"/>
        <v>N/A</v>
      </c>
      <c r="I68" s="12">
        <v>5.0960000000000001</v>
      </c>
      <c r="J68" s="12">
        <v>3.7709999999999999</v>
      </c>
      <c r="K68" s="41" t="s">
        <v>739</v>
      </c>
      <c r="L68" s="9" t="str">
        <f t="shared" si="11"/>
        <v>Yes</v>
      </c>
    </row>
    <row r="69" spans="1:12" x14ac:dyDescent="0.25">
      <c r="A69" s="2" t="s">
        <v>1702</v>
      </c>
      <c r="B69" s="33" t="s">
        <v>213</v>
      </c>
      <c r="C69" s="43">
        <v>1598.6614316</v>
      </c>
      <c r="D69" s="11" t="str">
        <f t="shared" si="8"/>
        <v>N/A</v>
      </c>
      <c r="E69" s="43">
        <v>1520.8197155</v>
      </c>
      <c r="F69" s="11" t="str">
        <f t="shared" si="9"/>
        <v>N/A</v>
      </c>
      <c r="G69" s="43">
        <v>1502.6931044999999</v>
      </c>
      <c r="H69" s="11" t="str">
        <f t="shared" si="10"/>
        <v>N/A</v>
      </c>
      <c r="I69" s="12">
        <v>-4.87</v>
      </c>
      <c r="J69" s="12">
        <v>-1.19</v>
      </c>
      <c r="K69" s="41" t="s">
        <v>739</v>
      </c>
      <c r="L69" s="9" t="str">
        <f t="shared" si="11"/>
        <v>Yes</v>
      </c>
    </row>
    <row r="70" spans="1:12" x14ac:dyDescent="0.25">
      <c r="A70" s="42" t="s">
        <v>1703</v>
      </c>
      <c r="B70" s="33" t="s">
        <v>213</v>
      </c>
      <c r="C70" s="43">
        <v>2020.6488998</v>
      </c>
      <c r="D70" s="11" t="str">
        <f t="shared" si="8"/>
        <v>N/A</v>
      </c>
      <c r="E70" s="43">
        <v>1685.0292208000001</v>
      </c>
      <c r="F70" s="11" t="str">
        <f t="shared" si="9"/>
        <v>N/A</v>
      </c>
      <c r="G70" s="43">
        <v>1870.9278996999999</v>
      </c>
      <c r="H70" s="11" t="str">
        <f t="shared" si="10"/>
        <v>N/A</v>
      </c>
      <c r="I70" s="12">
        <v>-16.600000000000001</v>
      </c>
      <c r="J70" s="12">
        <v>11.03</v>
      </c>
      <c r="K70" s="41" t="s">
        <v>739</v>
      </c>
      <c r="L70" s="9" t="str">
        <f t="shared" si="11"/>
        <v>Yes</v>
      </c>
    </row>
    <row r="71" spans="1:12" x14ac:dyDescent="0.25">
      <c r="A71" s="42" t="s">
        <v>1704</v>
      </c>
      <c r="B71" s="33" t="s">
        <v>213</v>
      </c>
      <c r="C71" s="43" t="s">
        <v>1746</v>
      </c>
      <c r="D71" s="11" t="str">
        <f t="shared" si="8"/>
        <v>N/A</v>
      </c>
      <c r="E71" s="43" t="s">
        <v>1746</v>
      </c>
      <c r="F71" s="11" t="str">
        <f t="shared" si="9"/>
        <v>N/A</v>
      </c>
      <c r="G71" s="43" t="s">
        <v>1746</v>
      </c>
      <c r="H71" s="11" t="str">
        <f t="shared" si="10"/>
        <v>N/A</v>
      </c>
      <c r="I71" s="12" t="s">
        <v>1746</v>
      </c>
      <c r="J71" s="12" t="s">
        <v>1746</v>
      </c>
      <c r="K71" s="41" t="s">
        <v>739</v>
      </c>
      <c r="L71" s="9" t="str">
        <f t="shared" si="11"/>
        <v>N/A</v>
      </c>
    </row>
    <row r="72" spans="1:12" x14ac:dyDescent="0.25">
      <c r="A72" s="42" t="s">
        <v>1622</v>
      </c>
      <c r="B72" s="33" t="s">
        <v>213</v>
      </c>
      <c r="C72" s="43">
        <v>164294997</v>
      </c>
      <c r="D72" s="11" t="str">
        <f t="shared" ref="D72:D135" si="12">IF($B72="N/A","N/A",IF(C72&gt;10,"No",IF(C72&lt;-10,"No","Yes")))</f>
        <v>N/A</v>
      </c>
      <c r="E72" s="43">
        <v>164928057</v>
      </c>
      <c r="F72" s="11" t="str">
        <f t="shared" ref="F72:F135" si="13">IF($B72="N/A","N/A",IF(E72&gt;10,"No",IF(E72&lt;-10,"No","Yes")))</f>
        <v>N/A</v>
      </c>
      <c r="G72" s="43">
        <v>171610506</v>
      </c>
      <c r="H72" s="11" t="str">
        <f t="shared" ref="H72:H135" si="14">IF($B72="N/A","N/A",IF(G72&gt;10,"No",IF(G72&lt;-10,"No","Yes")))</f>
        <v>N/A</v>
      </c>
      <c r="I72" s="12">
        <v>0.38529999999999998</v>
      </c>
      <c r="J72" s="12">
        <v>4.0519999999999996</v>
      </c>
      <c r="K72" s="41" t="s">
        <v>739</v>
      </c>
      <c r="L72" s="9" t="str">
        <f t="shared" ref="L72:L132" si="15">IF(J72="Div by 0", "N/A", IF(K72="N/A","N/A", IF(J72&gt;VALUE(MID(K72,1,2)), "No", IF(J72&lt;-1*VALUE(MID(K72,1,2)), "No", "Yes"))))</f>
        <v>Yes</v>
      </c>
    </row>
    <row r="73" spans="1:12" x14ac:dyDescent="0.25">
      <c r="A73" s="42" t="s">
        <v>1623</v>
      </c>
      <c r="B73" s="33" t="s">
        <v>213</v>
      </c>
      <c r="C73" s="34">
        <v>16422</v>
      </c>
      <c r="D73" s="11" t="str">
        <f t="shared" si="12"/>
        <v>N/A</v>
      </c>
      <c r="E73" s="34">
        <v>15016</v>
      </c>
      <c r="F73" s="11" t="str">
        <f t="shared" si="13"/>
        <v>N/A</v>
      </c>
      <c r="G73" s="34">
        <v>15130</v>
      </c>
      <c r="H73" s="11" t="str">
        <f t="shared" si="14"/>
        <v>N/A</v>
      </c>
      <c r="I73" s="12">
        <v>-8.56</v>
      </c>
      <c r="J73" s="12">
        <v>0.75919999999999999</v>
      </c>
      <c r="K73" s="41" t="s">
        <v>739</v>
      </c>
      <c r="L73" s="9" t="str">
        <f t="shared" si="15"/>
        <v>Yes</v>
      </c>
    </row>
    <row r="74" spans="1:12" x14ac:dyDescent="0.25">
      <c r="A74" s="42" t="s">
        <v>1316</v>
      </c>
      <c r="B74" s="33" t="s">
        <v>213</v>
      </c>
      <c r="C74" s="43">
        <v>10004.566862</v>
      </c>
      <c r="D74" s="11" t="str">
        <f t="shared" si="12"/>
        <v>N/A</v>
      </c>
      <c r="E74" s="43">
        <v>10983.488079000001</v>
      </c>
      <c r="F74" s="11" t="str">
        <f t="shared" si="13"/>
        <v>N/A</v>
      </c>
      <c r="G74" s="43">
        <v>11342.399603</v>
      </c>
      <c r="H74" s="11" t="str">
        <f t="shared" si="14"/>
        <v>N/A</v>
      </c>
      <c r="I74" s="12">
        <v>9.7850000000000001</v>
      </c>
      <c r="J74" s="12">
        <v>3.2679999999999998</v>
      </c>
      <c r="K74" s="41" t="s">
        <v>739</v>
      </c>
      <c r="L74" s="9" t="str">
        <f t="shared" si="15"/>
        <v>Yes</v>
      </c>
    </row>
    <row r="75" spans="1:12" x14ac:dyDescent="0.25">
      <c r="A75" s="42" t="s">
        <v>1317</v>
      </c>
      <c r="B75" s="33" t="s">
        <v>213</v>
      </c>
      <c r="C75" s="34">
        <v>10.176957740000001</v>
      </c>
      <c r="D75" s="11" t="str">
        <f t="shared" si="12"/>
        <v>N/A</v>
      </c>
      <c r="E75" s="34">
        <v>9.7864944059999992</v>
      </c>
      <c r="F75" s="11" t="str">
        <f t="shared" si="13"/>
        <v>N/A</v>
      </c>
      <c r="G75" s="34">
        <v>10.647191011</v>
      </c>
      <c r="H75" s="11" t="str">
        <f t="shared" si="14"/>
        <v>N/A</v>
      </c>
      <c r="I75" s="12">
        <v>-3.84</v>
      </c>
      <c r="J75" s="12">
        <v>8.7949999999999999</v>
      </c>
      <c r="K75" s="41" t="s">
        <v>739</v>
      </c>
      <c r="L75" s="9" t="str">
        <f t="shared" si="15"/>
        <v>Yes</v>
      </c>
    </row>
    <row r="76" spans="1:12" ht="25" x14ac:dyDescent="0.25">
      <c r="A76" s="42" t="s">
        <v>548</v>
      </c>
      <c r="B76" s="33" t="s">
        <v>213</v>
      </c>
      <c r="C76" s="43">
        <v>2827344</v>
      </c>
      <c r="D76" s="11" t="str">
        <f t="shared" si="12"/>
        <v>N/A</v>
      </c>
      <c r="E76" s="43">
        <v>3221440</v>
      </c>
      <c r="F76" s="11" t="str">
        <f t="shared" si="13"/>
        <v>N/A</v>
      </c>
      <c r="G76" s="43">
        <v>3611136</v>
      </c>
      <c r="H76" s="11" t="str">
        <f t="shared" si="14"/>
        <v>N/A</v>
      </c>
      <c r="I76" s="12">
        <v>13.94</v>
      </c>
      <c r="J76" s="12">
        <v>12.1</v>
      </c>
      <c r="K76" s="41" t="s">
        <v>739</v>
      </c>
      <c r="L76" s="9" t="str">
        <f t="shared" si="15"/>
        <v>Yes</v>
      </c>
    </row>
    <row r="77" spans="1:12" x14ac:dyDescent="0.25">
      <c r="A77" s="42" t="s">
        <v>549</v>
      </c>
      <c r="B77" s="33" t="s">
        <v>213</v>
      </c>
      <c r="C77" s="34">
        <v>362</v>
      </c>
      <c r="D77" s="11" t="str">
        <f t="shared" si="12"/>
        <v>N/A</v>
      </c>
      <c r="E77" s="34">
        <v>376</v>
      </c>
      <c r="F77" s="11" t="str">
        <f t="shared" si="13"/>
        <v>N/A</v>
      </c>
      <c r="G77" s="34">
        <v>434</v>
      </c>
      <c r="H77" s="11" t="str">
        <f t="shared" si="14"/>
        <v>N/A</v>
      </c>
      <c r="I77" s="12">
        <v>3.867</v>
      </c>
      <c r="J77" s="12">
        <v>15.43</v>
      </c>
      <c r="K77" s="41" t="s">
        <v>739</v>
      </c>
      <c r="L77" s="9" t="str">
        <f t="shared" si="15"/>
        <v>Yes</v>
      </c>
    </row>
    <row r="78" spans="1:12" x14ac:dyDescent="0.25">
      <c r="A78" s="42" t="s">
        <v>1318</v>
      </c>
      <c r="B78" s="33" t="s">
        <v>213</v>
      </c>
      <c r="C78" s="43">
        <v>7810.3425414000003</v>
      </c>
      <c r="D78" s="11" t="str">
        <f t="shared" si="12"/>
        <v>N/A</v>
      </c>
      <c r="E78" s="43">
        <v>8567.6595744999995</v>
      </c>
      <c r="F78" s="11" t="str">
        <f t="shared" si="13"/>
        <v>N/A</v>
      </c>
      <c r="G78" s="43">
        <v>8320.5898617999992</v>
      </c>
      <c r="H78" s="11" t="str">
        <f t="shared" si="14"/>
        <v>N/A</v>
      </c>
      <c r="I78" s="12">
        <v>9.6959999999999997</v>
      </c>
      <c r="J78" s="12">
        <v>-2.88</v>
      </c>
      <c r="K78" s="41" t="s">
        <v>739</v>
      </c>
      <c r="L78" s="9" t="str">
        <f t="shared" si="15"/>
        <v>Yes</v>
      </c>
    </row>
    <row r="79" spans="1:12" ht="25" x14ac:dyDescent="0.25">
      <c r="A79" s="42" t="s">
        <v>550</v>
      </c>
      <c r="B79" s="33" t="s">
        <v>213</v>
      </c>
      <c r="C79" s="43">
        <v>40242994</v>
      </c>
      <c r="D79" s="11" t="str">
        <f t="shared" si="12"/>
        <v>N/A</v>
      </c>
      <c r="E79" s="43">
        <v>40090810</v>
      </c>
      <c r="F79" s="11" t="str">
        <f t="shared" si="13"/>
        <v>N/A</v>
      </c>
      <c r="G79" s="43">
        <v>41073661</v>
      </c>
      <c r="H79" s="11" t="str">
        <f t="shared" si="14"/>
        <v>N/A</v>
      </c>
      <c r="I79" s="12">
        <v>-0.378</v>
      </c>
      <c r="J79" s="12">
        <v>2.452</v>
      </c>
      <c r="K79" s="41" t="s">
        <v>739</v>
      </c>
      <c r="L79" s="9" t="str">
        <f t="shared" si="15"/>
        <v>Yes</v>
      </c>
    </row>
    <row r="80" spans="1:12" x14ac:dyDescent="0.25">
      <c r="A80" s="42" t="s">
        <v>551</v>
      </c>
      <c r="B80" s="33" t="s">
        <v>213</v>
      </c>
      <c r="C80" s="34">
        <v>974</v>
      </c>
      <c r="D80" s="11" t="str">
        <f t="shared" si="12"/>
        <v>N/A</v>
      </c>
      <c r="E80" s="34">
        <v>1031</v>
      </c>
      <c r="F80" s="11" t="str">
        <f t="shared" si="13"/>
        <v>N/A</v>
      </c>
      <c r="G80" s="34">
        <v>1107</v>
      </c>
      <c r="H80" s="11" t="str">
        <f t="shared" si="14"/>
        <v>N/A</v>
      </c>
      <c r="I80" s="12">
        <v>5.8520000000000003</v>
      </c>
      <c r="J80" s="12">
        <v>7.3710000000000004</v>
      </c>
      <c r="K80" s="41" t="s">
        <v>739</v>
      </c>
      <c r="L80" s="9" t="str">
        <f t="shared" si="15"/>
        <v>Yes</v>
      </c>
    </row>
    <row r="81" spans="1:12" ht="25" x14ac:dyDescent="0.25">
      <c r="A81" s="42" t="s">
        <v>1319</v>
      </c>
      <c r="B81" s="33" t="s">
        <v>213</v>
      </c>
      <c r="C81" s="43">
        <v>41317.242299999998</v>
      </c>
      <c r="D81" s="11" t="str">
        <f t="shared" si="12"/>
        <v>N/A</v>
      </c>
      <c r="E81" s="43">
        <v>38885.363725000003</v>
      </c>
      <c r="F81" s="11" t="str">
        <f t="shared" si="13"/>
        <v>N/A</v>
      </c>
      <c r="G81" s="43">
        <v>37103.578138999997</v>
      </c>
      <c r="H81" s="11" t="str">
        <f t="shared" si="14"/>
        <v>N/A</v>
      </c>
      <c r="I81" s="12">
        <v>-5.89</v>
      </c>
      <c r="J81" s="12">
        <v>-4.58</v>
      </c>
      <c r="K81" s="41" t="s">
        <v>739</v>
      </c>
      <c r="L81" s="9" t="str">
        <f t="shared" si="15"/>
        <v>Yes</v>
      </c>
    </row>
    <row r="82" spans="1:12" x14ac:dyDescent="0.25">
      <c r="A82" s="42" t="s">
        <v>552</v>
      </c>
      <c r="B82" s="33" t="s">
        <v>213</v>
      </c>
      <c r="C82" s="43">
        <v>22103830</v>
      </c>
      <c r="D82" s="11" t="str">
        <f t="shared" si="12"/>
        <v>N/A</v>
      </c>
      <c r="E82" s="43">
        <v>22488170</v>
      </c>
      <c r="F82" s="11" t="str">
        <f t="shared" si="13"/>
        <v>N/A</v>
      </c>
      <c r="G82" s="43">
        <v>23811149</v>
      </c>
      <c r="H82" s="11" t="str">
        <f t="shared" si="14"/>
        <v>N/A</v>
      </c>
      <c r="I82" s="12">
        <v>1.7390000000000001</v>
      </c>
      <c r="J82" s="12">
        <v>5.883</v>
      </c>
      <c r="K82" s="41" t="s">
        <v>739</v>
      </c>
      <c r="L82" s="9" t="str">
        <f t="shared" si="15"/>
        <v>Yes</v>
      </c>
    </row>
    <row r="83" spans="1:12" x14ac:dyDescent="0.25">
      <c r="A83" s="42" t="s">
        <v>553</v>
      </c>
      <c r="B83" s="33" t="s">
        <v>213</v>
      </c>
      <c r="C83" s="34">
        <v>193</v>
      </c>
      <c r="D83" s="11" t="str">
        <f t="shared" si="12"/>
        <v>N/A</v>
      </c>
      <c r="E83" s="34">
        <v>205</v>
      </c>
      <c r="F83" s="11" t="str">
        <f t="shared" si="13"/>
        <v>N/A</v>
      </c>
      <c r="G83" s="34">
        <v>197</v>
      </c>
      <c r="H83" s="11" t="str">
        <f t="shared" si="14"/>
        <v>N/A</v>
      </c>
      <c r="I83" s="12">
        <v>6.218</v>
      </c>
      <c r="J83" s="12">
        <v>-3.9</v>
      </c>
      <c r="K83" s="41" t="s">
        <v>739</v>
      </c>
      <c r="L83" s="9" t="str">
        <f t="shared" si="15"/>
        <v>Yes</v>
      </c>
    </row>
    <row r="84" spans="1:12" x14ac:dyDescent="0.25">
      <c r="A84" s="42" t="s">
        <v>1320</v>
      </c>
      <c r="B84" s="33" t="s">
        <v>213</v>
      </c>
      <c r="C84" s="43">
        <v>114527.61658</v>
      </c>
      <c r="D84" s="11" t="str">
        <f t="shared" si="12"/>
        <v>N/A</v>
      </c>
      <c r="E84" s="43">
        <v>109698.39023999999</v>
      </c>
      <c r="F84" s="11" t="str">
        <f t="shared" si="13"/>
        <v>N/A</v>
      </c>
      <c r="G84" s="43">
        <v>120868.77665</v>
      </c>
      <c r="H84" s="11" t="str">
        <f t="shared" si="14"/>
        <v>N/A</v>
      </c>
      <c r="I84" s="12">
        <v>-4.22</v>
      </c>
      <c r="J84" s="12">
        <v>10.18</v>
      </c>
      <c r="K84" s="41" t="s">
        <v>739</v>
      </c>
      <c r="L84" s="9" t="str">
        <f t="shared" si="15"/>
        <v>Yes</v>
      </c>
    </row>
    <row r="85" spans="1:12" x14ac:dyDescent="0.25">
      <c r="A85" s="42" t="s">
        <v>554</v>
      </c>
      <c r="B85" s="33" t="s">
        <v>213</v>
      </c>
      <c r="C85" s="43">
        <v>44372288</v>
      </c>
      <c r="D85" s="11" t="str">
        <f t="shared" si="12"/>
        <v>N/A</v>
      </c>
      <c r="E85" s="43">
        <v>46601399</v>
      </c>
      <c r="F85" s="11" t="str">
        <f t="shared" si="13"/>
        <v>N/A</v>
      </c>
      <c r="G85" s="43">
        <v>48481469</v>
      </c>
      <c r="H85" s="11" t="str">
        <f t="shared" si="14"/>
        <v>N/A</v>
      </c>
      <c r="I85" s="12">
        <v>5.024</v>
      </c>
      <c r="J85" s="12">
        <v>4.0339999999999998</v>
      </c>
      <c r="K85" s="41" t="s">
        <v>739</v>
      </c>
      <c r="L85" s="9" t="str">
        <f t="shared" si="15"/>
        <v>Yes</v>
      </c>
    </row>
    <row r="86" spans="1:12" x14ac:dyDescent="0.25">
      <c r="A86" s="42" t="s">
        <v>555</v>
      </c>
      <c r="B86" s="33" t="s">
        <v>213</v>
      </c>
      <c r="C86" s="34">
        <v>1241</v>
      </c>
      <c r="D86" s="11" t="str">
        <f t="shared" si="12"/>
        <v>N/A</v>
      </c>
      <c r="E86" s="34">
        <v>1219</v>
      </c>
      <c r="F86" s="11" t="str">
        <f t="shared" si="13"/>
        <v>N/A</v>
      </c>
      <c r="G86" s="34">
        <v>1335</v>
      </c>
      <c r="H86" s="11" t="str">
        <f t="shared" si="14"/>
        <v>N/A</v>
      </c>
      <c r="I86" s="12">
        <v>-1.77</v>
      </c>
      <c r="J86" s="12">
        <v>9.516</v>
      </c>
      <c r="K86" s="41" t="s">
        <v>739</v>
      </c>
      <c r="L86" s="9" t="str">
        <f t="shared" si="15"/>
        <v>Yes</v>
      </c>
    </row>
    <row r="87" spans="1:12" x14ac:dyDescent="0.25">
      <c r="A87" s="42" t="s">
        <v>1321</v>
      </c>
      <c r="B87" s="33" t="s">
        <v>213</v>
      </c>
      <c r="C87" s="43">
        <v>35755.268332</v>
      </c>
      <c r="D87" s="11" t="str">
        <f t="shared" si="12"/>
        <v>N/A</v>
      </c>
      <c r="E87" s="43">
        <v>38229.203444999999</v>
      </c>
      <c r="F87" s="11" t="str">
        <f t="shared" si="13"/>
        <v>N/A</v>
      </c>
      <c r="G87" s="43">
        <v>36315.707115999998</v>
      </c>
      <c r="H87" s="11" t="str">
        <f t="shared" si="14"/>
        <v>N/A</v>
      </c>
      <c r="I87" s="12">
        <v>6.9189999999999996</v>
      </c>
      <c r="J87" s="12">
        <v>-5.01</v>
      </c>
      <c r="K87" s="41" t="s">
        <v>739</v>
      </c>
      <c r="L87" s="9" t="str">
        <f t="shared" si="15"/>
        <v>Yes</v>
      </c>
    </row>
    <row r="88" spans="1:12" ht="25" x14ac:dyDescent="0.25">
      <c r="A88" s="42" t="s">
        <v>556</v>
      </c>
      <c r="B88" s="33" t="s">
        <v>213</v>
      </c>
      <c r="C88" s="43">
        <v>85096552</v>
      </c>
      <c r="D88" s="11" t="str">
        <f t="shared" si="12"/>
        <v>N/A</v>
      </c>
      <c r="E88" s="43">
        <v>82558384</v>
      </c>
      <c r="F88" s="11" t="str">
        <f t="shared" si="13"/>
        <v>N/A</v>
      </c>
      <c r="G88" s="43">
        <v>84545327</v>
      </c>
      <c r="H88" s="11" t="str">
        <f t="shared" si="14"/>
        <v>N/A</v>
      </c>
      <c r="I88" s="12">
        <v>-2.98</v>
      </c>
      <c r="J88" s="12">
        <v>2.407</v>
      </c>
      <c r="K88" s="41" t="s">
        <v>739</v>
      </c>
      <c r="L88" s="9" t="str">
        <f t="shared" si="15"/>
        <v>Yes</v>
      </c>
    </row>
    <row r="89" spans="1:12" x14ac:dyDescent="0.25">
      <c r="A89" s="42" t="s">
        <v>557</v>
      </c>
      <c r="B89" s="33" t="s">
        <v>213</v>
      </c>
      <c r="C89" s="34">
        <v>88302</v>
      </c>
      <c r="D89" s="11" t="str">
        <f t="shared" si="12"/>
        <v>N/A</v>
      </c>
      <c r="E89" s="34">
        <v>81736</v>
      </c>
      <c r="F89" s="11" t="str">
        <f t="shared" si="13"/>
        <v>N/A</v>
      </c>
      <c r="G89" s="34">
        <v>80365</v>
      </c>
      <c r="H89" s="11" t="str">
        <f t="shared" si="14"/>
        <v>N/A</v>
      </c>
      <c r="I89" s="12">
        <v>-7.44</v>
      </c>
      <c r="J89" s="12">
        <v>-1.68</v>
      </c>
      <c r="K89" s="41" t="s">
        <v>739</v>
      </c>
      <c r="L89" s="9" t="str">
        <f t="shared" si="15"/>
        <v>Yes</v>
      </c>
    </row>
    <row r="90" spans="1:12" x14ac:dyDescent="0.25">
      <c r="A90" s="42" t="s">
        <v>1322</v>
      </c>
      <c r="B90" s="33" t="s">
        <v>213</v>
      </c>
      <c r="C90" s="43">
        <v>963.69903285999999</v>
      </c>
      <c r="D90" s="11" t="str">
        <f t="shared" si="12"/>
        <v>N/A</v>
      </c>
      <c r="E90" s="43">
        <v>1010.0614662</v>
      </c>
      <c r="F90" s="11" t="str">
        <f t="shared" si="13"/>
        <v>N/A</v>
      </c>
      <c r="G90" s="43">
        <v>1052.0167610000001</v>
      </c>
      <c r="H90" s="11" t="str">
        <f t="shared" si="14"/>
        <v>N/A</v>
      </c>
      <c r="I90" s="12">
        <v>4.8109999999999999</v>
      </c>
      <c r="J90" s="12">
        <v>4.1539999999999999</v>
      </c>
      <c r="K90" s="41" t="s">
        <v>739</v>
      </c>
      <c r="L90" s="9" t="str">
        <f t="shared" si="15"/>
        <v>Yes</v>
      </c>
    </row>
    <row r="91" spans="1:12" x14ac:dyDescent="0.25">
      <c r="A91" s="42" t="s">
        <v>558</v>
      </c>
      <c r="B91" s="33" t="s">
        <v>213</v>
      </c>
      <c r="C91" s="43">
        <v>13098706</v>
      </c>
      <c r="D91" s="11" t="str">
        <f t="shared" si="12"/>
        <v>N/A</v>
      </c>
      <c r="E91" s="43">
        <v>12070649</v>
      </c>
      <c r="F91" s="11" t="str">
        <f t="shared" si="13"/>
        <v>N/A</v>
      </c>
      <c r="G91" s="43">
        <v>11704876</v>
      </c>
      <c r="H91" s="11" t="str">
        <f t="shared" si="14"/>
        <v>N/A</v>
      </c>
      <c r="I91" s="12">
        <v>-7.85</v>
      </c>
      <c r="J91" s="12">
        <v>-3.03</v>
      </c>
      <c r="K91" s="41" t="s">
        <v>739</v>
      </c>
      <c r="L91" s="9" t="str">
        <f t="shared" si="15"/>
        <v>Yes</v>
      </c>
    </row>
    <row r="92" spans="1:12" x14ac:dyDescent="0.25">
      <c r="A92" s="42" t="s">
        <v>559</v>
      </c>
      <c r="B92" s="33" t="s">
        <v>213</v>
      </c>
      <c r="C92" s="34">
        <v>26188</v>
      </c>
      <c r="D92" s="11" t="str">
        <f t="shared" si="12"/>
        <v>N/A</v>
      </c>
      <c r="E92" s="34">
        <v>24046</v>
      </c>
      <c r="F92" s="11" t="str">
        <f t="shared" si="13"/>
        <v>N/A</v>
      </c>
      <c r="G92" s="34">
        <v>23339</v>
      </c>
      <c r="H92" s="11" t="str">
        <f t="shared" si="14"/>
        <v>N/A</v>
      </c>
      <c r="I92" s="12">
        <v>-8.18</v>
      </c>
      <c r="J92" s="12">
        <v>-2.94</v>
      </c>
      <c r="K92" s="41" t="s">
        <v>739</v>
      </c>
      <c r="L92" s="9" t="str">
        <f t="shared" si="15"/>
        <v>Yes</v>
      </c>
    </row>
    <row r="93" spans="1:12" x14ac:dyDescent="0.25">
      <c r="A93" s="42" t="s">
        <v>1323</v>
      </c>
      <c r="B93" s="33" t="s">
        <v>213</v>
      </c>
      <c r="C93" s="43">
        <v>500.17970063000001</v>
      </c>
      <c r="D93" s="11" t="str">
        <f t="shared" si="12"/>
        <v>N/A</v>
      </c>
      <c r="E93" s="43">
        <v>501.98157698</v>
      </c>
      <c r="F93" s="11" t="str">
        <f t="shared" si="13"/>
        <v>N/A</v>
      </c>
      <c r="G93" s="43">
        <v>501.51574618000001</v>
      </c>
      <c r="H93" s="11" t="str">
        <f t="shared" si="14"/>
        <v>N/A</v>
      </c>
      <c r="I93" s="12">
        <v>0.36020000000000002</v>
      </c>
      <c r="J93" s="12">
        <v>-9.2999999999999999E-2</v>
      </c>
      <c r="K93" s="41" t="s">
        <v>739</v>
      </c>
      <c r="L93" s="9" t="str">
        <f t="shared" si="15"/>
        <v>Yes</v>
      </c>
    </row>
    <row r="94" spans="1:12" ht="25" x14ac:dyDescent="0.25">
      <c r="A94" s="42" t="s">
        <v>560</v>
      </c>
      <c r="B94" s="33" t="s">
        <v>213</v>
      </c>
      <c r="C94" s="43">
        <v>3694259</v>
      </c>
      <c r="D94" s="11" t="str">
        <f t="shared" si="12"/>
        <v>N/A</v>
      </c>
      <c r="E94" s="43">
        <v>3780876</v>
      </c>
      <c r="F94" s="11" t="str">
        <f t="shared" si="13"/>
        <v>N/A</v>
      </c>
      <c r="G94" s="43">
        <v>3904274</v>
      </c>
      <c r="H94" s="11" t="str">
        <f t="shared" si="14"/>
        <v>N/A</v>
      </c>
      <c r="I94" s="12">
        <v>2.3450000000000002</v>
      </c>
      <c r="J94" s="12">
        <v>3.2639999999999998</v>
      </c>
      <c r="K94" s="41" t="s">
        <v>739</v>
      </c>
      <c r="L94" s="9" t="str">
        <f t="shared" si="15"/>
        <v>Yes</v>
      </c>
    </row>
    <row r="95" spans="1:12" x14ac:dyDescent="0.25">
      <c r="A95" s="42" t="s">
        <v>561</v>
      </c>
      <c r="B95" s="33" t="s">
        <v>213</v>
      </c>
      <c r="C95" s="34">
        <v>20543</v>
      </c>
      <c r="D95" s="11" t="str">
        <f t="shared" si="12"/>
        <v>N/A</v>
      </c>
      <c r="E95" s="34">
        <v>20076</v>
      </c>
      <c r="F95" s="11" t="str">
        <f t="shared" si="13"/>
        <v>N/A</v>
      </c>
      <c r="G95" s="34">
        <v>19751</v>
      </c>
      <c r="H95" s="11" t="str">
        <f t="shared" si="14"/>
        <v>N/A</v>
      </c>
      <c r="I95" s="12">
        <v>-2.27</v>
      </c>
      <c r="J95" s="12">
        <v>-1.62</v>
      </c>
      <c r="K95" s="41" t="s">
        <v>739</v>
      </c>
      <c r="L95" s="9" t="str">
        <f t="shared" si="15"/>
        <v>Yes</v>
      </c>
    </row>
    <row r="96" spans="1:12" ht="25" x14ac:dyDescent="0.25">
      <c r="A96" s="42" t="s">
        <v>1324</v>
      </c>
      <c r="B96" s="33" t="s">
        <v>213</v>
      </c>
      <c r="C96" s="43">
        <v>179.83055055</v>
      </c>
      <c r="D96" s="11" t="str">
        <f t="shared" si="12"/>
        <v>N/A</v>
      </c>
      <c r="E96" s="43">
        <v>188.32815302</v>
      </c>
      <c r="F96" s="11" t="str">
        <f t="shared" si="13"/>
        <v>N/A</v>
      </c>
      <c r="G96" s="43">
        <v>197.67475064999999</v>
      </c>
      <c r="H96" s="11" t="str">
        <f t="shared" si="14"/>
        <v>N/A</v>
      </c>
      <c r="I96" s="12">
        <v>4.7249999999999996</v>
      </c>
      <c r="J96" s="12">
        <v>4.9630000000000001</v>
      </c>
      <c r="K96" s="41" t="s">
        <v>739</v>
      </c>
      <c r="L96" s="9" t="str">
        <f t="shared" si="15"/>
        <v>Yes</v>
      </c>
    </row>
    <row r="97" spans="1:12" ht="25" x14ac:dyDescent="0.25">
      <c r="A97" s="42" t="s">
        <v>562</v>
      </c>
      <c r="B97" s="33" t="s">
        <v>213</v>
      </c>
      <c r="C97" s="43">
        <v>60232571</v>
      </c>
      <c r="D97" s="11" t="str">
        <f t="shared" si="12"/>
        <v>N/A</v>
      </c>
      <c r="E97" s="43">
        <v>62801002</v>
      </c>
      <c r="F97" s="11" t="str">
        <f t="shared" si="13"/>
        <v>N/A</v>
      </c>
      <c r="G97" s="43">
        <v>66213204</v>
      </c>
      <c r="H97" s="11" t="str">
        <f t="shared" si="14"/>
        <v>N/A</v>
      </c>
      <c r="I97" s="12">
        <v>4.2640000000000002</v>
      </c>
      <c r="J97" s="12">
        <v>5.4329999999999998</v>
      </c>
      <c r="K97" s="41" t="s">
        <v>739</v>
      </c>
      <c r="L97" s="9" t="str">
        <f t="shared" si="15"/>
        <v>Yes</v>
      </c>
    </row>
    <row r="98" spans="1:12" x14ac:dyDescent="0.25">
      <c r="A98" s="42" t="s">
        <v>563</v>
      </c>
      <c r="B98" s="33" t="s">
        <v>213</v>
      </c>
      <c r="C98" s="34">
        <v>65183</v>
      </c>
      <c r="D98" s="11" t="str">
        <f t="shared" si="12"/>
        <v>N/A</v>
      </c>
      <c r="E98" s="34">
        <v>61526</v>
      </c>
      <c r="F98" s="11" t="str">
        <f t="shared" si="13"/>
        <v>N/A</v>
      </c>
      <c r="G98" s="34">
        <v>61028</v>
      </c>
      <c r="H98" s="11" t="str">
        <f t="shared" si="14"/>
        <v>N/A</v>
      </c>
      <c r="I98" s="12">
        <v>-5.61</v>
      </c>
      <c r="J98" s="12">
        <v>-0.80900000000000005</v>
      </c>
      <c r="K98" s="41" t="s">
        <v>739</v>
      </c>
      <c r="L98" s="9" t="str">
        <f t="shared" si="15"/>
        <v>Yes</v>
      </c>
    </row>
    <row r="99" spans="1:12" x14ac:dyDescent="0.25">
      <c r="A99" s="42" t="s">
        <v>1325</v>
      </c>
      <c r="B99" s="33" t="s">
        <v>213</v>
      </c>
      <c r="C99" s="43">
        <v>924.05337281000004</v>
      </c>
      <c r="D99" s="11" t="str">
        <f t="shared" si="12"/>
        <v>N/A</v>
      </c>
      <c r="E99" s="43">
        <v>1020.7229789</v>
      </c>
      <c r="F99" s="11" t="str">
        <f t="shared" si="13"/>
        <v>N/A</v>
      </c>
      <c r="G99" s="43">
        <v>1084.9643441999999</v>
      </c>
      <c r="H99" s="11" t="str">
        <f t="shared" si="14"/>
        <v>N/A</v>
      </c>
      <c r="I99" s="12">
        <v>10.46</v>
      </c>
      <c r="J99" s="12">
        <v>6.2939999999999996</v>
      </c>
      <c r="K99" s="41" t="s">
        <v>739</v>
      </c>
      <c r="L99" s="9" t="str">
        <f t="shared" si="15"/>
        <v>Yes</v>
      </c>
    </row>
    <row r="100" spans="1:12" x14ac:dyDescent="0.25">
      <c r="A100" s="42" t="s">
        <v>564</v>
      </c>
      <c r="B100" s="33" t="s">
        <v>213</v>
      </c>
      <c r="C100" s="43">
        <v>23363200</v>
      </c>
      <c r="D100" s="11" t="str">
        <f t="shared" si="12"/>
        <v>N/A</v>
      </c>
      <c r="E100" s="43">
        <v>23075216</v>
      </c>
      <c r="F100" s="11" t="str">
        <f t="shared" si="13"/>
        <v>N/A</v>
      </c>
      <c r="G100" s="43">
        <v>23300637</v>
      </c>
      <c r="H100" s="11" t="str">
        <f t="shared" si="14"/>
        <v>N/A</v>
      </c>
      <c r="I100" s="12">
        <v>-1.23</v>
      </c>
      <c r="J100" s="12">
        <v>0.97689999999999999</v>
      </c>
      <c r="K100" s="41" t="s">
        <v>739</v>
      </c>
      <c r="L100" s="9" t="str">
        <f t="shared" si="15"/>
        <v>Yes</v>
      </c>
    </row>
    <row r="101" spans="1:12" x14ac:dyDescent="0.25">
      <c r="A101" s="42" t="s">
        <v>565</v>
      </c>
      <c r="B101" s="33" t="s">
        <v>213</v>
      </c>
      <c r="C101" s="34">
        <v>40925</v>
      </c>
      <c r="D101" s="11" t="str">
        <f t="shared" si="12"/>
        <v>N/A</v>
      </c>
      <c r="E101" s="34">
        <v>38830</v>
      </c>
      <c r="F101" s="11" t="str">
        <f t="shared" si="13"/>
        <v>N/A</v>
      </c>
      <c r="G101" s="34">
        <v>38114</v>
      </c>
      <c r="H101" s="11" t="str">
        <f t="shared" si="14"/>
        <v>N/A</v>
      </c>
      <c r="I101" s="12">
        <v>-5.12</v>
      </c>
      <c r="J101" s="12">
        <v>-1.84</v>
      </c>
      <c r="K101" s="41" t="s">
        <v>739</v>
      </c>
      <c r="L101" s="9" t="str">
        <f t="shared" si="15"/>
        <v>Yes</v>
      </c>
    </row>
    <row r="102" spans="1:12" x14ac:dyDescent="0.25">
      <c r="A102" s="42" t="s">
        <v>1326</v>
      </c>
      <c r="B102" s="33" t="s">
        <v>213</v>
      </c>
      <c r="C102" s="43">
        <v>570.87843615999998</v>
      </c>
      <c r="D102" s="11" t="str">
        <f t="shared" si="12"/>
        <v>N/A</v>
      </c>
      <c r="E102" s="43">
        <v>594.26258048</v>
      </c>
      <c r="F102" s="11" t="str">
        <f t="shared" si="13"/>
        <v>N/A</v>
      </c>
      <c r="G102" s="43">
        <v>611.34063599000001</v>
      </c>
      <c r="H102" s="11" t="str">
        <f t="shared" si="14"/>
        <v>N/A</v>
      </c>
      <c r="I102" s="12">
        <v>4.0960000000000001</v>
      </c>
      <c r="J102" s="12">
        <v>2.8740000000000001</v>
      </c>
      <c r="K102" s="41" t="s">
        <v>739</v>
      </c>
      <c r="L102" s="9" t="str">
        <f t="shared" si="15"/>
        <v>Yes</v>
      </c>
    </row>
    <row r="103" spans="1:12" ht="25" x14ac:dyDescent="0.25">
      <c r="A103" s="42" t="s">
        <v>566</v>
      </c>
      <c r="B103" s="33" t="s">
        <v>213</v>
      </c>
      <c r="C103" s="43">
        <v>4133248</v>
      </c>
      <c r="D103" s="11" t="str">
        <f t="shared" si="12"/>
        <v>N/A</v>
      </c>
      <c r="E103" s="43">
        <v>4313914</v>
      </c>
      <c r="F103" s="11" t="str">
        <f t="shared" si="13"/>
        <v>N/A</v>
      </c>
      <c r="G103" s="43">
        <v>4475323</v>
      </c>
      <c r="H103" s="11" t="str">
        <f t="shared" si="14"/>
        <v>N/A</v>
      </c>
      <c r="I103" s="12">
        <v>4.3710000000000004</v>
      </c>
      <c r="J103" s="12">
        <v>3.742</v>
      </c>
      <c r="K103" s="41" t="s">
        <v>739</v>
      </c>
      <c r="L103" s="9" t="str">
        <f t="shared" si="15"/>
        <v>Yes</v>
      </c>
    </row>
    <row r="104" spans="1:12" x14ac:dyDescent="0.25">
      <c r="A104" s="42" t="s">
        <v>567</v>
      </c>
      <c r="B104" s="33" t="s">
        <v>213</v>
      </c>
      <c r="C104" s="34">
        <v>2430</v>
      </c>
      <c r="D104" s="11" t="str">
        <f t="shared" si="12"/>
        <v>N/A</v>
      </c>
      <c r="E104" s="34">
        <v>2480</v>
      </c>
      <c r="F104" s="11" t="str">
        <f t="shared" si="13"/>
        <v>N/A</v>
      </c>
      <c r="G104" s="34">
        <v>2567</v>
      </c>
      <c r="H104" s="11" t="str">
        <f t="shared" si="14"/>
        <v>N/A</v>
      </c>
      <c r="I104" s="12">
        <v>2.0579999999999998</v>
      </c>
      <c r="J104" s="12">
        <v>3.508</v>
      </c>
      <c r="K104" s="41" t="s">
        <v>739</v>
      </c>
      <c r="L104" s="9" t="str">
        <f t="shared" si="15"/>
        <v>Yes</v>
      </c>
    </row>
    <row r="105" spans="1:12" x14ac:dyDescent="0.25">
      <c r="A105" s="42" t="s">
        <v>1327</v>
      </c>
      <c r="B105" s="33" t="s">
        <v>213</v>
      </c>
      <c r="C105" s="43">
        <v>1700.9251029</v>
      </c>
      <c r="D105" s="11" t="str">
        <f t="shared" si="12"/>
        <v>N/A</v>
      </c>
      <c r="E105" s="43">
        <v>1739.4814515999999</v>
      </c>
      <c r="F105" s="11" t="str">
        <f t="shared" si="13"/>
        <v>N/A</v>
      </c>
      <c r="G105" s="43">
        <v>1743.4059213</v>
      </c>
      <c r="H105" s="11" t="str">
        <f t="shared" si="14"/>
        <v>N/A</v>
      </c>
      <c r="I105" s="12">
        <v>2.2669999999999999</v>
      </c>
      <c r="J105" s="12">
        <v>0.22559999999999999</v>
      </c>
      <c r="K105" s="41" t="s">
        <v>739</v>
      </c>
      <c r="L105" s="9" t="str">
        <f t="shared" si="15"/>
        <v>Yes</v>
      </c>
    </row>
    <row r="106" spans="1:12" x14ac:dyDescent="0.25">
      <c r="A106" s="42" t="s">
        <v>568</v>
      </c>
      <c r="B106" s="33" t="s">
        <v>213</v>
      </c>
      <c r="C106" s="43">
        <v>59919597</v>
      </c>
      <c r="D106" s="11" t="str">
        <f t="shared" si="12"/>
        <v>N/A</v>
      </c>
      <c r="E106" s="43">
        <v>61409835</v>
      </c>
      <c r="F106" s="11" t="str">
        <f t="shared" si="13"/>
        <v>N/A</v>
      </c>
      <c r="G106" s="43">
        <v>59727046</v>
      </c>
      <c r="H106" s="11" t="str">
        <f t="shared" si="14"/>
        <v>N/A</v>
      </c>
      <c r="I106" s="12">
        <v>2.4870000000000001</v>
      </c>
      <c r="J106" s="12">
        <v>-2.74</v>
      </c>
      <c r="K106" s="41" t="s">
        <v>739</v>
      </c>
      <c r="L106" s="9" t="str">
        <f t="shared" si="15"/>
        <v>Yes</v>
      </c>
    </row>
    <row r="107" spans="1:12" x14ac:dyDescent="0.25">
      <c r="A107" s="42" t="s">
        <v>569</v>
      </c>
      <c r="B107" s="33" t="s">
        <v>213</v>
      </c>
      <c r="C107" s="34">
        <v>82359</v>
      </c>
      <c r="D107" s="11" t="str">
        <f t="shared" si="12"/>
        <v>N/A</v>
      </c>
      <c r="E107" s="34">
        <v>77802</v>
      </c>
      <c r="F107" s="11" t="str">
        <f t="shared" si="13"/>
        <v>N/A</v>
      </c>
      <c r="G107" s="34">
        <v>76017</v>
      </c>
      <c r="H107" s="11" t="str">
        <f t="shared" si="14"/>
        <v>N/A</v>
      </c>
      <c r="I107" s="12">
        <v>-5.53</v>
      </c>
      <c r="J107" s="12">
        <v>-2.29</v>
      </c>
      <c r="K107" s="41" t="s">
        <v>739</v>
      </c>
      <c r="L107" s="9" t="str">
        <f t="shared" si="15"/>
        <v>Yes</v>
      </c>
    </row>
    <row r="108" spans="1:12" x14ac:dyDescent="0.25">
      <c r="A108" s="42" t="s">
        <v>1328</v>
      </c>
      <c r="B108" s="33" t="s">
        <v>213</v>
      </c>
      <c r="C108" s="43">
        <v>727.54158015999997</v>
      </c>
      <c r="D108" s="11" t="str">
        <f t="shared" si="12"/>
        <v>N/A</v>
      </c>
      <c r="E108" s="43">
        <v>789.30920799</v>
      </c>
      <c r="F108" s="11" t="str">
        <f t="shared" si="13"/>
        <v>N/A</v>
      </c>
      <c r="G108" s="43">
        <v>785.70643409000002</v>
      </c>
      <c r="H108" s="11" t="str">
        <f t="shared" si="14"/>
        <v>N/A</v>
      </c>
      <c r="I108" s="12">
        <v>8.49</v>
      </c>
      <c r="J108" s="12">
        <v>-0.45600000000000002</v>
      </c>
      <c r="K108" s="41" t="s">
        <v>739</v>
      </c>
      <c r="L108" s="9" t="str">
        <f t="shared" si="15"/>
        <v>Yes</v>
      </c>
    </row>
    <row r="109" spans="1:12" x14ac:dyDescent="0.25">
      <c r="A109" s="42" t="s">
        <v>570</v>
      </c>
      <c r="B109" s="33" t="s">
        <v>213</v>
      </c>
      <c r="C109" s="43">
        <v>245673963</v>
      </c>
      <c r="D109" s="11" t="str">
        <f t="shared" si="12"/>
        <v>N/A</v>
      </c>
      <c r="E109" s="43">
        <v>268052670</v>
      </c>
      <c r="F109" s="11" t="str">
        <f t="shared" si="13"/>
        <v>N/A</v>
      </c>
      <c r="G109" s="43">
        <v>253202702</v>
      </c>
      <c r="H109" s="11" t="str">
        <f t="shared" si="14"/>
        <v>N/A</v>
      </c>
      <c r="I109" s="12">
        <v>9.109</v>
      </c>
      <c r="J109" s="12">
        <v>-5.54</v>
      </c>
      <c r="K109" s="41" t="s">
        <v>739</v>
      </c>
      <c r="L109" s="9" t="str">
        <f t="shared" si="15"/>
        <v>Yes</v>
      </c>
    </row>
    <row r="110" spans="1:12" x14ac:dyDescent="0.25">
      <c r="A110" s="42" t="s">
        <v>571</v>
      </c>
      <c r="B110" s="33" t="s">
        <v>213</v>
      </c>
      <c r="C110" s="34">
        <v>94905</v>
      </c>
      <c r="D110" s="11" t="str">
        <f t="shared" si="12"/>
        <v>N/A</v>
      </c>
      <c r="E110" s="34">
        <v>88875</v>
      </c>
      <c r="F110" s="11" t="str">
        <f t="shared" si="13"/>
        <v>N/A</v>
      </c>
      <c r="G110" s="34">
        <v>86671</v>
      </c>
      <c r="H110" s="11" t="str">
        <f t="shared" si="14"/>
        <v>N/A</v>
      </c>
      <c r="I110" s="12">
        <v>-6.35</v>
      </c>
      <c r="J110" s="12">
        <v>-2.48</v>
      </c>
      <c r="K110" s="41" t="s">
        <v>739</v>
      </c>
      <c r="L110" s="9" t="str">
        <f t="shared" si="15"/>
        <v>Yes</v>
      </c>
    </row>
    <row r="111" spans="1:12" x14ac:dyDescent="0.25">
      <c r="A111" s="42" t="s">
        <v>1329</v>
      </c>
      <c r="B111" s="33" t="s">
        <v>213</v>
      </c>
      <c r="C111" s="43">
        <v>2588.6303461000002</v>
      </c>
      <c r="D111" s="11" t="str">
        <f t="shared" si="12"/>
        <v>N/A</v>
      </c>
      <c r="E111" s="43">
        <v>3016.0637975</v>
      </c>
      <c r="F111" s="11" t="str">
        <f t="shared" si="13"/>
        <v>N/A</v>
      </c>
      <c r="G111" s="43">
        <v>2921.4235672999998</v>
      </c>
      <c r="H111" s="11" t="str">
        <f t="shared" si="14"/>
        <v>N/A</v>
      </c>
      <c r="I111" s="12">
        <v>16.510000000000002</v>
      </c>
      <c r="J111" s="12">
        <v>-3.14</v>
      </c>
      <c r="K111" s="41" t="s">
        <v>739</v>
      </c>
      <c r="L111" s="9" t="str">
        <f t="shared" si="15"/>
        <v>Yes</v>
      </c>
    </row>
    <row r="112" spans="1:12" ht="25" x14ac:dyDescent="0.25">
      <c r="A112" s="42" t="s">
        <v>572</v>
      </c>
      <c r="B112" s="33" t="s">
        <v>213</v>
      </c>
      <c r="C112" s="43">
        <v>51577316</v>
      </c>
      <c r="D112" s="11" t="str">
        <f t="shared" si="12"/>
        <v>N/A</v>
      </c>
      <c r="E112" s="43">
        <v>59504778</v>
      </c>
      <c r="F112" s="11" t="str">
        <f t="shared" si="13"/>
        <v>N/A</v>
      </c>
      <c r="G112" s="43">
        <v>69833158</v>
      </c>
      <c r="H112" s="11" t="str">
        <f t="shared" si="14"/>
        <v>N/A</v>
      </c>
      <c r="I112" s="12">
        <v>15.37</v>
      </c>
      <c r="J112" s="12">
        <v>17.36</v>
      </c>
      <c r="K112" s="41" t="s">
        <v>739</v>
      </c>
      <c r="L112" s="9" t="str">
        <f t="shared" si="15"/>
        <v>Yes</v>
      </c>
    </row>
    <row r="113" spans="1:12" x14ac:dyDescent="0.25">
      <c r="A113" s="42" t="s">
        <v>573</v>
      </c>
      <c r="B113" s="33" t="s">
        <v>213</v>
      </c>
      <c r="C113" s="34">
        <v>15555</v>
      </c>
      <c r="D113" s="11" t="str">
        <f t="shared" si="12"/>
        <v>N/A</v>
      </c>
      <c r="E113" s="34">
        <v>14999</v>
      </c>
      <c r="F113" s="11" t="str">
        <f t="shared" si="13"/>
        <v>N/A</v>
      </c>
      <c r="G113" s="34">
        <v>14317</v>
      </c>
      <c r="H113" s="11" t="str">
        <f t="shared" si="14"/>
        <v>N/A</v>
      </c>
      <c r="I113" s="12">
        <v>-3.57</v>
      </c>
      <c r="J113" s="12">
        <v>-4.55</v>
      </c>
      <c r="K113" s="41" t="s">
        <v>739</v>
      </c>
      <c r="L113" s="9" t="str">
        <f t="shared" si="15"/>
        <v>Yes</v>
      </c>
    </row>
    <row r="114" spans="1:12" ht="25" x14ac:dyDescent="0.25">
      <c r="A114" s="42" t="s">
        <v>1330</v>
      </c>
      <c r="B114" s="33" t="s">
        <v>213</v>
      </c>
      <c r="C114" s="43">
        <v>3315.8030214999999</v>
      </c>
      <c r="D114" s="11" t="str">
        <f t="shared" si="12"/>
        <v>N/A</v>
      </c>
      <c r="E114" s="43">
        <v>3967.2496833</v>
      </c>
      <c r="F114" s="11" t="str">
        <f t="shared" si="13"/>
        <v>N/A</v>
      </c>
      <c r="G114" s="43">
        <v>4877.6390305000004</v>
      </c>
      <c r="H114" s="11" t="str">
        <f t="shared" si="14"/>
        <v>N/A</v>
      </c>
      <c r="I114" s="12">
        <v>19.649999999999999</v>
      </c>
      <c r="J114" s="12">
        <v>22.95</v>
      </c>
      <c r="K114" s="41" t="s">
        <v>739</v>
      </c>
      <c r="L114" s="9" t="str">
        <f t="shared" si="15"/>
        <v>Yes</v>
      </c>
    </row>
    <row r="115" spans="1:12" ht="25" x14ac:dyDescent="0.25">
      <c r="A115" s="42" t="s">
        <v>574</v>
      </c>
      <c r="B115" s="33" t="s">
        <v>213</v>
      </c>
      <c r="C115" s="43">
        <v>16526663</v>
      </c>
      <c r="D115" s="11" t="str">
        <f t="shared" si="12"/>
        <v>N/A</v>
      </c>
      <c r="E115" s="43">
        <v>16629608</v>
      </c>
      <c r="F115" s="11" t="str">
        <f t="shared" si="13"/>
        <v>N/A</v>
      </c>
      <c r="G115" s="43">
        <v>17079763</v>
      </c>
      <c r="H115" s="11" t="str">
        <f t="shared" si="14"/>
        <v>N/A</v>
      </c>
      <c r="I115" s="12">
        <v>0.62290000000000001</v>
      </c>
      <c r="J115" s="12">
        <v>2.7069999999999999</v>
      </c>
      <c r="K115" s="41" t="s">
        <v>739</v>
      </c>
      <c r="L115" s="9" t="str">
        <f t="shared" si="15"/>
        <v>Yes</v>
      </c>
    </row>
    <row r="116" spans="1:12" x14ac:dyDescent="0.25">
      <c r="A116" s="3" t="s">
        <v>575</v>
      </c>
      <c r="B116" s="33" t="s">
        <v>213</v>
      </c>
      <c r="C116" s="34">
        <v>18872</v>
      </c>
      <c r="D116" s="11" t="str">
        <f t="shared" si="12"/>
        <v>N/A</v>
      </c>
      <c r="E116" s="34">
        <v>18946</v>
      </c>
      <c r="F116" s="11" t="str">
        <f t="shared" si="13"/>
        <v>N/A</v>
      </c>
      <c r="G116" s="34">
        <v>18891</v>
      </c>
      <c r="H116" s="11" t="str">
        <f t="shared" si="14"/>
        <v>N/A</v>
      </c>
      <c r="I116" s="12">
        <v>0.3921</v>
      </c>
      <c r="J116" s="12">
        <v>-0.28999999999999998</v>
      </c>
      <c r="K116" s="41" t="s">
        <v>739</v>
      </c>
      <c r="L116" s="9" t="str">
        <f t="shared" si="15"/>
        <v>Yes</v>
      </c>
    </row>
    <row r="117" spans="1:12" ht="25" x14ac:dyDescent="0.25">
      <c r="A117" s="3" t="s">
        <v>1331</v>
      </c>
      <c r="B117" s="33" t="s">
        <v>213</v>
      </c>
      <c r="C117" s="43">
        <v>875.72398262000002</v>
      </c>
      <c r="D117" s="11" t="str">
        <f t="shared" si="12"/>
        <v>N/A</v>
      </c>
      <c r="E117" s="43">
        <v>877.73714768000002</v>
      </c>
      <c r="F117" s="11" t="str">
        <f t="shared" si="13"/>
        <v>N/A</v>
      </c>
      <c r="G117" s="43">
        <v>904.12169816000005</v>
      </c>
      <c r="H117" s="11" t="str">
        <f t="shared" si="14"/>
        <v>N/A</v>
      </c>
      <c r="I117" s="12">
        <v>0.22989999999999999</v>
      </c>
      <c r="J117" s="12">
        <v>3.0059999999999998</v>
      </c>
      <c r="K117" s="41" t="s">
        <v>739</v>
      </c>
      <c r="L117" s="9" t="str">
        <f t="shared" si="15"/>
        <v>Yes</v>
      </c>
    </row>
    <row r="118" spans="1:12" ht="25" x14ac:dyDescent="0.25">
      <c r="A118" s="4" t="s">
        <v>576</v>
      </c>
      <c r="B118" s="33" t="s">
        <v>213</v>
      </c>
      <c r="C118" s="43">
        <v>16200385</v>
      </c>
      <c r="D118" s="11" t="str">
        <f t="shared" si="12"/>
        <v>N/A</v>
      </c>
      <c r="E118" s="43">
        <v>17963479</v>
      </c>
      <c r="F118" s="11" t="str">
        <f t="shared" si="13"/>
        <v>N/A</v>
      </c>
      <c r="G118" s="43">
        <v>22477756</v>
      </c>
      <c r="H118" s="11" t="str">
        <f t="shared" si="14"/>
        <v>N/A</v>
      </c>
      <c r="I118" s="12">
        <v>10.88</v>
      </c>
      <c r="J118" s="12">
        <v>25.13</v>
      </c>
      <c r="K118" s="41" t="s">
        <v>739</v>
      </c>
      <c r="L118" s="9" t="str">
        <f t="shared" si="15"/>
        <v>Yes</v>
      </c>
    </row>
    <row r="119" spans="1:12" x14ac:dyDescent="0.25">
      <c r="A119" s="4" t="s">
        <v>577</v>
      </c>
      <c r="B119" s="33" t="s">
        <v>213</v>
      </c>
      <c r="C119" s="34">
        <v>2463</v>
      </c>
      <c r="D119" s="11" t="str">
        <f t="shared" si="12"/>
        <v>N/A</v>
      </c>
      <c r="E119" s="34">
        <v>2384</v>
      </c>
      <c r="F119" s="11" t="str">
        <f t="shared" si="13"/>
        <v>N/A</v>
      </c>
      <c r="G119" s="34">
        <v>2519</v>
      </c>
      <c r="H119" s="11" t="str">
        <f t="shared" si="14"/>
        <v>N/A</v>
      </c>
      <c r="I119" s="12">
        <v>-3.21</v>
      </c>
      <c r="J119" s="12">
        <v>5.6630000000000003</v>
      </c>
      <c r="K119" s="41" t="s">
        <v>739</v>
      </c>
      <c r="L119" s="9" t="str">
        <f t="shared" si="15"/>
        <v>Yes</v>
      </c>
    </row>
    <row r="120" spans="1:12" ht="25" x14ac:dyDescent="0.25">
      <c r="A120" s="4" t="s">
        <v>1332</v>
      </c>
      <c r="B120" s="33" t="s">
        <v>213</v>
      </c>
      <c r="C120" s="43">
        <v>6577.5010149999998</v>
      </c>
      <c r="D120" s="11" t="str">
        <f t="shared" si="12"/>
        <v>N/A</v>
      </c>
      <c r="E120" s="43">
        <v>7535.0163591</v>
      </c>
      <c r="F120" s="11" t="str">
        <f t="shared" si="13"/>
        <v>N/A</v>
      </c>
      <c r="G120" s="43">
        <v>8923.2854306999998</v>
      </c>
      <c r="H120" s="11" t="str">
        <f t="shared" si="14"/>
        <v>N/A</v>
      </c>
      <c r="I120" s="12">
        <v>14.56</v>
      </c>
      <c r="J120" s="12">
        <v>18.420000000000002</v>
      </c>
      <c r="K120" s="41" t="s">
        <v>739</v>
      </c>
      <c r="L120" s="9" t="str">
        <f t="shared" si="15"/>
        <v>Yes</v>
      </c>
    </row>
    <row r="121" spans="1:12" ht="25" x14ac:dyDescent="0.25">
      <c r="A121" s="4" t="s">
        <v>578</v>
      </c>
      <c r="B121" s="33" t="s">
        <v>213</v>
      </c>
      <c r="C121" s="43">
        <v>729027</v>
      </c>
      <c r="D121" s="11" t="str">
        <f t="shared" si="12"/>
        <v>N/A</v>
      </c>
      <c r="E121" s="43">
        <v>550460</v>
      </c>
      <c r="F121" s="11" t="str">
        <f t="shared" si="13"/>
        <v>N/A</v>
      </c>
      <c r="G121" s="43">
        <v>538060</v>
      </c>
      <c r="H121" s="11" t="str">
        <f t="shared" si="14"/>
        <v>N/A</v>
      </c>
      <c r="I121" s="12">
        <v>-24.5</v>
      </c>
      <c r="J121" s="12">
        <v>-2.25</v>
      </c>
      <c r="K121" s="41" t="s">
        <v>739</v>
      </c>
      <c r="L121" s="9" t="str">
        <f t="shared" si="15"/>
        <v>Yes</v>
      </c>
    </row>
    <row r="122" spans="1:12" x14ac:dyDescent="0.25">
      <c r="A122" s="4" t="s">
        <v>579</v>
      </c>
      <c r="B122" s="33" t="s">
        <v>213</v>
      </c>
      <c r="C122" s="34">
        <v>1428</v>
      </c>
      <c r="D122" s="11" t="str">
        <f t="shared" si="12"/>
        <v>N/A</v>
      </c>
      <c r="E122" s="34">
        <v>953</v>
      </c>
      <c r="F122" s="11" t="str">
        <f t="shared" si="13"/>
        <v>N/A</v>
      </c>
      <c r="G122" s="34">
        <v>860</v>
      </c>
      <c r="H122" s="11" t="str">
        <f t="shared" si="14"/>
        <v>N/A</v>
      </c>
      <c r="I122" s="12">
        <v>-33.299999999999997</v>
      </c>
      <c r="J122" s="12">
        <v>-9.76</v>
      </c>
      <c r="K122" s="41" t="s">
        <v>739</v>
      </c>
      <c r="L122" s="9" t="str">
        <f t="shared" si="15"/>
        <v>Yes</v>
      </c>
    </row>
    <row r="123" spans="1:12" ht="25" x14ac:dyDescent="0.25">
      <c r="A123" s="4" t="s">
        <v>1333</v>
      </c>
      <c r="B123" s="33" t="s">
        <v>213</v>
      </c>
      <c r="C123" s="43">
        <v>510.52310924</v>
      </c>
      <c r="D123" s="11" t="str">
        <f t="shared" si="12"/>
        <v>N/A</v>
      </c>
      <c r="E123" s="43">
        <v>577.60755509000001</v>
      </c>
      <c r="F123" s="11" t="str">
        <f t="shared" si="13"/>
        <v>N/A</v>
      </c>
      <c r="G123" s="43">
        <v>625.65116278999994</v>
      </c>
      <c r="H123" s="11" t="str">
        <f t="shared" si="14"/>
        <v>N/A</v>
      </c>
      <c r="I123" s="12">
        <v>13.14</v>
      </c>
      <c r="J123" s="12">
        <v>8.3179999999999996</v>
      </c>
      <c r="K123" s="41" t="s">
        <v>739</v>
      </c>
      <c r="L123" s="9" t="str">
        <f t="shared" si="15"/>
        <v>Yes</v>
      </c>
    </row>
    <row r="124" spans="1:12" ht="25" x14ac:dyDescent="0.25">
      <c r="A124" s="4" t="s">
        <v>580</v>
      </c>
      <c r="B124" s="33" t="s">
        <v>213</v>
      </c>
      <c r="C124" s="43">
        <v>56797457</v>
      </c>
      <c r="D124" s="11" t="str">
        <f t="shared" si="12"/>
        <v>N/A</v>
      </c>
      <c r="E124" s="43">
        <v>65355848</v>
      </c>
      <c r="F124" s="11" t="str">
        <f t="shared" si="13"/>
        <v>N/A</v>
      </c>
      <c r="G124" s="43">
        <v>130193745</v>
      </c>
      <c r="H124" s="11" t="str">
        <f t="shared" si="14"/>
        <v>N/A</v>
      </c>
      <c r="I124" s="12">
        <v>15.07</v>
      </c>
      <c r="J124" s="12">
        <v>99.21</v>
      </c>
      <c r="K124" s="41" t="s">
        <v>739</v>
      </c>
      <c r="L124" s="9" t="str">
        <f t="shared" si="15"/>
        <v>No</v>
      </c>
    </row>
    <row r="125" spans="1:12" x14ac:dyDescent="0.25">
      <c r="A125" s="2" t="s">
        <v>581</v>
      </c>
      <c r="B125" s="33" t="s">
        <v>213</v>
      </c>
      <c r="C125" s="34">
        <v>7527</v>
      </c>
      <c r="D125" s="11" t="str">
        <f t="shared" si="12"/>
        <v>N/A</v>
      </c>
      <c r="E125" s="34">
        <v>7051</v>
      </c>
      <c r="F125" s="11" t="str">
        <f t="shared" si="13"/>
        <v>N/A</v>
      </c>
      <c r="G125" s="34">
        <v>6362</v>
      </c>
      <c r="H125" s="11" t="str">
        <f t="shared" si="14"/>
        <v>N/A</v>
      </c>
      <c r="I125" s="12">
        <v>-6.32</v>
      </c>
      <c r="J125" s="12">
        <v>-9.77</v>
      </c>
      <c r="K125" s="41" t="s">
        <v>739</v>
      </c>
      <c r="L125" s="9" t="str">
        <f t="shared" si="15"/>
        <v>Yes</v>
      </c>
    </row>
    <row r="126" spans="1:12" ht="25" x14ac:dyDescent="0.25">
      <c r="A126" s="2" t="s">
        <v>1334</v>
      </c>
      <c r="B126" s="33" t="s">
        <v>213</v>
      </c>
      <c r="C126" s="43">
        <v>7545.8292812999998</v>
      </c>
      <c r="D126" s="11" t="str">
        <f t="shared" si="12"/>
        <v>N/A</v>
      </c>
      <c r="E126" s="43">
        <v>9269.0182953000003</v>
      </c>
      <c r="F126" s="11" t="str">
        <f t="shared" si="13"/>
        <v>N/A</v>
      </c>
      <c r="G126" s="43">
        <v>20464.279315</v>
      </c>
      <c r="H126" s="11" t="str">
        <f t="shared" si="14"/>
        <v>N/A</v>
      </c>
      <c r="I126" s="12">
        <v>22.84</v>
      </c>
      <c r="J126" s="12">
        <v>120.8</v>
      </c>
      <c r="K126" s="41" t="s">
        <v>739</v>
      </c>
      <c r="L126" s="9" t="str">
        <f t="shared" si="15"/>
        <v>No</v>
      </c>
    </row>
    <row r="127" spans="1:12" ht="25" x14ac:dyDescent="0.25">
      <c r="A127" s="2" t="s">
        <v>582</v>
      </c>
      <c r="B127" s="33" t="s">
        <v>213</v>
      </c>
      <c r="C127" s="43">
        <v>3143971</v>
      </c>
      <c r="D127" s="11" t="str">
        <f t="shared" si="12"/>
        <v>N/A</v>
      </c>
      <c r="E127" s="43">
        <v>3526259</v>
      </c>
      <c r="F127" s="11" t="str">
        <f t="shared" si="13"/>
        <v>N/A</v>
      </c>
      <c r="G127" s="43">
        <v>3407922</v>
      </c>
      <c r="H127" s="11" t="str">
        <f t="shared" si="14"/>
        <v>N/A</v>
      </c>
      <c r="I127" s="12">
        <v>12.16</v>
      </c>
      <c r="J127" s="12">
        <v>-3.36</v>
      </c>
      <c r="K127" s="41" t="s">
        <v>739</v>
      </c>
      <c r="L127" s="9" t="str">
        <f t="shared" si="15"/>
        <v>Yes</v>
      </c>
    </row>
    <row r="128" spans="1:12" x14ac:dyDescent="0.25">
      <c r="A128" s="2" t="s">
        <v>583</v>
      </c>
      <c r="B128" s="33" t="s">
        <v>213</v>
      </c>
      <c r="C128" s="34">
        <v>8222</v>
      </c>
      <c r="D128" s="11" t="str">
        <f t="shared" si="12"/>
        <v>N/A</v>
      </c>
      <c r="E128" s="34">
        <v>7932</v>
      </c>
      <c r="F128" s="11" t="str">
        <f t="shared" si="13"/>
        <v>N/A</v>
      </c>
      <c r="G128" s="34">
        <v>7904</v>
      </c>
      <c r="H128" s="11" t="str">
        <f t="shared" si="14"/>
        <v>N/A</v>
      </c>
      <c r="I128" s="12">
        <v>-3.53</v>
      </c>
      <c r="J128" s="12">
        <v>-0.35299999999999998</v>
      </c>
      <c r="K128" s="41" t="s">
        <v>739</v>
      </c>
      <c r="L128" s="9" t="str">
        <f t="shared" si="15"/>
        <v>Yes</v>
      </c>
    </row>
    <row r="129" spans="1:12" ht="25" x14ac:dyDescent="0.25">
      <c r="A129" s="2" t="s">
        <v>1335</v>
      </c>
      <c r="B129" s="33" t="s">
        <v>213</v>
      </c>
      <c r="C129" s="43">
        <v>382.38518608999999</v>
      </c>
      <c r="D129" s="11" t="str">
        <f t="shared" si="12"/>
        <v>N/A</v>
      </c>
      <c r="E129" s="43">
        <v>444.56114473000002</v>
      </c>
      <c r="F129" s="11" t="str">
        <f t="shared" si="13"/>
        <v>N/A</v>
      </c>
      <c r="G129" s="43">
        <v>431.16422065</v>
      </c>
      <c r="H129" s="11" t="str">
        <f t="shared" si="14"/>
        <v>N/A</v>
      </c>
      <c r="I129" s="12">
        <v>16.260000000000002</v>
      </c>
      <c r="J129" s="12">
        <v>-3.01</v>
      </c>
      <c r="K129" s="41" t="s">
        <v>739</v>
      </c>
      <c r="L129" s="9" t="str">
        <f t="shared" si="15"/>
        <v>Yes</v>
      </c>
    </row>
    <row r="130" spans="1:12" x14ac:dyDescent="0.25">
      <c r="A130" s="2" t="s">
        <v>584</v>
      </c>
      <c r="B130" s="33" t="s">
        <v>213</v>
      </c>
      <c r="C130" s="43">
        <v>3649746</v>
      </c>
      <c r="D130" s="11" t="str">
        <f t="shared" si="12"/>
        <v>N/A</v>
      </c>
      <c r="E130" s="43">
        <v>4450515</v>
      </c>
      <c r="F130" s="11" t="str">
        <f t="shared" si="13"/>
        <v>N/A</v>
      </c>
      <c r="G130" s="43">
        <v>4246985</v>
      </c>
      <c r="H130" s="11" t="str">
        <f t="shared" si="14"/>
        <v>N/A</v>
      </c>
      <c r="I130" s="12">
        <v>21.94</v>
      </c>
      <c r="J130" s="12">
        <v>-4.57</v>
      </c>
      <c r="K130" s="41" t="s">
        <v>739</v>
      </c>
      <c r="L130" s="9" t="str">
        <f t="shared" si="15"/>
        <v>Yes</v>
      </c>
    </row>
    <row r="131" spans="1:12" x14ac:dyDescent="0.25">
      <c r="A131" s="2" t="s">
        <v>585</v>
      </c>
      <c r="B131" s="33" t="s">
        <v>213</v>
      </c>
      <c r="C131" s="34">
        <v>425</v>
      </c>
      <c r="D131" s="11" t="str">
        <f t="shared" si="12"/>
        <v>N/A</v>
      </c>
      <c r="E131" s="34">
        <v>479</v>
      </c>
      <c r="F131" s="11" t="str">
        <f t="shared" si="13"/>
        <v>N/A</v>
      </c>
      <c r="G131" s="34">
        <v>459</v>
      </c>
      <c r="H131" s="11" t="str">
        <f t="shared" si="14"/>
        <v>N/A</v>
      </c>
      <c r="I131" s="12">
        <v>12.71</v>
      </c>
      <c r="J131" s="12">
        <v>-4.18</v>
      </c>
      <c r="K131" s="41" t="s">
        <v>739</v>
      </c>
      <c r="L131" s="9" t="str">
        <f t="shared" si="15"/>
        <v>Yes</v>
      </c>
    </row>
    <row r="132" spans="1:12" x14ac:dyDescent="0.25">
      <c r="A132" s="2" t="s">
        <v>1336</v>
      </c>
      <c r="B132" s="33" t="s">
        <v>213</v>
      </c>
      <c r="C132" s="43">
        <v>8587.6376471000003</v>
      </c>
      <c r="D132" s="11" t="str">
        <f t="shared" si="12"/>
        <v>N/A</v>
      </c>
      <c r="E132" s="43">
        <v>9291.2630480000007</v>
      </c>
      <c r="F132" s="11" t="str">
        <f t="shared" si="13"/>
        <v>N/A</v>
      </c>
      <c r="G132" s="43">
        <v>9252.6906318000001</v>
      </c>
      <c r="H132" s="11" t="str">
        <f t="shared" si="14"/>
        <v>N/A</v>
      </c>
      <c r="I132" s="12">
        <v>8.1929999999999996</v>
      </c>
      <c r="J132" s="12">
        <v>-0.41499999999999998</v>
      </c>
      <c r="K132" s="41" t="s">
        <v>739</v>
      </c>
      <c r="L132" s="9" t="str">
        <f t="shared" si="15"/>
        <v>Yes</v>
      </c>
    </row>
    <row r="133" spans="1:12" ht="25" x14ac:dyDescent="0.25">
      <c r="A133" s="2" t="s">
        <v>586</v>
      </c>
      <c r="B133" s="33" t="s">
        <v>213</v>
      </c>
      <c r="C133" s="43">
        <v>3723225</v>
      </c>
      <c r="D133" s="11" t="str">
        <f t="shared" si="12"/>
        <v>N/A</v>
      </c>
      <c r="E133" s="43">
        <v>3907115</v>
      </c>
      <c r="F133" s="11" t="str">
        <f t="shared" si="13"/>
        <v>N/A</v>
      </c>
      <c r="G133" s="43">
        <v>4480949</v>
      </c>
      <c r="H133" s="11" t="str">
        <f t="shared" si="14"/>
        <v>N/A</v>
      </c>
      <c r="I133" s="12">
        <v>4.9390000000000001</v>
      </c>
      <c r="J133" s="12">
        <v>14.69</v>
      </c>
      <c r="K133" s="41" t="s">
        <v>739</v>
      </c>
      <c r="L133" s="9" t="str">
        <f>IF(J133="Div by 0", "N/A", IF(OR(J133="N/A",K133="N/A"),"N/A", IF(J133&gt;VALUE(MID(K133,1,2)), "No", IF(J133&lt;-1*VALUE(MID(K133,1,2)), "No", "Yes"))))</f>
        <v>Yes</v>
      </c>
    </row>
    <row r="134" spans="1:12" x14ac:dyDescent="0.25">
      <c r="A134" s="2" t="s">
        <v>587</v>
      </c>
      <c r="B134" s="33" t="s">
        <v>213</v>
      </c>
      <c r="C134" s="34">
        <v>19134</v>
      </c>
      <c r="D134" s="11" t="str">
        <f t="shared" si="12"/>
        <v>N/A</v>
      </c>
      <c r="E134" s="34">
        <v>19752</v>
      </c>
      <c r="F134" s="11" t="str">
        <f t="shared" si="13"/>
        <v>N/A</v>
      </c>
      <c r="G134" s="34">
        <v>20989</v>
      </c>
      <c r="H134" s="11" t="str">
        <f t="shared" si="14"/>
        <v>N/A</v>
      </c>
      <c r="I134" s="12">
        <v>3.23</v>
      </c>
      <c r="J134" s="12">
        <v>6.2629999999999999</v>
      </c>
      <c r="K134" s="41" t="s">
        <v>739</v>
      </c>
      <c r="L134" s="9" t="str">
        <f t="shared" ref="L134:L138" si="16">IF(J134="Div by 0", "N/A", IF(OR(J134="N/A",K134="N/A"),"N/A", IF(J134&gt;VALUE(MID(K134,1,2)), "No", IF(J134&lt;-1*VALUE(MID(K134,1,2)), "No", "Yes"))))</f>
        <v>Yes</v>
      </c>
    </row>
    <row r="135" spans="1:12" ht="25" x14ac:dyDescent="0.25">
      <c r="A135" s="2" t="s">
        <v>1337</v>
      </c>
      <c r="B135" s="33" t="s">
        <v>213</v>
      </c>
      <c r="C135" s="43">
        <v>194.58686108000001</v>
      </c>
      <c r="D135" s="11" t="str">
        <f t="shared" si="12"/>
        <v>N/A</v>
      </c>
      <c r="E135" s="43">
        <v>197.80857635000001</v>
      </c>
      <c r="F135" s="11" t="str">
        <f t="shared" si="13"/>
        <v>N/A</v>
      </c>
      <c r="G135" s="43">
        <v>213.49035208999999</v>
      </c>
      <c r="H135" s="11" t="str">
        <f t="shared" si="14"/>
        <v>N/A</v>
      </c>
      <c r="I135" s="12">
        <v>1.6559999999999999</v>
      </c>
      <c r="J135" s="12">
        <v>7.9279999999999999</v>
      </c>
      <c r="K135" s="41" t="s">
        <v>739</v>
      </c>
      <c r="L135" s="9" t="str">
        <f t="shared" si="16"/>
        <v>Yes</v>
      </c>
    </row>
    <row r="136" spans="1:12" ht="25" x14ac:dyDescent="0.25">
      <c r="A136" s="2" t="s">
        <v>588</v>
      </c>
      <c r="B136" s="33" t="s">
        <v>213</v>
      </c>
      <c r="C136" s="43">
        <v>4095760</v>
      </c>
      <c r="D136" s="11" t="str">
        <f t="shared" ref="D136:D150" si="17">IF($B136="N/A","N/A",IF(C136&gt;10,"No",IF(C136&lt;-10,"No","Yes")))</f>
        <v>N/A</v>
      </c>
      <c r="E136" s="43">
        <v>4442063</v>
      </c>
      <c r="F136" s="11" t="str">
        <f t="shared" ref="F136:F150" si="18">IF($B136="N/A","N/A",IF(E136&gt;10,"No",IF(E136&lt;-10,"No","Yes")))</f>
        <v>N/A</v>
      </c>
      <c r="G136" s="43">
        <v>4936428</v>
      </c>
      <c r="H136" s="11" t="str">
        <f t="shared" ref="H136:H150" si="19">IF($B136="N/A","N/A",IF(G136&gt;10,"No",IF(G136&lt;-10,"No","Yes")))</f>
        <v>N/A</v>
      </c>
      <c r="I136" s="12">
        <v>8.4550000000000001</v>
      </c>
      <c r="J136" s="12">
        <v>11.13</v>
      </c>
      <c r="K136" s="41" t="s">
        <v>739</v>
      </c>
      <c r="L136" s="9" t="str">
        <f t="shared" si="16"/>
        <v>Yes</v>
      </c>
    </row>
    <row r="137" spans="1:12" x14ac:dyDescent="0.25">
      <c r="A137" s="2" t="s">
        <v>589</v>
      </c>
      <c r="B137" s="33" t="s">
        <v>213</v>
      </c>
      <c r="C137" s="34">
        <v>379</v>
      </c>
      <c r="D137" s="11" t="str">
        <f t="shared" si="17"/>
        <v>N/A</v>
      </c>
      <c r="E137" s="34">
        <v>352</v>
      </c>
      <c r="F137" s="11" t="str">
        <f t="shared" si="18"/>
        <v>N/A</v>
      </c>
      <c r="G137" s="34">
        <v>384</v>
      </c>
      <c r="H137" s="11" t="str">
        <f t="shared" si="19"/>
        <v>N/A</v>
      </c>
      <c r="I137" s="12">
        <v>-7.12</v>
      </c>
      <c r="J137" s="12">
        <v>9.0909999999999993</v>
      </c>
      <c r="K137" s="41" t="s">
        <v>739</v>
      </c>
      <c r="L137" s="9" t="str">
        <f t="shared" si="16"/>
        <v>Yes</v>
      </c>
    </row>
    <row r="138" spans="1:12" ht="25" x14ac:dyDescent="0.25">
      <c r="A138" s="2" t="s">
        <v>1338</v>
      </c>
      <c r="B138" s="33" t="s">
        <v>213</v>
      </c>
      <c r="C138" s="43">
        <v>10806.754617000001</v>
      </c>
      <c r="D138" s="11" t="str">
        <f t="shared" si="17"/>
        <v>N/A</v>
      </c>
      <c r="E138" s="43">
        <v>12619.497159</v>
      </c>
      <c r="F138" s="11" t="str">
        <f t="shared" si="18"/>
        <v>N/A</v>
      </c>
      <c r="G138" s="43">
        <v>12855.28125</v>
      </c>
      <c r="H138" s="11" t="str">
        <f t="shared" si="19"/>
        <v>N/A</v>
      </c>
      <c r="I138" s="12">
        <v>16.77</v>
      </c>
      <c r="J138" s="12">
        <v>1.8680000000000001</v>
      </c>
      <c r="K138" s="41" t="s">
        <v>739</v>
      </c>
      <c r="L138" s="9" t="str">
        <f t="shared" si="16"/>
        <v>Yes</v>
      </c>
    </row>
    <row r="139" spans="1:12" ht="25" x14ac:dyDescent="0.25">
      <c r="A139" s="2" t="s">
        <v>590</v>
      </c>
      <c r="B139" s="33" t="s">
        <v>213</v>
      </c>
      <c r="C139" s="43">
        <v>21484392</v>
      </c>
      <c r="D139" s="11" t="str">
        <f t="shared" si="17"/>
        <v>N/A</v>
      </c>
      <c r="E139" s="43">
        <v>23583808</v>
      </c>
      <c r="F139" s="11" t="str">
        <f t="shared" si="18"/>
        <v>N/A</v>
      </c>
      <c r="G139" s="43">
        <v>25019671</v>
      </c>
      <c r="H139" s="11" t="str">
        <f t="shared" si="19"/>
        <v>N/A</v>
      </c>
      <c r="I139" s="12">
        <v>9.7720000000000002</v>
      </c>
      <c r="J139" s="12">
        <v>6.0880000000000001</v>
      </c>
      <c r="K139" s="41" t="s">
        <v>739</v>
      </c>
      <c r="L139" s="9" t="str">
        <f t="shared" ref="L139:L150" si="20">IF(J139="Div by 0", "N/A", IF(K139="N/A","N/A", IF(J139&gt;VALUE(MID(K139,1,2)), "No", IF(J139&lt;-1*VALUE(MID(K139,1,2)), "No", "Yes"))))</f>
        <v>Yes</v>
      </c>
    </row>
    <row r="140" spans="1:12" x14ac:dyDescent="0.25">
      <c r="A140" s="2" t="s">
        <v>591</v>
      </c>
      <c r="B140" s="33" t="s">
        <v>213</v>
      </c>
      <c r="C140" s="34">
        <v>30279</v>
      </c>
      <c r="D140" s="11" t="str">
        <f t="shared" si="17"/>
        <v>N/A</v>
      </c>
      <c r="E140" s="34">
        <v>29956</v>
      </c>
      <c r="F140" s="11" t="str">
        <f t="shared" si="18"/>
        <v>N/A</v>
      </c>
      <c r="G140" s="34">
        <v>30828</v>
      </c>
      <c r="H140" s="11" t="str">
        <f t="shared" si="19"/>
        <v>N/A</v>
      </c>
      <c r="I140" s="12">
        <v>-1.07</v>
      </c>
      <c r="J140" s="12">
        <v>2.911</v>
      </c>
      <c r="K140" s="41" t="s">
        <v>739</v>
      </c>
      <c r="L140" s="9" t="str">
        <f t="shared" si="20"/>
        <v>Yes</v>
      </c>
    </row>
    <row r="141" spans="1:12" ht="25" x14ac:dyDescent="0.25">
      <c r="A141" s="2" t="s">
        <v>1339</v>
      </c>
      <c r="B141" s="33" t="s">
        <v>213</v>
      </c>
      <c r="C141" s="43">
        <v>709.54760725000006</v>
      </c>
      <c r="D141" s="11" t="str">
        <f t="shared" si="17"/>
        <v>N/A</v>
      </c>
      <c r="E141" s="43">
        <v>787.28161303000002</v>
      </c>
      <c r="F141" s="11" t="str">
        <f t="shared" si="18"/>
        <v>N/A</v>
      </c>
      <c r="G141" s="43">
        <v>811.58917217999999</v>
      </c>
      <c r="H141" s="11" t="str">
        <f t="shared" si="19"/>
        <v>N/A</v>
      </c>
      <c r="I141" s="12">
        <v>10.96</v>
      </c>
      <c r="J141" s="12">
        <v>3.0880000000000001</v>
      </c>
      <c r="K141" s="41" t="s">
        <v>739</v>
      </c>
      <c r="L141" s="9" t="str">
        <f t="shared" si="20"/>
        <v>Yes</v>
      </c>
    </row>
    <row r="142" spans="1:12" ht="25" x14ac:dyDescent="0.25">
      <c r="A142" s="2" t="s">
        <v>592</v>
      </c>
      <c r="B142" s="33" t="s">
        <v>213</v>
      </c>
      <c r="C142" s="43">
        <v>57877421</v>
      </c>
      <c r="D142" s="11" t="str">
        <f t="shared" si="17"/>
        <v>N/A</v>
      </c>
      <c r="E142" s="43">
        <v>60281458</v>
      </c>
      <c r="F142" s="11" t="str">
        <f t="shared" si="18"/>
        <v>N/A</v>
      </c>
      <c r="G142" s="43">
        <v>9429012</v>
      </c>
      <c r="H142" s="11" t="str">
        <f t="shared" si="19"/>
        <v>N/A</v>
      </c>
      <c r="I142" s="12">
        <v>4.1539999999999999</v>
      </c>
      <c r="J142" s="12">
        <v>-84.4</v>
      </c>
      <c r="K142" s="41" t="s">
        <v>739</v>
      </c>
      <c r="L142" s="9" t="str">
        <f t="shared" si="20"/>
        <v>No</v>
      </c>
    </row>
    <row r="143" spans="1:12" x14ac:dyDescent="0.25">
      <c r="A143" s="3" t="s">
        <v>593</v>
      </c>
      <c r="B143" s="33" t="s">
        <v>213</v>
      </c>
      <c r="C143" s="34">
        <v>2446</v>
      </c>
      <c r="D143" s="11" t="str">
        <f t="shared" si="17"/>
        <v>N/A</v>
      </c>
      <c r="E143" s="34">
        <v>2406</v>
      </c>
      <c r="F143" s="11" t="str">
        <f t="shared" si="18"/>
        <v>N/A</v>
      </c>
      <c r="G143" s="34">
        <v>1081</v>
      </c>
      <c r="H143" s="11" t="str">
        <f t="shared" si="19"/>
        <v>N/A</v>
      </c>
      <c r="I143" s="12">
        <v>-1.64</v>
      </c>
      <c r="J143" s="12">
        <v>-55.1</v>
      </c>
      <c r="K143" s="41" t="s">
        <v>739</v>
      </c>
      <c r="L143" s="9" t="str">
        <f t="shared" si="20"/>
        <v>No</v>
      </c>
    </row>
    <row r="144" spans="1:12" ht="25" x14ac:dyDescent="0.25">
      <c r="A144" s="3" t="s">
        <v>1340</v>
      </c>
      <c r="B144" s="33" t="s">
        <v>213</v>
      </c>
      <c r="C144" s="43">
        <v>23662.069092000002</v>
      </c>
      <c r="D144" s="11" t="str">
        <f t="shared" si="17"/>
        <v>N/A</v>
      </c>
      <c r="E144" s="43">
        <v>25054.637573</v>
      </c>
      <c r="F144" s="11" t="str">
        <f t="shared" si="18"/>
        <v>N/A</v>
      </c>
      <c r="G144" s="43">
        <v>8722.4902868000008</v>
      </c>
      <c r="H144" s="11" t="str">
        <f t="shared" si="19"/>
        <v>N/A</v>
      </c>
      <c r="I144" s="12">
        <v>5.8849999999999998</v>
      </c>
      <c r="J144" s="12">
        <v>-65.2</v>
      </c>
      <c r="K144" s="41" t="s">
        <v>739</v>
      </c>
      <c r="L144" s="9" t="str">
        <f t="shared" si="20"/>
        <v>No</v>
      </c>
    </row>
    <row r="145" spans="1:12" ht="25" x14ac:dyDescent="0.25">
      <c r="A145" s="2" t="s">
        <v>594</v>
      </c>
      <c r="B145" s="33" t="s">
        <v>213</v>
      </c>
      <c r="C145" s="43">
        <v>46978458</v>
      </c>
      <c r="D145" s="11" t="str">
        <f t="shared" si="17"/>
        <v>N/A</v>
      </c>
      <c r="E145" s="43">
        <v>47431550</v>
      </c>
      <c r="F145" s="11" t="str">
        <f t="shared" si="18"/>
        <v>N/A</v>
      </c>
      <c r="G145" s="43">
        <v>46033411</v>
      </c>
      <c r="H145" s="11" t="str">
        <f t="shared" si="19"/>
        <v>N/A</v>
      </c>
      <c r="I145" s="12">
        <v>0.96450000000000002</v>
      </c>
      <c r="J145" s="12">
        <v>-2.95</v>
      </c>
      <c r="K145" s="41" t="s">
        <v>739</v>
      </c>
      <c r="L145" s="9" t="str">
        <f t="shared" si="20"/>
        <v>Yes</v>
      </c>
    </row>
    <row r="146" spans="1:12" x14ac:dyDescent="0.25">
      <c r="A146" s="2" t="s">
        <v>595</v>
      </c>
      <c r="B146" s="33" t="s">
        <v>213</v>
      </c>
      <c r="C146" s="34">
        <v>32141</v>
      </c>
      <c r="D146" s="11" t="str">
        <f t="shared" si="17"/>
        <v>N/A</v>
      </c>
      <c r="E146" s="34">
        <v>29680</v>
      </c>
      <c r="F146" s="11" t="str">
        <f t="shared" si="18"/>
        <v>N/A</v>
      </c>
      <c r="G146" s="34">
        <v>28421</v>
      </c>
      <c r="H146" s="11" t="str">
        <f t="shared" si="19"/>
        <v>N/A</v>
      </c>
      <c r="I146" s="12">
        <v>-7.66</v>
      </c>
      <c r="J146" s="12">
        <v>-4.24</v>
      </c>
      <c r="K146" s="41" t="s">
        <v>739</v>
      </c>
      <c r="L146" s="9" t="str">
        <f t="shared" si="20"/>
        <v>Yes</v>
      </c>
    </row>
    <row r="147" spans="1:12" ht="25" x14ac:dyDescent="0.25">
      <c r="A147" s="2" t="s">
        <v>1341</v>
      </c>
      <c r="B147" s="33" t="s">
        <v>213</v>
      </c>
      <c r="C147" s="43">
        <v>1461.6364768000001</v>
      </c>
      <c r="D147" s="11" t="str">
        <f t="shared" si="17"/>
        <v>N/A</v>
      </c>
      <c r="E147" s="43">
        <v>1598.0980457999999</v>
      </c>
      <c r="F147" s="11" t="str">
        <f t="shared" si="18"/>
        <v>N/A</v>
      </c>
      <c r="G147" s="43">
        <v>1619.6970902</v>
      </c>
      <c r="H147" s="11" t="str">
        <f t="shared" si="19"/>
        <v>N/A</v>
      </c>
      <c r="I147" s="12">
        <v>9.3360000000000003</v>
      </c>
      <c r="J147" s="12">
        <v>1.3520000000000001</v>
      </c>
      <c r="K147" s="41" t="s">
        <v>739</v>
      </c>
      <c r="L147" s="9" t="str">
        <f t="shared" si="20"/>
        <v>Yes</v>
      </c>
    </row>
    <row r="148" spans="1:12" ht="25" x14ac:dyDescent="0.25">
      <c r="A148" s="2" t="s">
        <v>596</v>
      </c>
      <c r="B148" s="33" t="s">
        <v>213</v>
      </c>
      <c r="C148" s="43">
        <v>0</v>
      </c>
      <c r="D148" s="11" t="str">
        <f t="shared" si="17"/>
        <v>N/A</v>
      </c>
      <c r="E148" s="43">
        <v>0</v>
      </c>
      <c r="F148" s="11" t="str">
        <f t="shared" si="18"/>
        <v>N/A</v>
      </c>
      <c r="G148" s="43">
        <v>11606918</v>
      </c>
      <c r="H148" s="11" t="str">
        <f t="shared" si="19"/>
        <v>N/A</v>
      </c>
      <c r="I148" s="12" t="s">
        <v>1746</v>
      </c>
      <c r="J148" s="12" t="s">
        <v>1746</v>
      </c>
      <c r="K148" s="41" t="s">
        <v>739</v>
      </c>
      <c r="L148" s="9" t="str">
        <f t="shared" si="20"/>
        <v>N/A</v>
      </c>
    </row>
    <row r="149" spans="1:12" x14ac:dyDescent="0.25">
      <c r="A149" s="2" t="s">
        <v>597</v>
      </c>
      <c r="B149" s="33" t="s">
        <v>213</v>
      </c>
      <c r="C149" s="34">
        <v>0</v>
      </c>
      <c r="D149" s="11" t="str">
        <f t="shared" si="17"/>
        <v>N/A</v>
      </c>
      <c r="E149" s="34">
        <v>0</v>
      </c>
      <c r="F149" s="11" t="str">
        <f t="shared" si="18"/>
        <v>N/A</v>
      </c>
      <c r="G149" s="34">
        <v>2343</v>
      </c>
      <c r="H149" s="11" t="str">
        <f t="shared" si="19"/>
        <v>N/A</v>
      </c>
      <c r="I149" s="12" t="s">
        <v>1746</v>
      </c>
      <c r="J149" s="12" t="s">
        <v>1746</v>
      </c>
      <c r="K149" s="41" t="s">
        <v>739</v>
      </c>
      <c r="L149" s="9" t="str">
        <f t="shared" si="20"/>
        <v>N/A</v>
      </c>
    </row>
    <row r="150" spans="1:12" ht="25" x14ac:dyDescent="0.25">
      <c r="A150" s="4" t="s">
        <v>1342</v>
      </c>
      <c r="B150" s="33" t="s">
        <v>213</v>
      </c>
      <c r="C150" s="43" t="s">
        <v>1746</v>
      </c>
      <c r="D150" s="11" t="str">
        <f t="shared" si="17"/>
        <v>N/A</v>
      </c>
      <c r="E150" s="43" t="s">
        <v>1746</v>
      </c>
      <c r="F150" s="11" t="str">
        <f t="shared" si="18"/>
        <v>N/A</v>
      </c>
      <c r="G150" s="43">
        <v>4953.8702518</v>
      </c>
      <c r="H150" s="11" t="str">
        <f t="shared" si="19"/>
        <v>N/A</v>
      </c>
      <c r="I150" s="12" t="s">
        <v>1746</v>
      </c>
      <c r="J150" s="12" t="s">
        <v>1746</v>
      </c>
      <c r="K150" s="41" t="s">
        <v>739</v>
      </c>
      <c r="L150" s="9" t="str">
        <f t="shared" si="20"/>
        <v>N/A</v>
      </c>
    </row>
    <row r="151" spans="1:12" x14ac:dyDescent="0.25">
      <c r="A151" s="4" t="s">
        <v>1343</v>
      </c>
      <c r="B151" s="33" t="s">
        <v>213</v>
      </c>
      <c r="C151" s="43">
        <v>1345.4671771000001</v>
      </c>
      <c r="D151" s="11" t="str">
        <f t="shared" ref="D151:D170" si="21">IF($B151="N/A","N/A",IF(C151&gt;10,"No",IF(C151&lt;-10,"No","Yes")))</f>
        <v>N/A</v>
      </c>
      <c r="E151" s="43">
        <v>1465.4019352</v>
      </c>
      <c r="F151" s="11" t="str">
        <f t="shared" ref="F151:F170" si="22">IF($B151="N/A","N/A",IF(E151&gt;10,"No",IF(E151&lt;-10,"No","Yes")))</f>
        <v>N/A</v>
      </c>
      <c r="G151" s="43">
        <v>1558.7776335000001</v>
      </c>
      <c r="H151" s="11" t="str">
        <f t="shared" ref="H151:H170" si="23">IF($B151="N/A","N/A",IF(G151&gt;10,"No",IF(G151&lt;-10,"No","Yes")))</f>
        <v>N/A</v>
      </c>
      <c r="I151" s="12">
        <v>8.9139999999999997</v>
      </c>
      <c r="J151" s="12">
        <v>6.3719999999999999</v>
      </c>
      <c r="K151" s="41" t="s">
        <v>739</v>
      </c>
      <c r="L151" s="9" t="str">
        <f t="shared" ref="L151:L170" si="24">IF(J151="Div by 0", "N/A", IF(K151="N/A","N/A", IF(J151&gt;VALUE(MID(K151,1,2)), "No", IF(J151&lt;-1*VALUE(MID(K151,1,2)), "No", "Yes"))))</f>
        <v>Yes</v>
      </c>
    </row>
    <row r="152" spans="1:12" ht="25" x14ac:dyDescent="0.25">
      <c r="A152" s="4" t="s">
        <v>1344</v>
      </c>
      <c r="B152" s="33" t="s">
        <v>213</v>
      </c>
      <c r="C152" s="43">
        <v>2063.6053511999999</v>
      </c>
      <c r="D152" s="11" t="str">
        <f t="shared" si="21"/>
        <v>N/A</v>
      </c>
      <c r="E152" s="43">
        <v>2094.5182829999999</v>
      </c>
      <c r="F152" s="11" t="str">
        <f t="shared" si="22"/>
        <v>N/A</v>
      </c>
      <c r="G152" s="43">
        <v>1531.1390374</v>
      </c>
      <c r="H152" s="11" t="str">
        <f t="shared" si="23"/>
        <v>N/A</v>
      </c>
      <c r="I152" s="12">
        <v>1.498</v>
      </c>
      <c r="J152" s="12">
        <v>-26.9</v>
      </c>
      <c r="K152" s="41" t="s">
        <v>739</v>
      </c>
      <c r="L152" s="9" t="str">
        <f t="shared" si="24"/>
        <v>Yes</v>
      </c>
    </row>
    <row r="153" spans="1:12" ht="25" x14ac:dyDescent="0.25">
      <c r="A153" s="4" t="s">
        <v>1345</v>
      </c>
      <c r="B153" s="33" t="s">
        <v>213</v>
      </c>
      <c r="C153" s="43">
        <v>1922.7004572000001</v>
      </c>
      <c r="D153" s="11" t="str">
        <f t="shared" si="21"/>
        <v>N/A</v>
      </c>
      <c r="E153" s="43">
        <v>1957.3341852000001</v>
      </c>
      <c r="F153" s="11" t="str">
        <f t="shared" si="22"/>
        <v>N/A</v>
      </c>
      <c r="G153" s="43">
        <v>2066.5860991</v>
      </c>
      <c r="H153" s="11" t="str">
        <f t="shared" si="23"/>
        <v>N/A</v>
      </c>
      <c r="I153" s="12">
        <v>1.8009999999999999</v>
      </c>
      <c r="J153" s="12">
        <v>5.5819999999999999</v>
      </c>
      <c r="K153" s="41" t="s">
        <v>739</v>
      </c>
      <c r="L153" s="9" t="str">
        <f t="shared" si="24"/>
        <v>Yes</v>
      </c>
    </row>
    <row r="154" spans="1:12" ht="25" x14ac:dyDescent="0.25">
      <c r="A154" s="4" t="s">
        <v>1346</v>
      </c>
      <c r="B154" s="33" t="s">
        <v>213</v>
      </c>
      <c r="C154" s="43">
        <v>243.93023163999999</v>
      </c>
      <c r="D154" s="11" t="str">
        <f t="shared" si="21"/>
        <v>N/A</v>
      </c>
      <c r="E154" s="43">
        <v>172.67969711000001</v>
      </c>
      <c r="F154" s="11" t="str">
        <f t="shared" si="22"/>
        <v>N/A</v>
      </c>
      <c r="G154" s="43">
        <v>176.22016228000001</v>
      </c>
      <c r="H154" s="11" t="str">
        <f t="shared" si="23"/>
        <v>N/A</v>
      </c>
      <c r="I154" s="12">
        <v>-29.2</v>
      </c>
      <c r="J154" s="12">
        <v>2.0499999999999998</v>
      </c>
      <c r="K154" s="41" t="s">
        <v>739</v>
      </c>
      <c r="L154" s="9" t="str">
        <f t="shared" si="24"/>
        <v>Yes</v>
      </c>
    </row>
    <row r="155" spans="1:12" ht="25" x14ac:dyDescent="0.25">
      <c r="A155" s="2" t="s">
        <v>1347</v>
      </c>
      <c r="B155" s="33" t="s">
        <v>213</v>
      </c>
      <c r="C155" s="43">
        <v>478.00439254000003</v>
      </c>
      <c r="D155" s="11" t="str">
        <f t="shared" si="21"/>
        <v>N/A</v>
      </c>
      <c r="E155" s="43">
        <v>540.99105930999997</v>
      </c>
      <c r="F155" s="11" t="str">
        <f t="shared" si="22"/>
        <v>N/A</v>
      </c>
      <c r="G155" s="43">
        <v>572.66266318999999</v>
      </c>
      <c r="H155" s="11" t="str">
        <f t="shared" si="23"/>
        <v>N/A</v>
      </c>
      <c r="I155" s="12">
        <v>13.18</v>
      </c>
      <c r="J155" s="12">
        <v>5.8540000000000001</v>
      </c>
      <c r="K155" s="41" t="s">
        <v>739</v>
      </c>
      <c r="L155" s="9" t="str">
        <f t="shared" si="24"/>
        <v>Yes</v>
      </c>
    </row>
    <row r="156" spans="1:12" x14ac:dyDescent="0.25">
      <c r="A156" s="2" t="s">
        <v>1348</v>
      </c>
      <c r="B156" s="33" t="s">
        <v>213</v>
      </c>
      <c r="C156" s="43">
        <v>897.11289821000003</v>
      </c>
      <c r="D156" s="11" t="str">
        <f t="shared" si="21"/>
        <v>N/A</v>
      </c>
      <c r="E156" s="43">
        <v>998.7011675</v>
      </c>
      <c r="F156" s="11" t="str">
        <f t="shared" si="22"/>
        <v>N/A</v>
      </c>
      <c r="G156" s="43">
        <v>1062.5327222999999</v>
      </c>
      <c r="H156" s="11" t="str">
        <f t="shared" si="23"/>
        <v>N/A</v>
      </c>
      <c r="I156" s="12">
        <v>11.32</v>
      </c>
      <c r="J156" s="12">
        <v>6.391</v>
      </c>
      <c r="K156" s="41" t="s">
        <v>739</v>
      </c>
      <c r="L156" s="9" t="str">
        <f t="shared" si="24"/>
        <v>Yes</v>
      </c>
    </row>
    <row r="157" spans="1:12" ht="25" x14ac:dyDescent="0.25">
      <c r="A157" s="2" t="s">
        <v>1349</v>
      </c>
      <c r="B157" s="33" t="s">
        <v>213</v>
      </c>
      <c r="C157" s="43">
        <v>10400.936454999999</v>
      </c>
      <c r="D157" s="11" t="str">
        <f t="shared" si="21"/>
        <v>N/A</v>
      </c>
      <c r="E157" s="43">
        <v>9374.0381558000008</v>
      </c>
      <c r="F157" s="11" t="str">
        <f t="shared" si="22"/>
        <v>N/A</v>
      </c>
      <c r="G157" s="43">
        <v>9778.9803921999992</v>
      </c>
      <c r="H157" s="11" t="str">
        <f t="shared" si="23"/>
        <v>N/A</v>
      </c>
      <c r="I157" s="12">
        <v>-9.8699999999999992</v>
      </c>
      <c r="J157" s="12">
        <v>4.32</v>
      </c>
      <c r="K157" s="41" t="s">
        <v>739</v>
      </c>
      <c r="L157" s="9" t="str">
        <f t="shared" si="24"/>
        <v>Yes</v>
      </c>
    </row>
    <row r="158" spans="1:12" ht="25" x14ac:dyDescent="0.25">
      <c r="A158" s="2" t="s">
        <v>1350</v>
      </c>
      <c r="B158" s="33" t="s">
        <v>213</v>
      </c>
      <c r="C158" s="43">
        <v>931.00627792</v>
      </c>
      <c r="D158" s="11" t="str">
        <f t="shared" si="21"/>
        <v>N/A</v>
      </c>
      <c r="E158" s="43">
        <v>949.58304157999999</v>
      </c>
      <c r="F158" s="11" t="str">
        <f t="shared" si="22"/>
        <v>N/A</v>
      </c>
      <c r="G158" s="43">
        <v>1039.0371780999999</v>
      </c>
      <c r="H158" s="11" t="str">
        <f t="shared" si="23"/>
        <v>N/A</v>
      </c>
      <c r="I158" s="12">
        <v>1.9950000000000001</v>
      </c>
      <c r="J158" s="12">
        <v>9.42</v>
      </c>
      <c r="K158" s="41" t="s">
        <v>739</v>
      </c>
      <c r="L158" s="9" t="str">
        <f t="shared" si="24"/>
        <v>Yes</v>
      </c>
    </row>
    <row r="159" spans="1:12" ht="25" x14ac:dyDescent="0.25">
      <c r="A159" s="2" t="s">
        <v>1351</v>
      </c>
      <c r="B159" s="33" t="s">
        <v>213</v>
      </c>
      <c r="C159" s="43">
        <v>1246.988024</v>
      </c>
      <c r="D159" s="11" t="str">
        <f t="shared" si="21"/>
        <v>N/A</v>
      </c>
      <c r="E159" s="43">
        <v>1514.1898249000001</v>
      </c>
      <c r="F159" s="11" t="str">
        <f t="shared" si="22"/>
        <v>N/A</v>
      </c>
      <c r="G159" s="43">
        <v>1503.5467421000001</v>
      </c>
      <c r="H159" s="11" t="str">
        <f t="shared" si="23"/>
        <v>N/A</v>
      </c>
      <c r="I159" s="12">
        <v>21.43</v>
      </c>
      <c r="J159" s="12">
        <v>-0.70299999999999996</v>
      </c>
      <c r="K159" s="41" t="s">
        <v>739</v>
      </c>
      <c r="L159" s="9" t="str">
        <f t="shared" si="24"/>
        <v>Yes</v>
      </c>
    </row>
    <row r="160" spans="1:12" ht="25" x14ac:dyDescent="0.25">
      <c r="A160" s="4" t="s">
        <v>1352</v>
      </c>
      <c r="B160" s="33" t="s">
        <v>213</v>
      </c>
      <c r="C160" s="43">
        <v>9.9882693401000004</v>
      </c>
      <c r="D160" s="11" t="str">
        <f t="shared" si="21"/>
        <v>N/A</v>
      </c>
      <c r="E160" s="43">
        <v>15.522471462</v>
      </c>
      <c r="F160" s="11" t="str">
        <f t="shared" si="22"/>
        <v>N/A</v>
      </c>
      <c r="G160" s="43">
        <v>15.345691906000001</v>
      </c>
      <c r="H160" s="11" t="str">
        <f t="shared" si="23"/>
        <v>N/A</v>
      </c>
      <c r="I160" s="12">
        <v>55.41</v>
      </c>
      <c r="J160" s="12">
        <v>-1.1399999999999999</v>
      </c>
      <c r="K160" s="41" t="s">
        <v>739</v>
      </c>
      <c r="L160" s="9" t="str">
        <f t="shared" si="24"/>
        <v>Yes</v>
      </c>
    </row>
    <row r="161" spans="1:12" x14ac:dyDescent="0.25">
      <c r="A161" s="4" t="s">
        <v>1353</v>
      </c>
      <c r="B161" s="33" t="s">
        <v>213</v>
      </c>
      <c r="C161" s="43">
        <v>2011.9069936999999</v>
      </c>
      <c r="D161" s="11" t="str">
        <f t="shared" si="21"/>
        <v>N/A</v>
      </c>
      <c r="E161" s="43">
        <v>2381.674219</v>
      </c>
      <c r="F161" s="11" t="str">
        <f t="shared" si="22"/>
        <v>N/A</v>
      </c>
      <c r="G161" s="43">
        <v>2299.8982860000001</v>
      </c>
      <c r="H161" s="11" t="str">
        <f t="shared" si="23"/>
        <v>N/A</v>
      </c>
      <c r="I161" s="12">
        <v>18.38</v>
      </c>
      <c r="J161" s="12">
        <v>-3.43</v>
      </c>
      <c r="K161" s="41" t="s">
        <v>739</v>
      </c>
      <c r="L161" s="9" t="str">
        <f t="shared" si="24"/>
        <v>Yes</v>
      </c>
    </row>
    <row r="162" spans="1:12" x14ac:dyDescent="0.25">
      <c r="A162" s="4" t="s">
        <v>1354</v>
      </c>
      <c r="B162" s="33" t="s">
        <v>213</v>
      </c>
      <c r="C162" s="43">
        <v>2346.8177258000001</v>
      </c>
      <c r="D162" s="11" t="str">
        <f t="shared" si="21"/>
        <v>N/A</v>
      </c>
      <c r="E162" s="43">
        <v>2548.5643878999999</v>
      </c>
      <c r="F162" s="11" t="str">
        <f t="shared" si="22"/>
        <v>N/A</v>
      </c>
      <c r="G162" s="43">
        <v>2279.1586453</v>
      </c>
      <c r="H162" s="11" t="str">
        <f t="shared" si="23"/>
        <v>N/A</v>
      </c>
      <c r="I162" s="12">
        <v>8.5969999999999995</v>
      </c>
      <c r="J162" s="12">
        <v>-10.6</v>
      </c>
      <c r="K162" s="41" t="s">
        <v>739</v>
      </c>
      <c r="L162" s="9" t="str">
        <f t="shared" si="24"/>
        <v>Yes</v>
      </c>
    </row>
    <row r="163" spans="1:12" x14ac:dyDescent="0.25">
      <c r="A163" s="4" t="s">
        <v>1705</v>
      </c>
      <c r="B163" s="33" t="s">
        <v>213</v>
      </c>
      <c r="C163" s="43">
        <v>2944.1890669999998</v>
      </c>
      <c r="D163" s="11" t="str">
        <f t="shared" si="21"/>
        <v>N/A</v>
      </c>
      <c r="E163" s="43">
        <v>3204.3526870999999</v>
      </c>
      <c r="F163" s="11" t="str">
        <f t="shared" si="22"/>
        <v>N/A</v>
      </c>
      <c r="G163" s="43">
        <v>3052.4166549000001</v>
      </c>
      <c r="H163" s="11" t="str">
        <f t="shared" si="23"/>
        <v>N/A</v>
      </c>
      <c r="I163" s="12">
        <v>8.8369999999999997</v>
      </c>
      <c r="J163" s="12">
        <v>-4.74</v>
      </c>
      <c r="K163" s="41" t="s">
        <v>739</v>
      </c>
      <c r="L163" s="9" t="str">
        <f t="shared" si="24"/>
        <v>Yes</v>
      </c>
    </row>
    <row r="164" spans="1:12" x14ac:dyDescent="0.25">
      <c r="A164" s="4" t="s">
        <v>1355</v>
      </c>
      <c r="B164" s="33" t="s">
        <v>213</v>
      </c>
      <c r="C164" s="43">
        <v>437.50504254999998</v>
      </c>
      <c r="D164" s="11" t="str">
        <f t="shared" si="21"/>
        <v>N/A</v>
      </c>
      <c r="E164" s="43">
        <v>522.91230478</v>
      </c>
      <c r="F164" s="11" t="str">
        <f t="shared" si="22"/>
        <v>N/A</v>
      </c>
      <c r="G164" s="43">
        <v>537.26206048999995</v>
      </c>
      <c r="H164" s="11" t="str">
        <f t="shared" si="23"/>
        <v>N/A</v>
      </c>
      <c r="I164" s="12">
        <v>19.52</v>
      </c>
      <c r="J164" s="12">
        <v>2.7440000000000002</v>
      </c>
      <c r="K164" s="41" t="s">
        <v>739</v>
      </c>
      <c r="L164" s="9" t="str">
        <f t="shared" si="24"/>
        <v>Yes</v>
      </c>
    </row>
    <row r="165" spans="1:12" x14ac:dyDescent="0.25">
      <c r="A165" s="4" t="s">
        <v>1356</v>
      </c>
      <c r="B165" s="33" t="s">
        <v>213</v>
      </c>
      <c r="C165" s="43">
        <v>367.88455377000002</v>
      </c>
      <c r="D165" s="11" t="str">
        <f t="shared" si="21"/>
        <v>N/A</v>
      </c>
      <c r="E165" s="43">
        <v>368.91801708000003</v>
      </c>
      <c r="F165" s="11" t="str">
        <f t="shared" si="22"/>
        <v>N/A</v>
      </c>
      <c r="G165" s="43">
        <v>331.13394255999998</v>
      </c>
      <c r="H165" s="11" t="str">
        <f t="shared" si="23"/>
        <v>N/A</v>
      </c>
      <c r="I165" s="12">
        <v>0.28089999999999998</v>
      </c>
      <c r="J165" s="12">
        <v>-10.199999999999999</v>
      </c>
      <c r="K165" s="41" t="s">
        <v>739</v>
      </c>
      <c r="L165" s="9" t="str">
        <f t="shared" si="24"/>
        <v>Yes</v>
      </c>
    </row>
    <row r="166" spans="1:12" x14ac:dyDescent="0.25">
      <c r="A166" s="4" t="s">
        <v>1357</v>
      </c>
      <c r="B166" s="33" t="s">
        <v>213</v>
      </c>
      <c r="C166" s="43">
        <v>4360.2801571999998</v>
      </c>
      <c r="D166" s="11" t="str">
        <f t="shared" si="21"/>
        <v>N/A</v>
      </c>
      <c r="E166" s="43">
        <v>4955.4552369000003</v>
      </c>
      <c r="F166" s="11" t="str">
        <f t="shared" si="22"/>
        <v>N/A</v>
      </c>
      <c r="G166" s="43">
        <v>5479.3652367000004</v>
      </c>
      <c r="H166" s="11" t="str">
        <f t="shared" si="23"/>
        <v>N/A</v>
      </c>
      <c r="I166" s="12">
        <v>13.65</v>
      </c>
      <c r="J166" s="12">
        <v>10.57</v>
      </c>
      <c r="K166" s="41" t="s">
        <v>739</v>
      </c>
      <c r="L166" s="9" t="str">
        <f t="shared" si="24"/>
        <v>Yes</v>
      </c>
    </row>
    <row r="167" spans="1:12" x14ac:dyDescent="0.25">
      <c r="A167" s="42" t="s">
        <v>1358</v>
      </c>
      <c r="B167" s="33" t="s">
        <v>213</v>
      </c>
      <c r="C167" s="43">
        <v>5159.5384615000003</v>
      </c>
      <c r="D167" s="11" t="str">
        <f t="shared" si="21"/>
        <v>N/A</v>
      </c>
      <c r="E167" s="43">
        <v>5463.8839428000001</v>
      </c>
      <c r="F167" s="11" t="str">
        <f t="shared" si="22"/>
        <v>N/A</v>
      </c>
      <c r="G167" s="43">
        <v>5306.5008913000001</v>
      </c>
      <c r="H167" s="11" t="str">
        <f t="shared" si="23"/>
        <v>N/A</v>
      </c>
      <c r="I167" s="12">
        <v>5.899</v>
      </c>
      <c r="J167" s="12">
        <v>-2.88</v>
      </c>
      <c r="K167" s="41" t="s">
        <v>739</v>
      </c>
      <c r="L167" s="9" t="str">
        <f t="shared" si="24"/>
        <v>Yes</v>
      </c>
    </row>
    <row r="168" spans="1:12" x14ac:dyDescent="0.25">
      <c r="A168" s="42" t="s">
        <v>1359</v>
      </c>
      <c r="B168" s="33" t="s">
        <v>213</v>
      </c>
      <c r="C168" s="43">
        <v>5910.3020827</v>
      </c>
      <c r="D168" s="11" t="str">
        <f t="shared" si="21"/>
        <v>N/A</v>
      </c>
      <c r="E168" s="43">
        <v>6289.3360124000001</v>
      </c>
      <c r="F168" s="11" t="str">
        <f t="shared" si="22"/>
        <v>N/A</v>
      </c>
      <c r="G168" s="43">
        <v>6940.5361163999996</v>
      </c>
      <c r="H168" s="11" t="str">
        <f t="shared" si="23"/>
        <v>N/A</v>
      </c>
      <c r="I168" s="12">
        <v>6.4130000000000003</v>
      </c>
      <c r="J168" s="12">
        <v>10.35</v>
      </c>
      <c r="K168" s="41" t="s">
        <v>739</v>
      </c>
      <c r="L168" s="9" t="str">
        <f t="shared" si="24"/>
        <v>Yes</v>
      </c>
    </row>
    <row r="169" spans="1:12" x14ac:dyDescent="0.25">
      <c r="A169" s="42" t="s">
        <v>1360</v>
      </c>
      <c r="B169" s="33" t="s">
        <v>213</v>
      </c>
      <c r="C169" s="43">
        <v>1983.9977544999999</v>
      </c>
      <c r="D169" s="11" t="str">
        <f t="shared" si="21"/>
        <v>N/A</v>
      </c>
      <c r="E169" s="43">
        <v>2224.9090866000001</v>
      </c>
      <c r="F169" s="11" t="str">
        <f t="shared" si="22"/>
        <v>N/A</v>
      </c>
      <c r="G169" s="43">
        <v>2311.6920089</v>
      </c>
      <c r="H169" s="11" t="str">
        <f t="shared" si="23"/>
        <v>N/A</v>
      </c>
      <c r="I169" s="12">
        <v>12.14</v>
      </c>
      <c r="J169" s="12">
        <v>3.9009999999999998</v>
      </c>
      <c r="K169" s="41" t="s">
        <v>739</v>
      </c>
      <c r="L169" s="9" t="str">
        <f t="shared" si="24"/>
        <v>Yes</v>
      </c>
    </row>
    <row r="170" spans="1:12" x14ac:dyDescent="0.25">
      <c r="A170" s="42" t="s">
        <v>1361</v>
      </c>
      <c r="B170" s="33" t="s">
        <v>213</v>
      </c>
      <c r="C170" s="43">
        <v>1302.8445042000001</v>
      </c>
      <c r="D170" s="11" t="str">
        <f t="shared" si="21"/>
        <v>N/A</v>
      </c>
      <c r="E170" s="43">
        <v>1202.3189112</v>
      </c>
      <c r="F170" s="11" t="str">
        <f t="shared" si="22"/>
        <v>N/A</v>
      </c>
      <c r="G170" s="43">
        <v>1212.0376848999999</v>
      </c>
      <c r="H170" s="11" t="str">
        <f t="shared" si="23"/>
        <v>N/A</v>
      </c>
      <c r="I170" s="12">
        <v>-7.72</v>
      </c>
      <c r="J170" s="12">
        <v>0.80830000000000002</v>
      </c>
      <c r="K170" s="41" t="s">
        <v>739</v>
      </c>
      <c r="L170" s="9" t="str">
        <f t="shared" si="24"/>
        <v>Yes</v>
      </c>
    </row>
    <row r="171" spans="1:12" x14ac:dyDescent="0.25">
      <c r="A171" s="42" t="s">
        <v>85</v>
      </c>
      <c r="B171" s="33" t="s">
        <v>213</v>
      </c>
      <c r="C171" s="8">
        <v>13.448530013999999</v>
      </c>
      <c r="D171" s="11" t="str">
        <f t="shared" ref="D171:D202" si="25">IF($B171="N/A","N/A",IF(C171&gt;10,"No",IF(C171&lt;-10,"No","Yes")))</f>
        <v>N/A</v>
      </c>
      <c r="E171" s="8">
        <v>13.341863027</v>
      </c>
      <c r="F171" s="11" t="str">
        <f t="shared" ref="F171:F202" si="26">IF($B171="N/A","N/A",IF(E171&gt;10,"No",IF(E171&lt;-10,"No","Yes")))</f>
        <v>N/A</v>
      </c>
      <c r="G171" s="8">
        <v>13.742926434999999</v>
      </c>
      <c r="H171" s="11" t="str">
        <f t="shared" ref="H171:H202" si="27">IF($B171="N/A","N/A",IF(G171&gt;10,"No",IF(G171&lt;-10,"No","Yes")))</f>
        <v>N/A</v>
      </c>
      <c r="I171" s="12">
        <v>-0.79300000000000004</v>
      </c>
      <c r="J171" s="12">
        <v>3.0059999999999998</v>
      </c>
      <c r="K171" s="41" t="s">
        <v>739</v>
      </c>
      <c r="L171" s="9" t="str">
        <f t="shared" ref="L171:L202" si="28">IF(J171="Div by 0", "N/A", IF(K171="N/A","N/A", IF(J171&gt;VALUE(MID(K171,1,2)), "No", IF(J171&lt;-1*VALUE(MID(K171,1,2)), "No", "Yes"))))</f>
        <v>Yes</v>
      </c>
    </row>
    <row r="172" spans="1:12" x14ac:dyDescent="0.25">
      <c r="A172" s="42" t="s">
        <v>465</v>
      </c>
      <c r="B172" s="33" t="s">
        <v>213</v>
      </c>
      <c r="C172" s="8">
        <v>18.896321069999999</v>
      </c>
      <c r="D172" s="11" t="str">
        <f t="shared" si="25"/>
        <v>N/A</v>
      </c>
      <c r="E172" s="8">
        <v>15.262321145</v>
      </c>
      <c r="F172" s="11" t="str">
        <f t="shared" si="26"/>
        <v>N/A</v>
      </c>
      <c r="G172" s="8">
        <v>14.973262031999999</v>
      </c>
      <c r="H172" s="11" t="str">
        <f t="shared" si="27"/>
        <v>N/A</v>
      </c>
      <c r="I172" s="12">
        <v>-19.2</v>
      </c>
      <c r="J172" s="12">
        <v>-1.89</v>
      </c>
      <c r="K172" s="41" t="s">
        <v>739</v>
      </c>
      <c r="L172" s="9" t="str">
        <f t="shared" si="28"/>
        <v>Yes</v>
      </c>
    </row>
    <row r="173" spans="1:12" x14ac:dyDescent="0.25">
      <c r="A173" s="42" t="s">
        <v>466</v>
      </c>
      <c r="B173" s="33" t="s">
        <v>213</v>
      </c>
      <c r="C173" s="8">
        <v>16.633887753</v>
      </c>
      <c r="D173" s="11" t="str">
        <f t="shared" si="25"/>
        <v>N/A</v>
      </c>
      <c r="E173" s="8">
        <v>16.466484373</v>
      </c>
      <c r="F173" s="11" t="str">
        <f t="shared" si="26"/>
        <v>N/A</v>
      </c>
      <c r="G173" s="8">
        <v>16.689616122</v>
      </c>
      <c r="H173" s="11" t="str">
        <f t="shared" si="27"/>
        <v>N/A</v>
      </c>
      <c r="I173" s="12">
        <v>-1.01</v>
      </c>
      <c r="J173" s="12">
        <v>1.355</v>
      </c>
      <c r="K173" s="41" t="s">
        <v>739</v>
      </c>
      <c r="L173" s="9" t="str">
        <f t="shared" si="28"/>
        <v>Yes</v>
      </c>
    </row>
    <row r="174" spans="1:12" x14ac:dyDescent="0.25">
      <c r="A174" s="2" t="s">
        <v>467</v>
      </c>
      <c r="B174" s="33" t="s">
        <v>213</v>
      </c>
      <c r="C174" s="8">
        <v>7.6110936023000004</v>
      </c>
      <c r="D174" s="11" t="str">
        <f t="shared" si="25"/>
        <v>N/A</v>
      </c>
      <c r="E174" s="8">
        <v>4.5575011832000003</v>
      </c>
      <c r="F174" s="11" t="str">
        <f t="shared" si="26"/>
        <v>N/A</v>
      </c>
      <c r="G174" s="8">
        <v>4.8094418489999997</v>
      </c>
      <c r="H174" s="11" t="str">
        <f t="shared" si="27"/>
        <v>N/A</v>
      </c>
      <c r="I174" s="12">
        <v>-40.1</v>
      </c>
      <c r="J174" s="12">
        <v>5.5279999999999996</v>
      </c>
      <c r="K174" s="41" t="s">
        <v>739</v>
      </c>
      <c r="L174" s="9" t="str">
        <f t="shared" si="28"/>
        <v>Yes</v>
      </c>
    </row>
    <row r="175" spans="1:12" x14ac:dyDescent="0.25">
      <c r="A175" s="2" t="s">
        <v>468</v>
      </c>
      <c r="B175" s="33" t="s">
        <v>213</v>
      </c>
      <c r="C175" s="8">
        <v>8.2993126969999995</v>
      </c>
      <c r="D175" s="11" t="str">
        <f t="shared" si="25"/>
        <v>N/A</v>
      </c>
      <c r="E175" s="8">
        <v>8.5415502515000004</v>
      </c>
      <c r="F175" s="11" t="str">
        <f t="shared" si="26"/>
        <v>N/A</v>
      </c>
      <c r="G175" s="8">
        <v>9.5648389904000002</v>
      </c>
      <c r="H175" s="11" t="str">
        <f t="shared" si="27"/>
        <v>N/A</v>
      </c>
      <c r="I175" s="12">
        <v>2.919</v>
      </c>
      <c r="J175" s="12">
        <v>11.98</v>
      </c>
      <c r="K175" s="41" t="s">
        <v>739</v>
      </c>
      <c r="L175" s="9" t="str">
        <f t="shared" si="28"/>
        <v>Yes</v>
      </c>
    </row>
    <row r="176" spans="1:12" x14ac:dyDescent="0.25">
      <c r="A176" s="2" t="s">
        <v>1362</v>
      </c>
      <c r="B176" s="33" t="s">
        <v>213</v>
      </c>
      <c r="C176" s="8">
        <v>2.2365080664999999</v>
      </c>
      <c r="D176" s="11" t="str">
        <f t="shared" si="25"/>
        <v>N/A</v>
      </c>
      <c r="E176" s="8">
        <v>2.4887159256000002</v>
      </c>
      <c r="F176" s="11" t="str">
        <f t="shared" si="26"/>
        <v>N/A</v>
      </c>
      <c r="G176" s="8">
        <v>2.7458603181000001</v>
      </c>
      <c r="H176" s="11" t="str">
        <f t="shared" si="27"/>
        <v>N/A</v>
      </c>
      <c r="I176" s="12">
        <v>11.28</v>
      </c>
      <c r="J176" s="12">
        <v>10.33</v>
      </c>
      <c r="K176" s="41" t="s">
        <v>739</v>
      </c>
      <c r="L176" s="9" t="str">
        <f t="shared" si="28"/>
        <v>Yes</v>
      </c>
    </row>
    <row r="177" spans="1:12" x14ac:dyDescent="0.25">
      <c r="A177" s="2" t="s">
        <v>1363</v>
      </c>
      <c r="B177" s="33" t="s">
        <v>213</v>
      </c>
      <c r="C177" s="8">
        <v>22.073578595000001</v>
      </c>
      <c r="D177" s="11" t="str">
        <f t="shared" si="25"/>
        <v>N/A</v>
      </c>
      <c r="E177" s="8">
        <v>19.395866455</v>
      </c>
      <c r="F177" s="11" t="str">
        <f t="shared" si="26"/>
        <v>N/A</v>
      </c>
      <c r="G177" s="8">
        <v>20.499108734</v>
      </c>
      <c r="H177" s="11" t="str">
        <f t="shared" si="27"/>
        <v>N/A</v>
      </c>
      <c r="I177" s="12">
        <v>-12.1</v>
      </c>
      <c r="J177" s="12">
        <v>5.6879999999999997</v>
      </c>
      <c r="K177" s="41" t="s">
        <v>739</v>
      </c>
      <c r="L177" s="9" t="str">
        <f t="shared" si="28"/>
        <v>Yes</v>
      </c>
    </row>
    <row r="178" spans="1:12" x14ac:dyDescent="0.25">
      <c r="A178" s="2" t="s">
        <v>1364</v>
      </c>
      <c r="B178" s="33" t="s">
        <v>213</v>
      </c>
      <c r="C178" s="8">
        <v>2.5867121663999999</v>
      </c>
      <c r="D178" s="11" t="str">
        <f t="shared" si="25"/>
        <v>N/A</v>
      </c>
      <c r="E178" s="8">
        <v>2.5785183102999998</v>
      </c>
      <c r="F178" s="11" t="str">
        <f t="shared" si="26"/>
        <v>N/A</v>
      </c>
      <c r="G178" s="8">
        <v>2.9456805692999999</v>
      </c>
      <c r="H178" s="11" t="str">
        <f t="shared" si="27"/>
        <v>N/A</v>
      </c>
      <c r="I178" s="12">
        <v>-0.317</v>
      </c>
      <c r="J178" s="12">
        <v>14.24</v>
      </c>
      <c r="K178" s="41" t="s">
        <v>739</v>
      </c>
      <c r="L178" s="9" t="str">
        <f t="shared" si="28"/>
        <v>Yes</v>
      </c>
    </row>
    <row r="179" spans="1:12" x14ac:dyDescent="0.25">
      <c r="A179" s="2" t="s">
        <v>1365</v>
      </c>
      <c r="B179" s="33" t="s">
        <v>213</v>
      </c>
      <c r="C179" s="8">
        <v>2.2730854081</v>
      </c>
      <c r="D179" s="11" t="str">
        <f t="shared" si="25"/>
        <v>N/A</v>
      </c>
      <c r="E179" s="8">
        <v>3.0052058684</v>
      </c>
      <c r="F179" s="11" t="str">
        <f t="shared" si="26"/>
        <v>N/A</v>
      </c>
      <c r="G179" s="8">
        <v>2.9161544136000002</v>
      </c>
      <c r="H179" s="11" t="str">
        <f t="shared" si="27"/>
        <v>N/A</v>
      </c>
      <c r="I179" s="12">
        <v>32.21</v>
      </c>
      <c r="J179" s="12">
        <v>-2.96</v>
      </c>
      <c r="K179" s="41" t="s">
        <v>739</v>
      </c>
      <c r="L179" s="9" t="str">
        <f t="shared" si="28"/>
        <v>Yes</v>
      </c>
    </row>
    <row r="180" spans="1:12" x14ac:dyDescent="0.25">
      <c r="A180" s="2" t="s">
        <v>1366</v>
      </c>
      <c r="B180" s="33" t="s">
        <v>213</v>
      </c>
      <c r="C180" s="8">
        <v>0.1860368973</v>
      </c>
      <c r="D180" s="11" t="str">
        <f t="shared" si="25"/>
        <v>N/A</v>
      </c>
      <c r="E180" s="8">
        <v>0.20755168839999999</v>
      </c>
      <c r="F180" s="11" t="str">
        <f t="shared" si="26"/>
        <v>N/A</v>
      </c>
      <c r="G180" s="8">
        <v>0.22628372499999999</v>
      </c>
      <c r="H180" s="11" t="str">
        <f t="shared" si="27"/>
        <v>N/A</v>
      </c>
      <c r="I180" s="12">
        <v>11.56</v>
      </c>
      <c r="J180" s="12">
        <v>9.0250000000000004</v>
      </c>
      <c r="K180" s="41" t="s">
        <v>739</v>
      </c>
      <c r="L180" s="9" t="str">
        <f t="shared" si="28"/>
        <v>Yes</v>
      </c>
    </row>
    <row r="181" spans="1:12" x14ac:dyDescent="0.25">
      <c r="A181" s="2" t="s">
        <v>86</v>
      </c>
      <c r="B181" s="33" t="s">
        <v>213</v>
      </c>
      <c r="C181" s="8">
        <v>0.40278286340000002</v>
      </c>
      <c r="D181" s="11" t="str">
        <f t="shared" si="25"/>
        <v>N/A</v>
      </c>
      <c r="E181" s="8">
        <v>0.21420921100000001</v>
      </c>
      <c r="F181" s="11" t="str">
        <f t="shared" si="26"/>
        <v>N/A</v>
      </c>
      <c r="G181" s="8">
        <v>0.52927555410000005</v>
      </c>
      <c r="H181" s="11" t="str">
        <f t="shared" si="27"/>
        <v>N/A</v>
      </c>
      <c r="I181" s="12">
        <v>-46.8</v>
      </c>
      <c r="J181" s="12">
        <v>147.1</v>
      </c>
      <c r="K181" s="41" t="s">
        <v>739</v>
      </c>
      <c r="L181" s="9" t="str">
        <f t="shared" si="28"/>
        <v>No</v>
      </c>
    </row>
    <row r="182" spans="1:12" x14ac:dyDescent="0.25">
      <c r="A182" s="2" t="s">
        <v>87</v>
      </c>
      <c r="B182" s="33" t="s">
        <v>213</v>
      </c>
      <c r="C182" s="8">
        <v>77.720907378999996</v>
      </c>
      <c r="D182" s="11" t="str">
        <f t="shared" si="25"/>
        <v>N/A</v>
      </c>
      <c r="E182" s="8">
        <v>78.966307709000006</v>
      </c>
      <c r="F182" s="11" t="str">
        <f t="shared" si="26"/>
        <v>N/A</v>
      </c>
      <c r="G182" s="8">
        <v>78.725259553000001</v>
      </c>
      <c r="H182" s="11" t="str">
        <f t="shared" si="27"/>
        <v>N/A</v>
      </c>
      <c r="I182" s="12">
        <v>1.6020000000000001</v>
      </c>
      <c r="J182" s="12">
        <v>-0.30499999999999999</v>
      </c>
      <c r="K182" s="41" t="s">
        <v>739</v>
      </c>
      <c r="L182" s="9" t="str">
        <f t="shared" si="28"/>
        <v>Yes</v>
      </c>
    </row>
    <row r="183" spans="1:12" x14ac:dyDescent="0.25">
      <c r="A183" s="2" t="s">
        <v>469</v>
      </c>
      <c r="B183" s="33" t="s">
        <v>213</v>
      </c>
      <c r="C183" s="8">
        <v>61.036789298000002</v>
      </c>
      <c r="D183" s="11" t="str">
        <f t="shared" si="25"/>
        <v>N/A</v>
      </c>
      <c r="E183" s="8">
        <v>56.597774244999997</v>
      </c>
      <c r="F183" s="11" t="str">
        <f t="shared" si="26"/>
        <v>N/A</v>
      </c>
      <c r="G183" s="8">
        <v>60.071301247999997</v>
      </c>
      <c r="H183" s="11" t="str">
        <f t="shared" si="27"/>
        <v>N/A</v>
      </c>
      <c r="I183" s="12">
        <v>-7.27</v>
      </c>
      <c r="J183" s="12">
        <v>6.1369999999999996</v>
      </c>
      <c r="K183" s="41" t="s">
        <v>739</v>
      </c>
      <c r="L183" s="9" t="str">
        <f t="shared" si="28"/>
        <v>Yes</v>
      </c>
    </row>
    <row r="184" spans="1:12" x14ac:dyDescent="0.25">
      <c r="A184" s="2" t="s">
        <v>470</v>
      </c>
      <c r="B184" s="33" t="s">
        <v>213</v>
      </c>
      <c r="C184" s="8">
        <v>86.772080180000003</v>
      </c>
      <c r="D184" s="11" t="str">
        <f t="shared" si="25"/>
        <v>N/A</v>
      </c>
      <c r="E184" s="8">
        <v>87.332294089000001</v>
      </c>
      <c r="F184" s="11" t="str">
        <f t="shared" si="26"/>
        <v>N/A</v>
      </c>
      <c r="G184" s="8">
        <v>87.01661369</v>
      </c>
      <c r="H184" s="11" t="str">
        <f t="shared" si="27"/>
        <v>N/A</v>
      </c>
      <c r="I184" s="12">
        <v>0.64559999999999995</v>
      </c>
      <c r="J184" s="12">
        <v>-0.36099999999999999</v>
      </c>
      <c r="K184" s="41" t="s">
        <v>739</v>
      </c>
      <c r="L184" s="9" t="str">
        <f t="shared" si="28"/>
        <v>Yes</v>
      </c>
    </row>
    <row r="185" spans="1:12" x14ac:dyDescent="0.25">
      <c r="A185" s="2" t="s">
        <v>471</v>
      </c>
      <c r="B185" s="33" t="s">
        <v>213</v>
      </c>
      <c r="C185" s="8">
        <v>60.408131105999999</v>
      </c>
      <c r="D185" s="11" t="str">
        <f t="shared" si="25"/>
        <v>N/A</v>
      </c>
      <c r="E185" s="8">
        <v>61.031708471000002</v>
      </c>
      <c r="F185" s="11" t="str">
        <f t="shared" si="26"/>
        <v>N/A</v>
      </c>
      <c r="G185" s="8">
        <v>60.713056307000002</v>
      </c>
      <c r="H185" s="11" t="str">
        <f t="shared" si="27"/>
        <v>N/A</v>
      </c>
      <c r="I185" s="12">
        <v>1.032</v>
      </c>
      <c r="J185" s="12">
        <v>-0.52200000000000002</v>
      </c>
      <c r="K185" s="41" t="s">
        <v>739</v>
      </c>
      <c r="L185" s="9" t="str">
        <f t="shared" si="28"/>
        <v>Yes</v>
      </c>
    </row>
    <row r="186" spans="1:12" x14ac:dyDescent="0.25">
      <c r="A186" s="2" t="s">
        <v>472</v>
      </c>
      <c r="B186" s="33" t="s">
        <v>213</v>
      </c>
      <c r="C186" s="8">
        <v>65.035398686999997</v>
      </c>
      <c r="D186" s="11" t="str">
        <f t="shared" si="25"/>
        <v>N/A</v>
      </c>
      <c r="E186" s="8">
        <v>58.074558953</v>
      </c>
      <c r="F186" s="11" t="str">
        <f t="shared" si="26"/>
        <v>N/A</v>
      </c>
      <c r="G186" s="8">
        <v>55.439512620000002</v>
      </c>
      <c r="H186" s="11" t="str">
        <f t="shared" si="27"/>
        <v>N/A</v>
      </c>
      <c r="I186" s="12">
        <v>-10.7</v>
      </c>
      <c r="J186" s="12">
        <v>-4.54</v>
      </c>
      <c r="K186" s="41" t="s">
        <v>739</v>
      </c>
      <c r="L186" s="9" t="str">
        <f t="shared" si="28"/>
        <v>Yes</v>
      </c>
    </row>
    <row r="187" spans="1:12" x14ac:dyDescent="0.25">
      <c r="A187" s="2" t="s">
        <v>116</v>
      </c>
      <c r="B187" s="33" t="s">
        <v>213</v>
      </c>
      <c r="C187" s="8">
        <v>85.981492097</v>
      </c>
      <c r="D187" s="11" t="str">
        <f t="shared" si="25"/>
        <v>N/A</v>
      </c>
      <c r="E187" s="8">
        <v>86.212105057000002</v>
      </c>
      <c r="F187" s="11" t="str">
        <f t="shared" si="26"/>
        <v>N/A</v>
      </c>
      <c r="G187" s="8">
        <v>86.356989091000003</v>
      </c>
      <c r="H187" s="11" t="str">
        <f t="shared" si="27"/>
        <v>N/A</v>
      </c>
      <c r="I187" s="12">
        <v>0.26819999999999999</v>
      </c>
      <c r="J187" s="12">
        <v>0.1681</v>
      </c>
      <c r="K187" s="41" t="s">
        <v>739</v>
      </c>
      <c r="L187" s="9" t="str">
        <f t="shared" si="28"/>
        <v>Yes</v>
      </c>
    </row>
    <row r="188" spans="1:12" x14ac:dyDescent="0.25">
      <c r="A188" s="2" t="s">
        <v>473</v>
      </c>
      <c r="B188" s="33" t="s">
        <v>213</v>
      </c>
      <c r="C188" s="8">
        <v>80.434782608999996</v>
      </c>
      <c r="D188" s="11" t="str">
        <f t="shared" si="25"/>
        <v>N/A</v>
      </c>
      <c r="E188" s="8">
        <v>73.926868045000006</v>
      </c>
      <c r="F188" s="11" t="str">
        <f t="shared" si="26"/>
        <v>N/A</v>
      </c>
      <c r="G188" s="8">
        <v>76.114081995999996</v>
      </c>
      <c r="H188" s="11" t="str">
        <f t="shared" si="27"/>
        <v>N/A</v>
      </c>
      <c r="I188" s="12">
        <v>-8.09</v>
      </c>
      <c r="J188" s="12">
        <v>2.9590000000000001</v>
      </c>
      <c r="K188" s="41" t="s">
        <v>739</v>
      </c>
      <c r="L188" s="9" t="str">
        <f t="shared" si="28"/>
        <v>Yes</v>
      </c>
    </row>
    <row r="189" spans="1:12" x14ac:dyDescent="0.25">
      <c r="A189" s="2" t="s">
        <v>474</v>
      </c>
      <c r="B189" s="33" t="s">
        <v>213</v>
      </c>
      <c r="C189" s="8">
        <v>91.381533532000006</v>
      </c>
      <c r="D189" s="11" t="str">
        <f t="shared" si="25"/>
        <v>N/A</v>
      </c>
      <c r="E189" s="8">
        <v>91.631954205</v>
      </c>
      <c r="F189" s="11" t="str">
        <f t="shared" si="26"/>
        <v>N/A</v>
      </c>
      <c r="G189" s="8">
        <v>91.318671420000001</v>
      </c>
      <c r="H189" s="11" t="str">
        <f t="shared" si="27"/>
        <v>N/A</v>
      </c>
      <c r="I189" s="12">
        <v>0.27400000000000002</v>
      </c>
      <c r="J189" s="12">
        <v>-0.34200000000000003</v>
      </c>
      <c r="K189" s="41" t="s">
        <v>739</v>
      </c>
      <c r="L189" s="9" t="str">
        <f t="shared" si="28"/>
        <v>Yes</v>
      </c>
    </row>
    <row r="190" spans="1:12" x14ac:dyDescent="0.25">
      <c r="A190" s="2" t="s">
        <v>475</v>
      </c>
      <c r="B190" s="33" t="s">
        <v>213</v>
      </c>
      <c r="C190" s="8">
        <v>78.096438702</v>
      </c>
      <c r="D190" s="11" t="str">
        <f t="shared" si="25"/>
        <v>N/A</v>
      </c>
      <c r="E190" s="8">
        <v>75.712257453999996</v>
      </c>
      <c r="F190" s="11" t="str">
        <f t="shared" si="26"/>
        <v>N/A</v>
      </c>
      <c r="G190" s="8">
        <v>76.351118760999995</v>
      </c>
      <c r="H190" s="11" t="str">
        <f t="shared" si="27"/>
        <v>N/A</v>
      </c>
      <c r="I190" s="12">
        <v>-3.05</v>
      </c>
      <c r="J190" s="12">
        <v>0.84379999999999999</v>
      </c>
      <c r="K190" s="41" t="s">
        <v>739</v>
      </c>
      <c r="L190" s="9" t="str">
        <f t="shared" si="28"/>
        <v>Yes</v>
      </c>
    </row>
    <row r="191" spans="1:12" x14ac:dyDescent="0.25">
      <c r="A191" s="2" t="s">
        <v>476</v>
      </c>
      <c r="B191" s="33" t="s">
        <v>213</v>
      </c>
      <c r="C191" s="8">
        <v>75.071055759000004</v>
      </c>
      <c r="D191" s="11" t="str">
        <f t="shared" si="25"/>
        <v>N/A</v>
      </c>
      <c r="E191" s="8">
        <v>70.679332641000002</v>
      </c>
      <c r="F191" s="11" t="str">
        <f t="shared" si="26"/>
        <v>N/A</v>
      </c>
      <c r="G191" s="8">
        <v>71.009573541999998</v>
      </c>
      <c r="H191" s="11" t="str">
        <f t="shared" si="27"/>
        <v>N/A</v>
      </c>
      <c r="I191" s="12">
        <v>-5.85</v>
      </c>
      <c r="J191" s="12">
        <v>0.4672</v>
      </c>
      <c r="K191" s="41" t="s">
        <v>739</v>
      </c>
      <c r="L191" s="9" t="str">
        <f t="shared" si="28"/>
        <v>Yes</v>
      </c>
    </row>
    <row r="192" spans="1:12" x14ac:dyDescent="0.25">
      <c r="A192" s="2" t="s">
        <v>1367</v>
      </c>
      <c r="B192" s="33" t="s">
        <v>213</v>
      </c>
      <c r="C192" s="34">
        <v>10.176957740000001</v>
      </c>
      <c r="D192" s="11" t="str">
        <f t="shared" si="25"/>
        <v>N/A</v>
      </c>
      <c r="E192" s="34">
        <v>9.7864944059999992</v>
      </c>
      <c r="F192" s="11" t="str">
        <f t="shared" si="26"/>
        <v>N/A</v>
      </c>
      <c r="G192" s="34">
        <v>10.647191011</v>
      </c>
      <c r="H192" s="11" t="str">
        <f t="shared" si="27"/>
        <v>N/A</v>
      </c>
      <c r="I192" s="12">
        <v>-3.84</v>
      </c>
      <c r="J192" s="12">
        <v>8.7949999999999999</v>
      </c>
      <c r="K192" s="41" t="s">
        <v>739</v>
      </c>
      <c r="L192" s="9" t="str">
        <f t="shared" si="28"/>
        <v>Yes</v>
      </c>
    </row>
    <row r="193" spans="1:12" x14ac:dyDescent="0.25">
      <c r="A193" s="2" t="s">
        <v>1368</v>
      </c>
      <c r="B193" s="33" t="s">
        <v>213</v>
      </c>
      <c r="C193" s="34">
        <v>11.247787611</v>
      </c>
      <c r="D193" s="11" t="str">
        <f t="shared" si="25"/>
        <v>N/A</v>
      </c>
      <c r="E193" s="34">
        <v>12.916666666999999</v>
      </c>
      <c r="F193" s="11" t="str">
        <f t="shared" si="26"/>
        <v>N/A</v>
      </c>
      <c r="G193" s="34">
        <v>11.142857143000001</v>
      </c>
      <c r="H193" s="11" t="str">
        <f t="shared" si="27"/>
        <v>N/A</v>
      </c>
      <c r="I193" s="12">
        <v>14.84</v>
      </c>
      <c r="J193" s="12">
        <v>-13.7</v>
      </c>
      <c r="K193" s="41" t="s">
        <v>739</v>
      </c>
      <c r="L193" s="9" t="str">
        <f t="shared" si="28"/>
        <v>Yes</v>
      </c>
    </row>
    <row r="194" spans="1:12" x14ac:dyDescent="0.25">
      <c r="A194" s="2" t="s">
        <v>1369</v>
      </c>
      <c r="B194" s="33" t="s">
        <v>213</v>
      </c>
      <c r="C194" s="34">
        <v>11.48273432</v>
      </c>
      <c r="D194" s="11" t="str">
        <f t="shared" si="25"/>
        <v>N/A</v>
      </c>
      <c r="E194" s="34">
        <v>10.537673625</v>
      </c>
      <c r="F194" s="11" t="str">
        <f t="shared" si="26"/>
        <v>N/A</v>
      </c>
      <c r="G194" s="34">
        <v>11.473205335999999</v>
      </c>
      <c r="H194" s="11" t="str">
        <f t="shared" si="27"/>
        <v>N/A</v>
      </c>
      <c r="I194" s="12">
        <v>-8.23</v>
      </c>
      <c r="J194" s="12">
        <v>8.8780000000000001</v>
      </c>
      <c r="K194" s="41" t="s">
        <v>739</v>
      </c>
      <c r="L194" s="9" t="str">
        <f t="shared" si="28"/>
        <v>Yes</v>
      </c>
    </row>
    <row r="195" spans="1:12" x14ac:dyDescent="0.25">
      <c r="A195" s="2" t="s">
        <v>1370</v>
      </c>
      <c r="B195" s="33" t="s">
        <v>213</v>
      </c>
      <c r="C195" s="34">
        <v>5.2028985506999996</v>
      </c>
      <c r="D195" s="11" t="str">
        <f t="shared" si="25"/>
        <v>N/A</v>
      </c>
      <c r="E195" s="34">
        <v>4.5067497404000001</v>
      </c>
      <c r="F195" s="11" t="str">
        <f t="shared" si="26"/>
        <v>N/A</v>
      </c>
      <c r="G195" s="34">
        <v>5.2658486707999996</v>
      </c>
      <c r="H195" s="11" t="str">
        <f t="shared" si="27"/>
        <v>N/A</v>
      </c>
      <c r="I195" s="12">
        <v>-13.4</v>
      </c>
      <c r="J195" s="12">
        <v>16.84</v>
      </c>
      <c r="K195" s="41" t="s">
        <v>739</v>
      </c>
      <c r="L195" s="9" t="str">
        <f t="shared" si="28"/>
        <v>Yes</v>
      </c>
    </row>
    <row r="196" spans="1:12" x14ac:dyDescent="0.25">
      <c r="A196" s="2" t="s">
        <v>1371</v>
      </c>
      <c r="B196" s="33" t="s">
        <v>213</v>
      </c>
      <c r="C196" s="34">
        <v>5.7017434619999996</v>
      </c>
      <c r="D196" s="11" t="str">
        <f t="shared" si="25"/>
        <v>N/A</v>
      </c>
      <c r="E196" s="34">
        <v>5.2102803737999999</v>
      </c>
      <c r="F196" s="11" t="str">
        <f t="shared" si="26"/>
        <v>N/A</v>
      </c>
      <c r="G196" s="34">
        <v>5.6505914468</v>
      </c>
      <c r="H196" s="11" t="str">
        <f t="shared" si="27"/>
        <v>N/A</v>
      </c>
      <c r="I196" s="12">
        <v>-8.6199999999999992</v>
      </c>
      <c r="J196" s="12">
        <v>8.4510000000000005</v>
      </c>
      <c r="K196" s="41" t="s">
        <v>739</v>
      </c>
      <c r="L196" s="9" t="str">
        <f t="shared" si="28"/>
        <v>Yes</v>
      </c>
    </row>
    <row r="197" spans="1:12" x14ac:dyDescent="0.25">
      <c r="A197" s="2" t="s">
        <v>1372</v>
      </c>
      <c r="B197" s="33" t="s">
        <v>213</v>
      </c>
      <c r="C197" s="34">
        <v>131.11644086000001</v>
      </c>
      <c r="D197" s="11" t="str">
        <f t="shared" si="25"/>
        <v>N/A</v>
      </c>
      <c r="E197" s="34">
        <v>127.37736523</v>
      </c>
      <c r="F197" s="11" t="str">
        <f t="shared" si="26"/>
        <v>N/A</v>
      </c>
      <c r="G197" s="34">
        <v>119.49024147999999</v>
      </c>
      <c r="H197" s="11" t="str">
        <f t="shared" si="27"/>
        <v>N/A</v>
      </c>
      <c r="I197" s="12">
        <v>-2.85</v>
      </c>
      <c r="J197" s="12">
        <v>-6.19</v>
      </c>
      <c r="K197" s="41" t="s">
        <v>739</v>
      </c>
      <c r="L197" s="9" t="str">
        <f t="shared" si="28"/>
        <v>Yes</v>
      </c>
    </row>
    <row r="198" spans="1:12" x14ac:dyDescent="0.25">
      <c r="A198" s="2" t="s">
        <v>1373</v>
      </c>
      <c r="B198" s="33" t="s">
        <v>213</v>
      </c>
      <c r="C198" s="34">
        <v>249.41666667000001</v>
      </c>
      <c r="D198" s="11" t="str">
        <f t="shared" si="25"/>
        <v>N/A</v>
      </c>
      <c r="E198" s="34">
        <v>233.1557377</v>
      </c>
      <c r="F198" s="11" t="str">
        <f t="shared" si="26"/>
        <v>N/A</v>
      </c>
      <c r="G198" s="34">
        <v>229.71304348000001</v>
      </c>
      <c r="H198" s="11" t="str">
        <f t="shared" si="27"/>
        <v>N/A</v>
      </c>
      <c r="I198" s="12">
        <v>-6.52</v>
      </c>
      <c r="J198" s="12">
        <v>-1.48</v>
      </c>
      <c r="K198" s="41" t="s">
        <v>739</v>
      </c>
      <c r="L198" s="9" t="str">
        <f t="shared" si="28"/>
        <v>Yes</v>
      </c>
    </row>
    <row r="199" spans="1:12" x14ac:dyDescent="0.25">
      <c r="A199" s="2" t="s">
        <v>1374</v>
      </c>
      <c r="B199" s="33" t="s">
        <v>213</v>
      </c>
      <c r="C199" s="34">
        <v>124.47784491</v>
      </c>
      <c r="D199" s="11" t="str">
        <f t="shared" si="25"/>
        <v>N/A</v>
      </c>
      <c r="E199" s="34">
        <v>124.55302279</v>
      </c>
      <c r="F199" s="11" t="str">
        <f t="shared" si="26"/>
        <v>N/A</v>
      </c>
      <c r="G199" s="34">
        <v>115.01572739</v>
      </c>
      <c r="H199" s="11" t="str">
        <f t="shared" si="27"/>
        <v>N/A</v>
      </c>
      <c r="I199" s="12">
        <v>6.0400000000000002E-2</v>
      </c>
      <c r="J199" s="12">
        <v>-7.66</v>
      </c>
      <c r="K199" s="41" t="s">
        <v>739</v>
      </c>
      <c r="L199" s="9" t="str">
        <f t="shared" si="28"/>
        <v>Yes</v>
      </c>
    </row>
    <row r="200" spans="1:12" x14ac:dyDescent="0.25">
      <c r="A200" s="2" t="s">
        <v>1375</v>
      </c>
      <c r="B200" s="33" t="s">
        <v>213</v>
      </c>
      <c r="C200" s="34">
        <v>134.35528596</v>
      </c>
      <c r="D200" s="11" t="str">
        <f t="shared" si="25"/>
        <v>N/A</v>
      </c>
      <c r="E200" s="34">
        <v>120.71968504</v>
      </c>
      <c r="F200" s="11" t="str">
        <f t="shared" si="26"/>
        <v>N/A</v>
      </c>
      <c r="G200" s="34">
        <v>120.07251264999999</v>
      </c>
      <c r="H200" s="11" t="str">
        <f t="shared" si="27"/>
        <v>N/A</v>
      </c>
      <c r="I200" s="12">
        <v>-10.1</v>
      </c>
      <c r="J200" s="12">
        <v>-0.53600000000000003</v>
      </c>
      <c r="K200" s="41" t="s">
        <v>739</v>
      </c>
      <c r="L200" s="9" t="str">
        <f t="shared" si="28"/>
        <v>Yes</v>
      </c>
    </row>
    <row r="201" spans="1:12" x14ac:dyDescent="0.25">
      <c r="A201" s="2" t="s">
        <v>1376</v>
      </c>
      <c r="B201" s="33" t="s">
        <v>213</v>
      </c>
      <c r="C201" s="34">
        <v>11.666666666999999</v>
      </c>
      <c r="D201" s="11" t="str">
        <f t="shared" si="25"/>
        <v>N/A</v>
      </c>
      <c r="E201" s="34">
        <v>12.846153846</v>
      </c>
      <c r="F201" s="11" t="str">
        <f t="shared" si="26"/>
        <v>N/A</v>
      </c>
      <c r="G201" s="34">
        <v>12.615384615</v>
      </c>
      <c r="H201" s="11" t="str">
        <f t="shared" si="27"/>
        <v>N/A</v>
      </c>
      <c r="I201" s="12">
        <v>10.11</v>
      </c>
      <c r="J201" s="12">
        <v>-1.8</v>
      </c>
      <c r="K201" s="41" t="s">
        <v>739</v>
      </c>
      <c r="L201" s="9" t="str">
        <f t="shared" si="28"/>
        <v>Yes</v>
      </c>
    </row>
    <row r="202" spans="1:12" x14ac:dyDescent="0.25">
      <c r="A202" s="2" t="s">
        <v>28</v>
      </c>
      <c r="B202" s="33" t="s">
        <v>213</v>
      </c>
      <c r="C202" s="8">
        <v>0.67643927609999999</v>
      </c>
      <c r="D202" s="11" t="str">
        <f t="shared" si="25"/>
        <v>N/A</v>
      </c>
      <c r="E202" s="8">
        <v>0.62551089309999997</v>
      </c>
      <c r="F202" s="11" t="str">
        <f t="shared" si="26"/>
        <v>N/A</v>
      </c>
      <c r="G202" s="8">
        <v>0.69395874400000002</v>
      </c>
      <c r="H202" s="11" t="str">
        <f t="shared" si="27"/>
        <v>N/A</v>
      </c>
      <c r="I202" s="12">
        <v>-7.53</v>
      </c>
      <c r="J202" s="12">
        <v>10.94</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-33.299999999999997</v>
      </c>
      <c r="J203" s="12">
        <v>100</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33.33</v>
      </c>
      <c r="J204" s="12">
        <v>-25</v>
      </c>
      <c r="K204" s="14" t="s">
        <v>213</v>
      </c>
      <c r="L204" s="9" t="str">
        <f t="shared" si="32"/>
        <v>N/A</v>
      </c>
    </row>
    <row r="205" spans="1:12" ht="25" x14ac:dyDescent="0.25">
      <c r="A205" s="2" t="s">
        <v>1624</v>
      </c>
      <c r="B205" s="33" t="s">
        <v>213</v>
      </c>
      <c r="C205" s="34">
        <v>11</v>
      </c>
      <c r="D205" s="11" t="str">
        <f t="shared" si="29"/>
        <v>N/A</v>
      </c>
      <c r="E205" s="34">
        <v>11</v>
      </c>
      <c r="F205" s="11" t="str">
        <f t="shared" si="30"/>
        <v>N/A</v>
      </c>
      <c r="G205" s="34">
        <v>11</v>
      </c>
      <c r="H205" s="11" t="str">
        <f t="shared" si="31"/>
        <v>N/A</v>
      </c>
      <c r="I205" s="12">
        <v>0</v>
      </c>
      <c r="J205" s="12">
        <v>-33.299999999999997</v>
      </c>
      <c r="K205" s="14" t="s">
        <v>213</v>
      </c>
      <c r="L205" s="9" t="str">
        <f t="shared" si="32"/>
        <v>N/A</v>
      </c>
    </row>
    <row r="206" spans="1:12" ht="25" x14ac:dyDescent="0.25">
      <c r="A206" s="2" t="s">
        <v>1377</v>
      </c>
      <c r="B206" s="33" t="s">
        <v>213</v>
      </c>
      <c r="C206" s="34">
        <v>0</v>
      </c>
      <c r="D206" s="11" t="str">
        <f t="shared" si="29"/>
        <v>N/A</v>
      </c>
      <c r="E206" s="34">
        <v>0</v>
      </c>
      <c r="F206" s="11" t="str">
        <f t="shared" si="30"/>
        <v>N/A</v>
      </c>
      <c r="G206" s="34">
        <v>0</v>
      </c>
      <c r="H206" s="11" t="str">
        <f t="shared" si="31"/>
        <v>N/A</v>
      </c>
      <c r="I206" s="12" t="s">
        <v>1746</v>
      </c>
      <c r="J206" s="12" t="s">
        <v>1746</v>
      </c>
      <c r="K206" s="14" t="s">
        <v>213</v>
      </c>
      <c r="L206" s="9" t="str">
        <f t="shared" si="32"/>
        <v>N/A</v>
      </c>
    </row>
    <row r="207" spans="1:12" x14ac:dyDescent="0.25">
      <c r="A207" s="2" t="s">
        <v>1625</v>
      </c>
      <c r="B207" s="33" t="s">
        <v>213</v>
      </c>
      <c r="C207" s="34">
        <v>11</v>
      </c>
      <c r="D207" s="11" t="str">
        <f t="shared" si="29"/>
        <v>N/A</v>
      </c>
      <c r="E207" s="34">
        <v>11</v>
      </c>
      <c r="F207" s="11" t="str">
        <f t="shared" si="30"/>
        <v>N/A</v>
      </c>
      <c r="G207" s="34">
        <v>11</v>
      </c>
      <c r="H207" s="11" t="str">
        <f t="shared" si="31"/>
        <v>N/A</v>
      </c>
      <c r="I207" s="12">
        <v>200</v>
      </c>
      <c r="J207" s="12">
        <v>33.33</v>
      </c>
      <c r="K207" s="14" t="s">
        <v>213</v>
      </c>
      <c r="L207" s="9" t="str">
        <f t="shared" si="32"/>
        <v>N/A</v>
      </c>
    </row>
    <row r="208" spans="1:12" x14ac:dyDescent="0.25">
      <c r="A208" s="2" t="s">
        <v>1626</v>
      </c>
      <c r="B208" s="33" t="s">
        <v>213</v>
      </c>
      <c r="C208" s="34">
        <v>15</v>
      </c>
      <c r="D208" s="11" t="str">
        <f t="shared" si="29"/>
        <v>N/A</v>
      </c>
      <c r="E208" s="34">
        <v>19</v>
      </c>
      <c r="F208" s="11" t="str">
        <f t="shared" si="30"/>
        <v>N/A</v>
      </c>
      <c r="G208" s="34">
        <v>73</v>
      </c>
      <c r="H208" s="11" t="str">
        <f t="shared" si="31"/>
        <v>N/A</v>
      </c>
      <c r="I208" s="12">
        <v>26.67</v>
      </c>
      <c r="J208" s="12">
        <v>284.2</v>
      </c>
      <c r="K208" s="14" t="s">
        <v>213</v>
      </c>
      <c r="L208" s="9" t="str">
        <f t="shared" si="32"/>
        <v>N/A</v>
      </c>
    </row>
    <row r="209" spans="1:12" x14ac:dyDescent="0.25">
      <c r="A209" s="2" t="s">
        <v>125</v>
      </c>
      <c r="B209" s="33" t="s">
        <v>213</v>
      </c>
      <c r="C209" s="43">
        <v>3797091</v>
      </c>
      <c r="D209" s="11" t="str">
        <f t="shared" si="29"/>
        <v>N/A</v>
      </c>
      <c r="E209" s="43">
        <v>8261486</v>
      </c>
      <c r="F209" s="11" t="str">
        <f t="shared" si="30"/>
        <v>N/A</v>
      </c>
      <c r="G209" s="43">
        <v>18403905</v>
      </c>
      <c r="H209" s="11" t="str">
        <f t="shared" si="31"/>
        <v>N/A</v>
      </c>
      <c r="I209" s="12">
        <v>117.6</v>
      </c>
      <c r="J209" s="12">
        <v>122.8</v>
      </c>
      <c r="K209" s="14" t="s">
        <v>213</v>
      </c>
      <c r="L209" s="9" t="str">
        <f t="shared" si="32"/>
        <v>N/A</v>
      </c>
    </row>
    <row r="210" spans="1:12" x14ac:dyDescent="0.25">
      <c r="A210" s="42" t="s">
        <v>1621</v>
      </c>
      <c r="B210" s="33" t="s">
        <v>213</v>
      </c>
      <c r="C210" s="43">
        <v>1425337</v>
      </c>
      <c r="D210" s="11" t="str">
        <f t="shared" si="29"/>
        <v>N/A</v>
      </c>
      <c r="E210" s="43">
        <v>1092904</v>
      </c>
      <c r="F210" s="11" t="str">
        <f t="shared" si="30"/>
        <v>N/A</v>
      </c>
      <c r="G210" s="43">
        <v>1889607</v>
      </c>
      <c r="H210" s="11" t="str">
        <f t="shared" si="31"/>
        <v>N/A</v>
      </c>
      <c r="I210" s="12">
        <v>-23.3</v>
      </c>
      <c r="J210" s="12">
        <v>72.900000000000006</v>
      </c>
      <c r="K210" s="14" t="s">
        <v>213</v>
      </c>
      <c r="L210" s="9" t="str">
        <f t="shared" si="32"/>
        <v>N/A</v>
      </c>
    </row>
    <row r="211" spans="1:12" x14ac:dyDescent="0.25">
      <c r="A211" s="42" t="s">
        <v>1378</v>
      </c>
      <c r="B211" s="33" t="s">
        <v>213</v>
      </c>
      <c r="C211" s="43">
        <v>190473</v>
      </c>
      <c r="D211" s="11" t="str">
        <f t="shared" si="29"/>
        <v>N/A</v>
      </c>
      <c r="E211" s="43">
        <v>189435</v>
      </c>
      <c r="F211" s="11" t="str">
        <f t="shared" si="30"/>
        <v>N/A</v>
      </c>
      <c r="G211" s="43">
        <v>198199</v>
      </c>
      <c r="H211" s="11" t="str">
        <f t="shared" si="31"/>
        <v>N/A</v>
      </c>
      <c r="I211" s="12">
        <v>-0.54500000000000004</v>
      </c>
      <c r="J211" s="12">
        <v>4.6260000000000003</v>
      </c>
      <c r="K211" s="14" t="s">
        <v>213</v>
      </c>
      <c r="L211" s="9" t="str">
        <f t="shared" si="32"/>
        <v>N/A</v>
      </c>
    </row>
    <row r="212" spans="1:12" x14ac:dyDescent="0.25">
      <c r="A212" s="42" t="s">
        <v>1615</v>
      </c>
      <c r="B212" s="33" t="s">
        <v>213</v>
      </c>
      <c r="C212" s="43">
        <v>333756</v>
      </c>
      <c r="D212" s="11" t="str">
        <f t="shared" si="29"/>
        <v>N/A</v>
      </c>
      <c r="E212" s="43">
        <v>225941</v>
      </c>
      <c r="F212" s="11" t="str">
        <f t="shared" si="30"/>
        <v>N/A</v>
      </c>
      <c r="G212" s="43">
        <v>244957</v>
      </c>
      <c r="H212" s="11" t="str">
        <f t="shared" si="31"/>
        <v>N/A</v>
      </c>
      <c r="I212" s="12">
        <v>-32.299999999999997</v>
      </c>
      <c r="J212" s="12">
        <v>8.4160000000000004</v>
      </c>
      <c r="K212" s="14" t="s">
        <v>213</v>
      </c>
      <c r="L212" s="9" t="str">
        <f t="shared" si="32"/>
        <v>N/A</v>
      </c>
    </row>
    <row r="213" spans="1:12" x14ac:dyDescent="0.25">
      <c r="A213" s="42" t="s">
        <v>1616</v>
      </c>
      <c r="B213" s="33" t="s">
        <v>213</v>
      </c>
      <c r="C213" s="43">
        <v>2371502</v>
      </c>
      <c r="D213" s="11" t="str">
        <f t="shared" si="29"/>
        <v>N/A</v>
      </c>
      <c r="E213" s="43">
        <v>7785371</v>
      </c>
      <c r="F213" s="11" t="str">
        <f t="shared" si="30"/>
        <v>N/A</v>
      </c>
      <c r="G213" s="43">
        <v>16513200</v>
      </c>
      <c r="H213" s="11" t="str">
        <f t="shared" si="31"/>
        <v>N/A</v>
      </c>
      <c r="I213" s="12">
        <v>228.3</v>
      </c>
      <c r="J213" s="12">
        <v>112.1</v>
      </c>
      <c r="K213" s="14" t="s">
        <v>213</v>
      </c>
      <c r="L213" s="9" t="str">
        <f t="shared" si="32"/>
        <v>N/A</v>
      </c>
    </row>
    <row r="214" spans="1:12" ht="25" x14ac:dyDescent="0.25">
      <c r="A214" s="2" t="s">
        <v>1379</v>
      </c>
      <c r="B214" s="33" t="s">
        <v>213</v>
      </c>
      <c r="C214" s="43">
        <v>57577</v>
      </c>
      <c r="D214" s="11" t="str">
        <f t="shared" ref="D214:D228" si="33">IF($B214="N/A","N/A",IF(C214&gt;10,"No",IF(C214&lt;-10,"No","Yes")))</f>
        <v>N/A</v>
      </c>
      <c r="E214" s="43">
        <v>40272</v>
      </c>
      <c r="F214" s="11" t="str">
        <f t="shared" ref="F214:F228" si="34">IF($B214="N/A","N/A",IF(E214&gt;10,"No",IF(E214&lt;-10,"No","Yes")))</f>
        <v>N/A</v>
      </c>
      <c r="G214" s="43">
        <v>35446</v>
      </c>
      <c r="H214" s="11" t="str">
        <f t="shared" ref="H214:H228" si="35">IF($B214="N/A","N/A",IF(G214&gt;10,"No",IF(G214&lt;-10,"No","Yes")))</f>
        <v>N/A</v>
      </c>
      <c r="I214" s="12">
        <v>-30.1</v>
      </c>
      <c r="J214" s="12">
        <v>-12</v>
      </c>
      <c r="K214" s="41" t="s">
        <v>739</v>
      </c>
      <c r="L214" s="9" t="str">
        <f t="shared" ref="L214:L228" si="36">IF(J214="Div by 0", "N/A", IF(K214="N/A","N/A", IF(J214&gt;VALUE(MID(K214,1,2)), "No", IF(J214&lt;-1*VALUE(MID(K214,1,2)), "No", "Yes"))))</f>
        <v>Yes</v>
      </c>
    </row>
    <row r="215" spans="1:12" x14ac:dyDescent="0.25">
      <c r="A215" s="4" t="s">
        <v>649</v>
      </c>
      <c r="B215" s="33" t="s">
        <v>213</v>
      </c>
      <c r="C215" s="34">
        <v>1133</v>
      </c>
      <c r="D215" s="11" t="str">
        <f t="shared" si="33"/>
        <v>N/A</v>
      </c>
      <c r="E215" s="34">
        <v>653</v>
      </c>
      <c r="F215" s="11" t="str">
        <f t="shared" si="34"/>
        <v>N/A</v>
      </c>
      <c r="G215" s="34">
        <v>594</v>
      </c>
      <c r="H215" s="11" t="str">
        <f t="shared" si="35"/>
        <v>N/A</v>
      </c>
      <c r="I215" s="12">
        <v>-42.4</v>
      </c>
      <c r="J215" s="12">
        <v>-9.0399999999999991</v>
      </c>
      <c r="K215" s="41" t="s">
        <v>739</v>
      </c>
      <c r="L215" s="9" t="str">
        <f t="shared" si="36"/>
        <v>Yes</v>
      </c>
    </row>
    <row r="216" spans="1:12" x14ac:dyDescent="0.25">
      <c r="A216" s="4" t="s">
        <v>1380</v>
      </c>
      <c r="B216" s="33" t="s">
        <v>213</v>
      </c>
      <c r="C216" s="43">
        <v>50.818181817999999</v>
      </c>
      <c r="D216" s="11" t="str">
        <f t="shared" si="33"/>
        <v>N/A</v>
      </c>
      <c r="E216" s="43">
        <v>61.672281775999998</v>
      </c>
      <c r="F216" s="11" t="str">
        <f t="shared" si="34"/>
        <v>N/A</v>
      </c>
      <c r="G216" s="43">
        <v>59.673400673000003</v>
      </c>
      <c r="H216" s="11" t="str">
        <f t="shared" si="35"/>
        <v>N/A</v>
      </c>
      <c r="I216" s="12">
        <v>21.36</v>
      </c>
      <c r="J216" s="12">
        <v>-3.24</v>
      </c>
      <c r="K216" s="41" t="s">
        <v>739</v>
      </c>
      <c r="L216" s="9" t="str">
        <f t="shared" si="36"/>
        <v>Yes</v>
      </c>
    </row>
    <row r="217" spans="1:12" ht="25" x14ac:dyDescent="0.25">
      <c r="A217" s="2" t="s">
        <v>1381</v>
      </c>
      <c r="B217" s="33" t="s">
        <v>213</v>
      </c>
      <c r="C217" s="43">
        <v>5799494</v>
      </c>
      <c r="D217" s="11" t="str">
        <f t="shared" si="33"/>
        <v>N/A</v>
      </c>
      <c r="E217" s="43">
        <v>5936886</v>
      </c>
      <c r="F217" s="11" t="str">
        <f t="shared" si="34"/>
        <v>N/A</v>
      </c>
      <c r="G217" s="43">
        <v>5849469</v>
      </c>
      <c r="H217" s="11" t="str">
        <f t="shared" si="35"/>
        <v>N/A</v>
      </c>
      <c r="I217" s="12">
        <v>2.3690000000000002</v>
      </c>
      <c r="J217" s="12">
        <v>-1.47</v>
      </c>
      <c r="K217" s="41" t="s">
        <v>739</v>
      </c>
      <c r="L217" s="9" t="str">
        <f t="shared" si="36"/>
        <v>Yes</v>
      </c>
    </row>
    <row r="218" spans="1:12" x14ac:dyDescent="0.25">
      <c r="A218" s="4" t="s">
        <v>516</v>
      </c>
      <c r="B218" s="33" t="s">
        <v>213</v>
      </c>
      <c r="C218" s="34">
        <v>13171</v>
      </c>
      <c r="D218" s="11" t="str">
        <f t="shared" si="33"/>
        <v>N/A</v>
      </c>
      <c r="E218" s="34">
        <v>12764</v>
      </c>
      <c r="F218" s="11" t="str">
        <f t="shared" si="34"/>
        <v>N/A</v>
      </c>
      <c r="G218" s="34">
        <v>12510</v>
      </c>
      <c r="H218" s="11" t="str">
        <f t="shared" si="35"/>
        <v>N/A</v>
      </c>
      <c r="I218" s="12">
        <v>-3.09</v>
      </c>
      <c r="J218" s="12">
        <v>-1.99</v>
      </c>
      <c r="K218" s="41" t="s">
        <v>739</v>
      </c>
      <c r="L218" s="9" t="str">
        <f t="shared" si="36"/>
        <v>Yes</v>
      </c>
    </row>
    <row r="219" spans="1:12" x14ac:dyDescent="0.25">
      <c r="A219" s="2" t="s">
        <v>1382</v>
      </c>
      <c r="B219" s="33" t="s">
        <v>213</v>
      </c>
      <c r="C219" s="43">
        <v>440.32298230999999</v>
      </c>
      <c r="D219" s="11" t="str">
        <f t="shared" si="33"/>
        <v>N/A</v>
      </c>
      <c r="E219" s="43">
        <v>465.12738953000002</v>
      </c>
      <c r="F219" s="11" t="str">
        <f t="shared" si="34"/>
        <v>N/A</v>
      </c>
      <c r="G219" s="43">
        <v>467.58345323999998</v>
      </c>
      <c r="H219" s="11" t="str">
        <f t="shared" si="35"/>
        <v>N/A</v>
      </c>
      <c r="I219" s="12">
        <v>5.633</v>
      </c>
      <c r="J219" s="12">
        <v>0.52800000000000002</v>
      </c>
      <c r="K219" s="41" t="s">
        <v>739</v>
      </c>
      <c r="L219" s="9" t="str">
        <f t="shared" si="36"/>
        <v>Yes</v>
      </c>
    </row>
    <row r="220" spans="1:12" ht="25" x14ac:dyDescent="0.25">
      <c r="A220" s="2" t="s">
        <v>1383</v>
      </c>
      <c r="B220" s="33" t="s">
        <v>213</v>
      </c>
      <c r="C220" s="43">
        <v>11658888</v>
      </c>
      <c r="D220" s="11" t="str">
        <f t="shared" si="33"/>
        <v>N/A</v>
      </c>
      <c r="E220" s="43">
        <v>11657531</v>
      </c>
      <c r="F220" s="11" t="str">
        <f t="shared" si="34"/>
        <v>N/A</v>
      </c>
      <c r="G220" s="43">
        <v>11538060</v>
      </c>
      <c r="H220" s="11" t="str">
        <f t="shared" si="35"/>
        <v>N/A</v>
      </c>
      <c r="I220" s="12">
        <v>-1.2E-2</v>
      </c>
      <c r="J220" s="12">
        <v>-1.02</v>
      </c>
      <c r="K220" s="41" t="s">
        <v>739</v>
      </c>
      <c r="L220" s="9" t="str">
        <f t="shared" si="36"/>
        <v>Yes</v>
      </c>
    </row>
    <row r="221" spans="1:12" x14ac:dyDescent="0.25">
      <c r="A221" s="4" t="s">
        <v>517</v>
      </c>
      <c r="B221" s="33" t="s">
        <v>213</v>
      </c>
      <c r="C221" s="34">
        <v>27923</v>
      </c>
      <c r="D221" s="11" t="str">
        <f t="shared" si="33"/>
        <v>N/A</v>
      </c>
      <c r="E221" s="34">
        <v>26609</v>
      </c>
      <c r="F221" s="11" t="str">
        <f t="shared" si="34"/>
        <v>N/A</v>
      </c>
      <c r="G221" s="34">
        <v>26184</v>
      </c>
      <c r="H221" s="11" t="str">
        <f t="shared" si="35"/>
        <v>N/A</v>
      </c>
      <c r="I221" s="12">
        <v>-4.71</v>
      </c>
      <c r="J221" s="12">
        <v>-1.6</v>
      </c>
      <c r="K221" s="41" t="s">
        <v>739</v>
      </c>
      <c r="L221" s="9" t="str">
        <f t="shared" si="36"/>
        <v>Yes</v>
      </c>
    </row>
    <row r="222" spans="1:12" ht="25" x14ac:dyDescent="0.25">
      <c r="A222" s="2" t="s">
        <v>1384</v>
      </c>
      <c r="B222" s="33" t="s">
        <v>213</v>
      </c>
      <c r="C222" s="43">
        <v>417.53708411999997</v>
      </c>
      <c r="D222" s="11" t="str">
        <f t="shared" si="33"/>
        <v>N/A</v>
      </c>
      <c r="E222" s="43">
        <v>438.10481415999999</v>
      </c>
      <c r="F222" s="11" t="str">
        <f t="shared" si="34"/>
        <v>N/A</v>
      </c>
      <c r="G222" s="43">
        <v>440.65307058000002</v>
      </c>
      <c r="H222" s="11" t="str">
        <f t="shared" si="35"/>
        <v>N/A</v>
      </c>
      <c r="I222" s="12">
        <v>4.9260000000000002</v>
      </c>
      <c r="J222" s="12">
        <v>0.58169999999999999</v>
      </c>
      <c r="K222" s="41" t="s">
        <v>739</v>
      </c>
      <c r="L222" s="9" t="str">
        <f t="shared" si="36"/>
        <v>Yes</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1746</v>
      </c>
      <c r="J223" s="12" t="s">
        <v>1746</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1746</v>
      </c>
      <c r="J224" s="12" t="s">
        <v>1746</v>
      </c>
      <c r="K224" s="41" t="s">
        <v>739</v>
      </c>
      <c r="L224" s="9" t="str">
        <f t="shared" si="36"/>
        <v>N/A</v>
      </c>
    </row>
    <row r="225" spans="1:12" x14ac:dyDescent="0.25">
      <c r="A225" s="2" t="s">
        <v>1386</v>
      </c>
      <c r="B225" s="33" t="s">
        <v>213</v>
      </c>
      <c r="C225" s="43" t="s">
        <v>1746</v>
      </c>
      <c r="D225" s="11" t="str">
        <f t="shared" si="33"/>
        <v>N/A</v>
      </c>
      <c r="E225" s="43" t="s">
        <v>1746</v>
      </c>
      <c r="F225" s="11" t="str">
        <f t="shared" si="34"/>
        <v>N/A</v>
      </c>
      <c r="G225" s="43" t="s">
        <v>1746</v>
      </c>
      <c r="H225" s="11" t="str">
        <f t="shared" si="35"/>
        <v>N/A</v>
      </c>
      <c r="I225" s="12" t="s">
        <v>1746</v>
      </c>
      <c r="J225" s="12" t="s">
        <v>1746</v>
      </c>
      <c r="K225" s="41" t="s">
        <v>739</v>
      </c>
      <c r="L225" s="9" t="str">
        <f t="shared" si="36"/>
        <v>N/A</v>
      </c>
    </row>
    <row r="226" spans="1:12" ht="25" x14ac:dyDescent="0.25">
      <c r="A226" s="2" t="s">
        <v>1387</v>
      </c>
      <c r="B226" s="33" t="s">
        <v>213</v>
      </c>
      <c r="C226" s="43">
        <v>128527994</v>
      </c>
      <c r="D226" s="11" t="str">
        <f t="shared" si="33"/>
        <v>N/A</v>
      </c>
      <c r="E226" s="43">
        <v>144448522</v>
      </c>
      <c r="F226" s="11" t="str">
        <f t="shared" si="34"/>
        <v>N/A</v>
      </c>
      <c r="G226" s="43">
        <v>171893571</v>
      </c>
      <c r="H226" s="11" t="str">
        <f t="shared" si="35"/>
        <v>N/A</v>
      </c>
      <c r="I226" s="12">
        <v>12.39</v>
      </c>
      <c r="J226" s="12">
        <v>19</v>
      </c>
      <c r="K226" s="41" t="s">
        <v>739</v>
      </c>
      <c r="L226" s="9" t="str">
        <f t="shared" si="36"/>
        <v>Yes</v>
      </c>
    </row>
    <row r="227" spans="1:12" ht="25" x14ac:dyDescent="0.25">
      <c r="A227" s="2" t="s">
        <v>519</v>
      </c>
      <c r="B227" s="33" t="s">
        <v>213</v>
      </c>
      <c r="C227" s="34">
        <v>3716</v>
      </c>
      <c r="D227" s="11" t="str">
        <f t="shared" si="33"/>
        <v>N/A</v>
      </c>
      <c r="E227" s="34">
        <v>3962</v>
      </c>
      <c r="F227" s="11" t="str">
        <f t="shared" si="34"/>
        <v>N/A</v>
      </c>
      <c r="G227" s="34">
        <v>3760</v>
      </c>
      <c r="H227" s="11" t="str">
        <f t="shared" si="35"/>
        <v>N/A</v>
      </c>
      <c r="I227" s="12">
        <v>6.62</v>
      </c>
      <c r="J227" s="12">
        <v>-5.0999999999999996</v>
      </c>
      <c r="K227" s="41" t="s">
        <v>739</v>
      </c>
      <c r="L227" s="9" t="str">
        <f t="shared" si="36"/>
        <v>Yes</v>
      </c>
    </row>
    <row r="228" spans="1:12" ht="25" x14ac:dyDescent="0.25">
      <c r="A228" s="2" t="s">
        <v>1388</v>
      </c>
      <c r="B228" s="33" t="s">
        <v>213</v>
      </c>
      <c r="C228" s="43">
        <v>34587.727125999998</v>
      </c>
      <c r="D228" s="11" t="str">
        <f t="shared" si="33"/>
        <v>N/A</v>
      </c>
      <c r="E228" s="43">
        <v>36458.486118000001</v>
      </c>
      <c r="F228" s="11" t="str">
        <f t="shared" si="34"/>
        <v>N/A</v>
      </c>
      <c r="G228" s="43">
        <v>45716.375266000003</v>
      </c>
      <c r="H228" s="11" t="str">
        <f t="shared" si="35"/>
        <v>N/A</v>
      </c>
      <c r="I228" s="12">
        <v>5.4089999999999998</v>
      </c>
      <c r="J228" s="12">
        <v>25.39</v>
      </c>
      <c r="K228" s="41" t="s">
        <v>739</v>
      </c>
      <c r="L228" s="9" t="str">
        <f t="shared" si="36"/>
        <v>Yes</v>
      </c>
    </row>
    <row r="229" spans="1:12" x14ac:dyDescent="0.25">
      <c r="A229" s="2" t="s">
        <v>1389</v>
      </c>
      <c r="B229" s="33" t="s">
        <v>213</v>
      </c>
      <c r="C229" s="14">
        <v>152957387</v>
      </c>
      <c r="D229" s="11" t="str">
        <f t="shared" ref="D229:D252" si="37">IF($B229="N/A","N/A",IF(C229&gt;10,"No",IF(C229&lt;-10,"No","Yes")))</f>
        <v>N/A</v>
      </c>
      <c r="E229" s="14">
        <v>171167978</v>
      </c>
      <c r="F229" s="11" t="str">
        <f t="shared" ref="F229:F252" si="38">IF($B229="N/A","N/A",IF(E229&gt;10,"No",IF(E229&lt;-10,"No","Yes")))</f>
        <v>N/A</v>
      </c>
      <c r="G229" s="14">
        <v>203783078</v>
      </c>
      <c r="H229" s="11" t="str">
        <f t="shared" ref="H229:H252" si="39">IF($B229="N/A","N/A",IF(G229&gt;10,"No",IF(G229&lt;-10,"No","Yes")))</f>
        <v>N/A</v>
      </c>
      <c r="I229" s="12">
        <v>11.91</v>
      </c>
      <c r="J229" s="12">
        <v>19.05</v>
      </c>
      <c r="K229" s="41" t="s">
        <v>739</v>
      </c>
      <c r="L229" s="9" t="str">
        <f t="shared" ref="L229:L252" si="40">IF(J229="Div by 0", "N/A", IF(K229="N/A","N/A", IF(J229&gt;VALUE(MID(K229,1,2)), "No", IF(J229&lt;-1*VALUE(MID(K229,1,2)), "No", "Yes"))))</f>
        <v>Yes</v>
      </c>
    </row>
    <row r="230" spans="1:12" x14ac:dyDescent="0.25">
      <c r="A230" s="4" t="s">
        <v>1390</v>
      </c>
      <c r="B230" s="33" t="s">
        <v>213</v>
      </c>
      <c r="C230" s="1">
        <v>7909</v>
      </c>
      <c r="D230" s="11" t="str">
        <f t="shared" si="37"/>
        <v>N/A</v>
      </c>
      <c r="E230" s="1">
        <v>8071</v>
      </c>
      <c r="F230" s="11" t="str">
        <f t="shared" si="38"/>
        <v>N/A</v>
      </c>
      <c r="G230" s="1">
        <v>8269</v>
      </c>
      <c r="H230" s="11" t="str">
        <f t="shared" si="39"/>
        <v>N/A</v>
      </c>
      <c r="I230" s="12">
        <v>2.048</v>
      </c>
      <c r="J230" s="12">
        <v>2.4529999999999998</v>
      </c>
      <c r="K230" s="41" t="s">
        <v>739</v>
      </c>
      <c r="L230" s="9" t="str">
        <f t="shared" si="40"/>
        <v>Yes</v>
      </c>
    </row>
    <row r="231" spans="1:12" x14ac:dyDescent="0.25">
      <c r="A231" s="4" t="s">
        <v>1391</v>
      </c>
      <c r="B231" s="33" t="s">
        <v>213</v>
      </c>
      <c r="C231" s="14">
        <v>19339.662031</v>
      </c>
      <c r="D231" s="11" t="str">
        <f t="shared" si="37"/>
        <v>N/A</v>
      </c>
      <c r="E231" s="14">
        <v>21207.778217999999</v>
      </c>
      <c r="F231" s="11" t="str">
        <f t="shared" si="38"/>
        <v>N/A</v>
      </c>
      <c r="G231" s="14">
        <v>24644.222760000001</v>
      </c>
      <c r="H231" s="11" t="str">
        <f t="shared" si="39"/>
        <v>N/A</v>
      </c>
      <c r="I231" s="12">
        <v>9.66</v>
      </c>
      <c r="J231" s="12">
        <v>16.2</v>
      </c>
      <c r="K231" s="41" t="s">
        <v>739</v>
      </c>
      <c r="L231" s="9" t="str">
        <f t="shared" si="40"/>
        <v>Yes</v>
      </c>
    </row>
    <row r="232" spans="1:12" x14ac:dyDescent="0.25">
      <c r="A232" s="4" t="s">
        <v>1392</v>
      </c>
      <c r="B232" s="33" t="s">
        <v>213</v>
      </c>
      <c r="C232" s="14">
        <v>14177.814433</v>
      </c>
      <c r="D232" s="11" t="str">
        <f t="shared" si="37"/>
        <v>N/A</v>
      </c>
      <c r="E232" s="14">
        <v>18300.473118000002</v>
      </c>
      <c r="F232" s="11" t="str">
        <f t="shared" si="38"/>
        <v>N/A</v>
      </c>
      <c r="G232" s="14">
        <v>17464.929412000001</v>
      </c>
      <c r="H232" s="11" t="str">
        <f t="shared" si="39"/>
        <v>N/A</v>
      </c>
      <c r="I232" s="12">
        <v>29.08</v>
      </c>
      <c r="J232" s="12">
        <v>-4.57</v>
      </c>
      <c r="K232" s="41" t="s">
        <v>739</v>
      </c>
      <c r="L232" s="9" t="str">
        <f t="shared" si="40"/>
        <v>Yes</v>
      </c>
    </row>
    <row r="233" spans="1:12" ht="25" x14ac:dyDescent="0.25">
      <c r="A233" s="4" t="s">
        <v>1393</v>
      </c>
      <c r="B233" s="33" t="s">
        <v>213</v>
      </c>
      <c r="C233" s="14">
        <v>19715.465468999999</v>
      </c>
      <c r="D233" s="11" t="str">
        <f t="shared" si="37"/>
        <v>N/A</v>
      </c>
      <c r="E233" s="14">
        <v>21397.594494000001</v>
      </c>
      <c r="F233" s="11" t="str">
        <f t="shared" si="38"/>
        <v>N/A</v>
      </c>
      <c r="G233" s="14">
        <v>24982.127700000001</v>
      </c>
      <c r="H233" s="11" t="str">
        <f t="shared" si="39"/>
        <v>N/A</v>
      </c>
      <c r="I233" s="12">
        <v>8.532</v>
      </c>
      <c r="J233" s="12">
        <v>16.75</v>
      </c>
      <c r="K233" s="41" t="s">
        <v>739</v>
      </c>
      <c r="L233" s="9" t="str">
        <f t="shared" si="40"/>
        <v>Yes</v>
      </c>
    </row>
    <row r="234" spans="1:12" x14ac:dyDescent="0.25">
      <c r="A234" s="4" t="s">
        <v>1394</v>
      </c>
      <c r="B234" s="33" t="s">
        <v>213</v>
      </c>
      <c r="C234" s="14">
        <v>14010.354839</v>
      </c>
      <c r="D234" s="11" t="str">
        <f t="shared" si="37"/>
        <v>N/A</v>
      </c>
      <c r="E234" s="14">
        <v>18397.66129</v>
      </c>
      <c r="F234" s="11" t="str">
        <f t="shared" si="38"/>
        <v>N/A</v>
      </c>
      <c r="G234" s="14">
        <v>20271.654087999999</v>
      </c>
      <c r="H234" s="11" t="str">
        <f t="shared" si="39"/>
        <v>N/A</v>
      </c>
      <c r="I234" s="12">
        <v>31.31</v>
      </c>
      <c r="J234" s="12">
        <v>10.19</v>
      </c>
      <c r="K234" s="41" t="s">
        <v>739</v>
      </c>
      <c r="L234" s="9" t="str">
        <f t="shared" si="40"/>
        <v>Yes</v>
      </c>
    </row>
    <row r="235" spans="1:12" x14ac:dyDescent="0.25">
      <c r="A235" s="4" t="s">
        <v>1395</v>
      </c>
      <c r="B235" s="33" t="s">
        <v>213</v>
      </c>
      <c r="C235" s="14">
        <v>1253.7380952000001</v>
      </c>
      <c r="D235" s="11" t="str">
        <f t="shared" si="37"/>
        <v>N/A</v>
      </c>
      <c r="E235" s="14">
        <v>1579.7954545</v>
      </c>
      <c r="F235" s="11" t="str">
        <f t="shared" si="38"/>
        <v>N/A</v>
      </c>
      <c r="G235" s="14">
        <v>1929.5245901999999</v>
      </c>
      <c r="H235" s="11" t="str">
        <f t="shared" si="39"/>
        <v>N/A</v>
      </c>
      <c r="I235" s="12">
        <v>26.01</v>
      </c>
      <c r="J235" s="12">
        <v>22.14</v>
      </c>
      <c r="K235" s="41" t="s">
        <v>739</v>
      </c>
      <c r="L235" s="9" t="str">
        <f t="shared" si="40"/>
        <v>Yes</v>
      </c>
    </row>
    <row r="236" spans="1:12" x14ac:dyDescent="0.25">
      <c r="A236" s="4" t="s">
        <v>1396</v>
      </c>
      <c r="B236" s="33" t="s">
        <v>213</v>
      </c>
      <c r="C236" s="11">
        <v>6.4769470150000004</v>
      </c>
      <c r="D236" s="11" t="str">
        <f t="shared" si="37"/>
        <v>N/A</v>
      </c>
      <c r="E236" s="11">
        <v>7.1711625261999998</v>
      </c>
      <c r="F236" s="11" t="str">
        <f t="shared" si="38"/>
        <v>N/A</v>
      </c>
      <c r="G236" s="11">
        <v>7.5109225836000002</v>
      </c>
      <c r="H236" s="11" t="str">
        <f t="shared" si="39"/>
        <v>N/A</v>
      </c>
      <c r="I236" s="12">
        <v>10.72</v>
      </c>
      <c r="J236" s="12">
        <v>4.7380000000000004</v>
      </c>
      <c r="K236" s="41" t="s">
        <v>739</v>
      </c>
      <c r="L236" s="9" t="str">
        <f t="shared" si="40"/>
        <v>Yes</v>
      </c>
    </row>
    <row r="237" spans="1:12" x14ac:dyDescent="0.25">
      <c r="A237" s="4" t="s">
        <v>1397</v>
      </c>
      <c r="B237" s="33" t="s">
        <v>213</v>
      </c>
      <c r="C237" s="11">
        <v>16.220735785999999</v>
      </c>
      <c r="D237" s="11" t="str">
        <f t="shared" si="37"/>
        <v>N/A</v>
      </c>
      <c r="E237" s="11">
        <v>14.785373609000001</v>
      </c>
      <c r="F237" s="11" t="str">
        <f t="shared" si="38"/>
        <v>N/A</v>
      </c>
      <c r="G237" s="11">
        <v>15.151515152</v>
      </c>
      <c r="H237" s="11" t="str">
        <f t="shared" si="39"/>
        <v>N/A</v>
      </c>
      <c r="I237" s="12">
        <v>-8.85</v>
      </c>
      <c r="J237" s="12">
        <v>2.476</v>
      </c>
      <c r="K237" s="41" t="s">
        <v>739</v>
      </c>
      <c r="L237" s="9" t="str">
        <f t="shared" si="40"/>
        <v>Yes</v>
      </c>
    </row>
    <row r="238" spans="1:12" x14ac:dyDescent="0.25">
      <c r="A238" s="4" t="s">
        <v>1398</v>
      </c>
      <c r="B238" s="33" t="s">
        <v>213</v>
      </c>
      <c r="C238" s="11">
        <v>9.8636310352999992</v>
      </c>
      <c r="D238" s="11" t="str">
        <f t="shared" si="37"/>
        <v>N/A</v>
      </c>
      <c r="E238" s="11">
        <v>9.9793002990000002</v>
      </c>
      <c r="F238" s="11" t="str">
        <f t="shared" si="38"/>
        <v>N/A</v>
      </c>
      <c r="G238" s="11">
        <v>10.248754937999999</v>
      </c>
      <c r="H238" s="11" t="str">
        <f t="shared" si="39"/>
        <v>N/A</v>
      </c>
      <c r="I238" s="12">
        <v>1.173</v>
      </c>
      <c r="J238" s="12">
        <v>2.7</v>
      </c>
      <c r="K238" s="41" t="s">
        <v>739</v>
      </c>
      <c r="L238" s="9" t="str">
        <f t="shared" si="40"/>
        <v>Yes</v>
      </c>
    </row>
    <row r="239" spans="1:12" x14ac:dyDescent="0.25">
      <c r="A239" s="4" t="s">
        <v>1399</v>
      </c>
      <c r="B239" s="33" t="s">
        <v>213</v>
      </c>
      <c r="C239" s="11">
        <v>0.6106208635</v>
      </c>
      <c r="D239" s="11" t="str">
        <f t="shared" si="37"/>
        <v>N/A</v>
      </c>
      <c r="E239" s="11">
        <v>0.58684335070000004</v>
      </c>
      <c r="F239" s="11" t="str">
        <f t="shared" si="38"/>
        <v>N/A</v>
      </c>
      <c r="G239" s="11">
        <v>0.78190312269999995</v>
      </c>
      <c r="H239" s="11" t="str">
        <f t="shared" si="39"/>
        <v>N/A</v>
      </c>
      <c r="I239" s="12">
        <v>-3.89</v>
      </c>
      <c r="J239" s="12">
        <v>33.24</v>
      </c>
      <c r="K239" s="41" t="s">
        <v>739</v>
      </c>
      <c r="L239" s="9" t="str">
        <f t="shared" si="40"/>
        <v>No</v>
      </c>
    </row>
    <row r="240" spans="1:12" x14ac:dyDescent="0.25">
      <c r="A240" s="4" t="s">
        <v>1400</v>
      </c>
      <c r="B240" s="33" t="s">
        <v>213</v>
      </c>
      <c r="C240" s="11">
        <v>0.43408609370000001</v>
      </c>
      <c r="D240" s="11" t="str">
        <f t="shared" si="37"/>
        <v>N/A</v>
      </c>
      <c r="E240" s="11">
        <v>0.35124131879999998</v>
      </c>
      <c r="F240" s="11" t="str">
        <f t="shared" si="38"/>
        <v>N/A</v>
      </c>
      <c r="G240" s="11">
        <v>0.5308964317</v>
      </c>
      <c r="H240" s="11" t="str">
        <f t="shared" si="39"/>
        <v>N/A</v>
      </c>
      <c r="I240" s="12">
        <v>-19.100000000000001</v>
      </c>
      <c r="J240" s="12">
        <v>51.15</v>
      </c>
      <c r="K240" s="41" t="s">
        <v>739</v>
      </c>
      <c r="L240" s="9" t="str">
        <f t="shared" si="40"/>
        <v>No</v>
      </c>
    </row>
    <row r="241" spans="1:12" x14ac:dyDescent="0.25">
      <c r="A241" s="4" t="s">
        <v>1401</v>
      </c>
      <c r="B241" s="33" t="s">
        <v>213</v>
      </c>
      <c r="C241" s="14">
        <v>128527994</v>
      </c>
      <c r="D241" s="11" t="str">
        <f t="shared" si="37"/>
        <v>N/A</v>
      </c>
      <c r="E241" s="14">
        <v>144448522</v>
      </c>
      <c r="F241" s="11" t="str">
        <f t="shared" si="38"/>
        <v>N/A</v>
      </c>
      <c r="G241" s="14">
        <v>171893571</v>
      </c>
      <c r="H241" s="11" t="str">
        <f t="shared" si="39"/>
        <v>N/A</v>
      </c>
      <c r="I241" s="12">
        <v>12.39</v>
      </c>
      <c r="J241" s="12">
        <v>19</v>
      </c>
      <c r="K241" s="41" t="s">
        <v>739</v>
      </c>
      <c r="L241" s="9" t="str">
        <f t="shared" si="40"/>
        <v>Yes</v>
      </c>
    </row>
    <row r="242" spans="1:12" x14ac:dyDescent="0.25">
      <c r="A242" s="4" t="s">
        <v>1402</v>
      </c>
      <c r="B242" s="33" t="s">
        <v>213</v>
      </c>
      <c r="C242" s="1">
        <v>3716</v>
      </c>
      <c r="D242" s="11" t="str">
        <f t="shared" si="37"/>
        <v>N/A</v>
      </c>
      <c r="E242" s="1">
        <v>3962</v>
      </c>
      <c r="F242" s="11" t="str">
        <f t="shared" si="38"/>
        <v>N/A</v>
      </c>
      <c r="G242" s="1">
        <v>3760</v>
      </c>
      <c r="H242" s="11" t="str">
        <f t="shared" si="39"/>
        <v>N/A</v>
      </c>
      <c r="I242" s="12">
        <v>6.62</v>
      </c>
      <c r="J242" s="12">
        <v>-5.0999999999999996</v>
      </c>
      <c r="K242" s="41" t="s">
        <v>739</v>
      </c>
      <c r="L242" s="9" t="str">
        <f t="shared" si="40"/>
        <v>Yes</v>
      </c>
    </row>
    <row r="243" spans="1:12" ht="25" x14ac:dyDescent="0.25">
      <c r="A243" s="4" t="s">
        <v>1403</v>
      </c>
      <c r="B243" s="33" t="s">
        <v>213</v>
      </c>
      <c r="C243" s="14">
        <v>34587.727125999998</v>
      </c>
      <c r="D243" s="11" t="str">
        <f t="shared" si="37"/>
        <v>N/A</v>
      </c>
      <c r="E243" s="14">
        <v>36458.486118000001</v>
      </c>
      <c r="F243" s="11" t="str">
        <f t="shared" si="38"/>
        <v>N/A</v>
      </c>
      <c r="G243" s="14">
        <v>45716.375266000003</v>
      </c>
      <c r="H243" s="11" t="str">
        <f t="shared" si="39"/>
        <v>N/A</v>
      </c>
      <c r="I243" s="12">
        <v>5.4089999999999998</v>
      </c>
      <c r="J243" s="12">
        <v>25.39</v>
      </c>
      <c r="K243" s="41" t="s">
        <v>739</v>
      </c>
      <c r="L243" s="9" t="str">
        <f t="shared" si="40"/>
        <v>Yes</v>
      </c>
    </row>
    <row r="244" spans="1:12" ht="25" x14ac:dyDescent="0.25">
      <c r="A244" s="4" t="s">
        <v>1404</v>
      </c>
      <c r="B244" s="33" t="s">
        <v>213</v>
      </c>
      <c r="C244" s="14">
        <v>22664.304348000001</v>
      </c>
      <c r="D244" s="11" t="str">
        <f t="shared" si="37"/>
        <v>N/A</v>
      </c>
      <c r="E244" s="14">
        <v>25386.884614999999</v>
      </c>
      <c r="F244" s="11" t="str">
        <f t="shared" si="38"/>
        <v>N/A</v>
      </c>
      <c r="G244" s="14">
        <v>27236.097560999999</v>
      </c>
      <c r="H244" s="11" t="str">
        <f t="shared" si="39"/>
        <v>N/A</v>
      </c>
      <c r="I244" s="12">
        <v>12.01</v>
      </c>
      <c r="J244" s="12">
        <v>7.2839999999999998</v>
      </c>
      <c r="K244" s="41" t="s">
        <v>739</v>
      </c>
      <c r="L244" s="9" t="str">
        <f t="shared" si="40"/>
        <v>Yes</v>
      </c>
    </row>
    <row r="245" spans="1:12" ht="25" x14ac:dyDescent="0.25">
      <c r="A245" s="4" t="s">
        <v>1405</v>
      </c>
      <c r="B245" s="33" t="s">
        <v>213</v>
      </c>
      <c r="C245" s="14">
        <v>34903.218041</v>
      </c>
      <c r="D245" s="11" t="str">
        <f t="shared" si="37"/>
        <v>N/A</v>
      </c>
      <c r="E245" s="14">
        <v>36712.467374</v>
      </c>
      <c r="F245" s="11" t="str">
        <f t="shared" si="38"/>
        <v>N/A</v>
      </c>
      <c r="G245" s="14">
        <v>46073.956284</v>
      </c>
      <c r="H245" s="11" t="str">
        <f t="shared" si="39"/>
        <v>N/A</v>
      </c>
      <c r="I245" s="12">
        <v>5.1840000000000002</v>
      </c>
      <c r="J245" s="12">
        <v>25.5</v>
      </c>
      <c r="K245" s="41" t="s">
        <v>739</v>
      </c>
      <c r="L245" s="9" t="str">
        <f t="shared" si="40"/>
        <v>Yes</v>
      </c>
    </row>
    <row r="246" spans="1:12" ht="25" x14ac:dyDescent="0.25">
      <c r="A246" s="4" t="s">
        <v>1406</v>
      </c>
      <c r="B246" s="33" t="s">
        <v>213</v>
      </c>
      <c r="C246" s="14">
        <v>24021.535714000001</v>
      </c>
      <c r="D246" s="11" t="str">
        <f t="shared" si="37"/>
        <v>N/A</v>
      </c>
      <c r="E246" s="14">
        <v>28017.8125</v>
      </c>
      <c r="F246" s="11" t="str">
        <f t="shared" si="38"/>
        <v>N/A</v>
      </c>
      <c r="G246" s="14">
        <v>36376.457627000003</v>
      </c>
      <c r="H246" s="11" t="str">
        <f t="shared" si="39"/>
        <v>N/A</v>
      </c>
      <c r="I246" s="12">
        <v>16.64</v>
      </c>
      <c r="J246" s="12">
        <v>29.83</v>
      </c>
      <c r="K246" s="41" t="s">
        <v>739</v>
      </c>
      <c r="L246" s="9" t="str">
        <f t="shared" si="40"/>
        <v>Yes</v>
      </c>
    </row>
    <row r="247" spans="1:12" ht="25" x14ac:dyDescent="0.25">
      <c r="A247" s="4" t="s">
        <v>1407</v>
      </c>
      <c r="B247" s="33" t="s">
        <v>213</v>
      </c>
      <c r="C247" s="14" t="s">
        <v>1746</v>
      </c>
      <c r="D247" s="11" t="str">
        <f t="shared" si="37"/>
        <v>N/A</v>
      </c>
      <c r="E247" s="14" t="s">
        <v>1746</v>
      </c>
      <c r="F247" s="11" t="str">
        <f t="shared" si="38"/>
        <v>N/A</v>
      </c>
      <c r="G247" s="14" t="s">
        <v>1746</v>
      </c>
      <c r="H247" s="11" t="str">
        <f t="shared" si="39"/>
        <v>N/A</v>
      </c>
      <c r="I247" s="12" t="s">
        <v>1746</v>
      </c>
      <c r="J247" s="12" t="s">
        <v>1746</v>
      </c>
      <c r="K247" s="41" t="s">
        <v>739</v>
      </c>
      <c r="L247" s="9" t="str">
        <f t="shared" si="40"/>
        <v>N/A</v>
      </c>
    </row>
    <row r="248" spans="1:12" ht="25" x14ac:dyDescent="0.25">
      <c r="A248" s="4" t="s">
        <v>1408</v>
      </c>
      <c r="B248" s="33" t="s">
        <v>213</v>
      </c>
      <c r="C248" s="11">
        <v>3.0431578085000002</v>
      </c>
      <c r="D248" s="11" t="str">
        <f t="shared" si="37"/>
        <v>N/A</v>
      </c>
      <c r="E248" s="11">
        <v>3.5202757934000002</v>
      </c>
      <c r="F248" s="11" t="str">
        <f t="shared" si="38"/>
        <v>N/A</v>
      </c>
      <c r="G248" s="11">
        <v>3.4152943421000002</v>
      </c>
      <c r="H248" s="11" t="str">
        <f t="shared" si="39"/>
        <v>N/A</v>
      </c>
      <c r="I248" s="12">
        <v>15.68</v>
      </c>
      <c r="J248" s="12">
        <v>-2.98</v>
      </c>
      <c r="K248" s="41" t="s">
        <v>739</v>
      </c>
      <c r="L248" s="9" t="str">
        <f t="shared" si="40"/>
        <v>Yes</v>
      </c>
    </row>
    <row r="249" spans="1:12" ht="25" x14ac:dyDescent="0.25">
      <c r="A249" s="4" t="s">
        <v>1409</v>
      </c>
      <c r="B249" s="33" t="s">
        <v>213</v>
      </c>
      <c r="C249" s="11">
        <v>7.6923076923</v>
      </c>
      <c r="D249" s="11" t="str">
        <f t="shared" si="37"/>
        <v>N/A</v>
      </c>
      <c r="E249" s="11">
        <v>8.2670906199999994</v>
      </c>
      <c r="F249" s="11" t="str">
        <f t="shared" si="38"/>
        <v>N/A</v>
      </c>
      <c r="G249" s="11">
        <v>7.3083778965999997</v>
      </c>
      <c r="H249" s="11" t="str">
        <f t="shared" si="39"/>
        <v>N/A</v>
      </c>
      <c r="I249" s="12">
        <v>7.4720000000000004</v>
      </c>
      <c r="J249" s="12">
        <v>-11.6</v>
      </c>
      <c r="K249" s="41" t="s">
        <v>739</v>
      </c>
      <c r="L249" s="9" t="str">
        <f t="shared" si="40"/>
        <v>Yes</v>
      </c>
    </row>
    <row r="250" spans="1:12" ht="25" x14ac:dyDescent="0.25">
      <c r="A250" s="4" t="s">
        <v>1410</v>
      </c>
      <c r="B250" s="33" t="s">
        <v>213</v>
      </c>
      <c r="C250" s="11">
        <v>4.7071388567000003</v>
      </c>
      <c r="D250" s="11" t="str">
        <f t="shared" si="37"/>
        <v>N/A</v>
      </c>
      <c r="E250" s="11">
        <v>4.9347064986999998</v>
      </c>
      <c r="F250" s="11" t="str">
        <f t="shared" si="38"/>
        <v>N/A</v>
      </c>
      <c r="G250" s="11">
        <v>4.7100003860999999</v>
      </c>
      <c r="H250" s="11" t="str">
        <f t="shared" si="39"/>
        <v>N/A</v>
      </c>
      <c r="I250" s="12">
        <v>4.835</v>
      </c>
      <c r="J250" s="12">
        <v>-4.55</v>
      </c>
      <c r="K250" s="41" t="s">
        <v>739</v>
      </c>
      <c r="L250" s="9" t="str">
        <f t="shared" si="40"/>
        <v>Yes</v>
      </c>
    </row>
    <row r="251" spans="1:12" ht="25" x14ac:dyDescent="0.25">
      <c r="A251" s="4" t="s">
        <v>1411</v>
      </c>
      <c r="B251" s="33" t="s">
        <v>213</v>
      </c>
      <c r="C251" s="11">
        <v>0.22061140879999999</v>
      </c>
      <c r="D251" s="11" t="str">
        <f t="shared" si="37"/>
        <v>N/A</v>
      </c>
      <c r="E251" s="11">
        <v>0.227165168</v>
      </c>
      <c r="F251" s="11" t="str">
        <f t="shared" si="38"/>
        <v>N/A</v>
      </c>
      <c r="G251" s="11">
        <v>0.29014015240000002</v>
      </c>
      <c r="H251" s="11" t="str">
        <f t="shared" si="39"/>
        <v>N/A</v>
      </c>
      <c r="I251" s="12">
        <v>2.9710000000000001</v>
      </c>
      <c r="J251" s="12">
        <v>27.72</v>
      </c>
      <c r="K251" s="41" t="s">
        <v>739</v>
      </c>
      <c r="L251" s="9" t="str">
        <f t="shared" si="40"/>
        <v>Yes</v>
      </c>
    </row>
    <row r="252" spans="1:12" ht="25" x14ac:dyDescent="0.25">
      <c r="A252" s="4" t="s">
        <v>1412</v>
      </c>
      <c r="B252" s="33" t="s">
        <v>213</v>
      </c>
      <c r="C252" s="11">
        <v>0</v>
      </c>
      <c r="D252" s="11" t="str">
        <f t="shared" si="37"/>
        <v>N/A</v>
      </c>
      <c r="E252" s="11">
        <v>0</v>
      </c>
      <c r="F252" s="11" t="str">
        <f t="shared" si="38"/>
        <v>N/A</v>
      </c>
      <c r="G252" s="11">
        <v>0</v>
      </c>
      <c r="H252" s="11" t="str">
        <f t="shared" si="39"/>
        <v>N/A</v>
      </c>
      <c r="I252" s="12" t="s">
        <v>1746</v>
      </c>
      <c r="J252" s="12" t="s">
        <v>1746</v>
      </c>
      <c r="K252" s="41" t="s">
        <v>739</v>
      </c>
      <c r="L252" s="9" t="str">
        <f t="shared" si="40"/>
        <v>N/A</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52474</v>
      </c>
      <c r="D6" s="11" t="str">
        <f t="shared" ref="D6:D37" si="0">IF($B6="N/A","N/A",IF(C6&gt;10,"No",IF(C6&lt;-10,"No","Yes")))</f>
        <v>N/A</v>
      </c>
      <c r="E6" s="34">
        <v>53686</v>
      </c>
      <c r="F6" s="11" t="str">
        <f t="shared" ref="F6:F37" si="1">IF($B6="N/A","N/A",IF(E6&gt;10,"No",IF(E6&lt;-10,"No","Yes")))</f>
        <v>N/A</v>
      </c>
      <c r="G6" s="34">
        <v>53171</v>
      </c>
      <c r="H6" s="11" t="str">
        <f t="shared" ref="H6:H37" si="2">IF($B6="N/A","N/A",IF(G6&gt;10,"No",IF(G6&lt;-10,"No","Yes")))</f>
        <v>N/A</v>
      </c>
      <c r="I6" s="12">
        <v>2.31</v>
      </c>
      <c r="J6" s="12">
        <v>-0.95899999999999996</v>
      </c>
      <c r="K6" s="41" t="s">
        <v>739</v>
      </c>
      <c r="L6" s="9" t="str">
        <f t="shared" ref="L6:L39" si="3">IF(J6="Div by 0", "N/A", IF(K6="N/A","N/A", IF(J6&gt;VALUE(MID(K6,1,2)), "No", IF(J6&lt;-1*VALUE(MID(K6,1,2)), "No", "Yes"))))</f>
        <v>Yes</v>
      </c>
    </row>
    <row r="7" spans="1:12" x14ac:dyDescent="0.25">
      <c r="A7" s="42" t="s">
        <v>6</v>
      </c>
      <c r="B7" s="33" t="s">
        <v>213</v>
      </c>
      <c r="C7" s="34">
        <v>49129</v>
      </c>
      <c r="D7" s="11" t="str">
        <f t="shared" si="0"/>
        <v>N/A</v>
      </c>
      <c r="E7" s="34">
        <v>50049</v>
      </c>
      <c r="F7" s="11" t="str">
        <f t="shared" si="1"/>
        <v>N/A</v>
      </c>
      <c r="G7" s="34">
        <v>49591</v>
      </c>
      <c r="H7" s="11" t="str">
        <f t="shared" si="2"/>
        <v>N/A</v>
      </c>
      <c r="I7" s="12">
        <v>1.873</v>
      </c>
      <c r="J7" s="12">
        <v>-0.91500000000000004</v>
      </c>
      <c r="K7" s="41" t="s">
        <v>739</v>
      </c>
      <c r="L7" s="9" t="str">
        <f t="shared" si="3"/>
        <v>Yes</v>
      </c>
    </row>
    <row r="8" spans="1:12" x14ac:dyDescent="0.25">
      <c r="A8" s="42" t="s">
        <v>360</v>
      </c>
      <c r="B8" s="33" t="s">
        <v>213</v>
      </c>
      <c r="C8" s="8">
        <v>93.625414491000001</v>
      </c>
      <c r="D8" s="11" t="str">
        <f t="shared" si="0"/>
        <v>N/A</v>
      </c>
      <c r="E8" s="8">
        <v>93.225421897999993</v>
      </c>
      <c r="F8" s="11" t="str">
        <f t="shared" si="1"/>
        <v>N/A</v>
      </c>
      <c r="G8" s="8">
        <v>93.267006451</v>
      </c>
      <c r="H8" s="11" t="str">
        <f t="shared" si="2"/>
        <v>N/A</v>
      </c>
      <c r="I8" s="12">
        <v>-0.42699999999999999</v>
      </c>
      <c r="J8" s="12">
        <v>4.4600000000000001E-2</v>
      </c>
      <c r="K8" s="41" t="s">
        <v>739</v>
      </c>
      <c r="L8" s="9" t="str">
        <f t="shared" si="3"/>
        <v>Yes</v>
      </c>
    </row>
    <row r="9" spans="1:12" x14ac:dyDescent="0.25">
      <c r="A9" s="4" t="s">
        <v>88</v>
      </c>
      <c r="B9" s="41" t="s">
        <v>213</v>
      </c>
      <c r="C9" s="1">
        <v>47176.3</v>
      </c>
      <c r="D9" s="11" t="str">
        <f t="shared" si="0"/>
        <v>N/A</v>
      </c>
      <c r="E9" s="1">
        <v>48203.54</v>
      </c>
      <c r="F9" s="11" t="str">
        <f t="shared" si="1"/>
        <v>N/A</v>
      </c>
      <c r="G9" s="1">
        <v>48017.72</v>
      </c>
      <c r="H9" s="11" t="str">
        <f t="shared" si="2"/>
        <v>N/A</v>
      </c>
      <c r="I9" s="12">
        <v>2.177</v>
      </c>
      <c r="J9" s="12">
        <v>-0.38500000000000001</v>
      </c>
      <c r="K9" s="41" t="s">
        <v>739</v>
      </c>
      <c r="L9" s="9" t="str">
        <f t="shared" si="3"/>
        <v>Yes</v>
      </c>
    </row>
    <row r="10" spans="1:12" x14ac:dyDescent="0.25">
      <c r="A10" s="4" t="s">
        <v>1413</v>
      </c>
      <c r="B10" s="33" t="s">
        <v>213</v>
      </c>
      <c r="C10" s="8">
        <v>0.61363722990000003</v>
      </c>
      <c r="D10" s="11" t="str">
        <f t="shared" si="0"/>
        <v>N/A</v>
      </c>
      <c r="E10" s="8">
        <v>0.99653540959999998</v>
      </c>
      <c r="F10" s="11" t="str">
        <f t="shared" si="1"/>
        <v>N/A</v>
      </c>
      <c r="G10" s="8">
        <v>0.74476688420000003</v>
      </c>
      <c r="H10" s="11" t="str">
        <f t="shared" si="2"/>
        <v>N/A</v>
      </c>
      <c r="I10" s="12">
        <v>62.4</v>
      </c>
      <c r="J10" s="12">
        <v>-25.3</v>
      </c>
      <c r="K10" s="41" t="s">
        <v>739</v>
      </c>
      <c r="L10" s="9" t="str">
        <f t="shared" si="3"/>
        <v>Yes</v>
      </c>
    </row>
    <row r="11" spans="1:12" x14ac:dyDescent="0.25">
      <c r="A11" s="4" t="s">
        <v>1414</v>
      </c>
      <c r="B11" s="33" t="s">
        <v>213</v>
      </c>
      <c r="C11" s="8">
        <v>2.3249609329999998</v>
      </c>
      <c r="D11" s="11" t="str">
        <f t="shared" si="0"/>
        <v>N/A</v>
      </c>
      <c r="E11" s="8">
        <v>2.4382520582999998</v>
      </c>
      <c r="F11" s="11" t="str">
        <f t="shared" si="1"/>
        <v>N/A</v>
      </c>
      <c r="G11" s="8">
        <v>2.3772357112</v>
      </c>
      <c r="H11" s="11" t="str">
        <f t="shared" si="2"/>
        <v>N/A</v>
      </c>
      <c r="I11" s="12">
        <v>4.8730000000000002</v>
      </c>
      <c r="J11" s="12">
        <v>-2.5</v>
      </c>
      <c r="K11" s="41" t="s">
        <v>739</v>
      </c>
      <c r="L11" s="9" t="str">
        <f t="shared" si="3"/>
        <v>Yes</v>
      </c>
    </row>
    <row r="12" spans="1:12" x14ac:dyDescent="0.25">
      <c r="A12" s="4" t="s">
        <v>1415</v>
      </c>
      <c r="B12" s="33" t="s">
        <v>213</v>
      </c>
      <c r="C12" s="8">
        <v>10.067843121999999</v>
      </c>
      <c r="D12" s="11" t="str">
        <f t="shared" si="0"/>
        <v>N/A</v>
      </c>
      <c r="E12" s="8">
        <v>10.024959952</v>
      </c>
      <c r="F12" s="11" t="str">
        <f t="shared" si="1"/>
        <v>N/A</v>
      </c>
      <c r="G12" s="8">
        <v>9.4600440090000006</v>
      </c>
      <c r="H12" s="11" t="str">
        <f t="shared" si="2"/>
        <v>N/A</v>
      </c>
      <c r="I12" s="12">
        <v>-0.42599999999999999</v>
      </c>
      <c r="J12" s="12">
        <v>-5.64</v>
      </c>
      <c r="K12" s="41" t="s">
        <v>739</v>
      </c>
      <c r="L12" s="9" t="str">
        <f t="shared" si="3"/>
        <v>Yes</v>
      </c>
    </row>
    <row r="13" spans="1:12" x14ac:dyDescent="0.25">
      <c r="A13" s="4" t="s">
        <v>1416</v>
      </c>
      <c r="B13" s="33" t="s">
        <v>213</v>
      </c>
      <c r="C13" s="8">
        <v>1.2806342189</v>
      </c>
      <c r="D13" s="11" t="str">
        <f t="shared" si="0"/>
        <v>N/A</v>
      </c>
      <c r="E13" s="8">
        <v>1.4715195768</v>
      </c>
      <c r="F13" s="11" t="str">
        <f t="shared" si="1"/>
        <v>N/A</v>
      </c>
      <c r="G13" s="8">
        <v>1.3729288522</v>
      </c>
      <c r="H13" s="11" t="str">
        <f t="shared" si="2"/>
        <v>N/A</v>
      </c>
      <c r="I13" s="12">
        <v>14.91</v>
      </c>
      <c r="J13" s="12">
        <v>-6.7</v>
      </c>
      <c r="K13" s="41" t="s">
        <v>739</v>
      </c>
      <c r="L13" s="9" t="str">
        <f t="shared" si="3"/>
        <v>Yes</v>
      </c>
    </row>
    <row r="14" spans="1:12" x14ac:dyDescent="0.25">
      <c r="A14" s="4" t="s">
        <v>1417</v>
      </c>
      <c r="B14" s="33" t="s">
        <v>213</v>
      </c>
      <c r="C14" s="8">
        <v>4.4441056523000002</v>
      </c>
      <c r="D14" s="11" t="str">
        <f t="shared" si="0"/>
        <v>N/A</v>
      </c>
      <c r="E14" s="8">
        <v>4.3977945832999996</v>
      </c>
      <c r="F14" s="11" t="str">
        <f t="shared" si="1"/>
        <v>N/A</v>
      </c>
      <c r="G14" s="8">
        <v>4.1037407609000001</v>
      </c>
      <c r="H14" s="11" t="str">
        <f t="shared" si="2"/>
        <v>N/A</v>
      </c>
      <c r="I14" s="12">
        <v>-1.04</v>
      </c>
      <c r="J14" s="12">
        <v>-6.69</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0.44021801269999999</v>
      </c>
      <c r="D16" s="11" t="str">
        <f t="shared" si="0"/>
        <v>N/A</v>
      </c>
      <c r="E16" s="8">
        <v>0.42655440900000002</v>
      </c>
      <c r="F16" s="11" t="str">
        <f t="shared" si="1"/>
        <v>N/A</v>
      </c>
      <c r="G16" s="8">
        <v>0.44573169579999999</v>
      </c>
      <c r="H16" s="11" t="str">
        <f t="shared" si="2"/>
        <v>N/A</v>
      </c>
      <c r="I16" s="12">
        <v>-3.1</v>
      </c>
      <c r="J16" s="12">
        <v>4.4960000000000004</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80.828600831000003</v>
      </c>
      <c r="D18" s="11" t="str">
        <f t="shared" si="0"/>
        <v>N/A</v>
      </c>
      <c r="E18" s="8">
        <v>80.240658644999996</v>
      </c>
      <c r="F18" s="11" t="str">
        <f t="shared" si="1"/>
        <v>N/A</v>
      </c>
      <c r="G18" s="8">
        <v>81.491790637999998</v>
      </c>
      <c r="H18" s="11" t="str">
        <f t="shared" si="2"/>
        <v>N/A</v>
      </c>
      <c r="I18" s="12">
        <v>-0.72699999999999998</v>
      </c>
      <c r="J18" s="12">
        <v>1.5589999999999999</v>
      </c>
      <c r="K18" s="41" t="s">
        <v>739</v>
      </c>
      <c r="L18" s="9" t="str">
        <f t="shared" si="3"/>
        <v>Yes</v>
      </c>
    </row>
    <row r="19" spans="1:12" x14ac:dyDescent="0.25">
      <c r="A19" s="4" t="s">
        <v>1422</v>
      </c>
      <c r="B19" s="33" t="s">
        <v>213</v>
      </c>
      <c r="C19" s="8">
        <v>0</v>
      </c>
      <c r="D19" s="11" t="str">
        <f t="shared" si="0"/>
        <v>N/A</v>
      </c>
      <c r="E19" s="8">
        <v>3.7253659999999999E-3</v>
      </c>
      <c r="F19" s="11" t="str">
        <f t="shared" si="1"/>
        <v>N/A</v>
      </c>
      <c r="G19" s="8">
        <v>3.7614489E-3</v>
      </c>
      <c r="H19" s="11" t="str">
        <f t="shared" si="2"/>
        <v>N/A</v>
      </c>
      <c r="I19" s="12" t="s">
        <v>1746</v>
      </c>
      <c r="J19" s="12">
        <v>0.96860000000000002</v>
      </c>
      <c r="K19" s="41" t="s">
        <v>739</v>
      </c>
      <c r="L19" s="9" t="str">
        <f t="shared" si="3"/>
        <v>Yes</v>
      </c>
    </row>
    <row r="20" spans="1:12" x14ac:dyDescent="0.25">
      <c r="A20" s="2" t="s">
        <v>974</v>
      </c>
      <c r="B20" s="33" t="s">
        <v>213</v>
      </c>
      <c r="C20" s="8">
        <v>95.954186835000002</v>
      </c>
      <c r="D20" s="11" t="str">
        <f t="shared" si="0"/>
        <v>N/A</v>
      </c>
      <c r="E20" s="8">
        <v>95.659948589999999</v>
      </c>
      <c r="F20" s="11" t="str">
        <f t="shared" si="1"/>
        <v>N/A</v>
      </c>
      <c r="G20" s="8">
        <v>95.800342291999996</v>
      </c>
      <c r="H20" s="11" t="str">
        <f t="shared" si="2"/>
        <v>N/A</v>
      </c>
      <c r="I20" s="12">
        <v>-0.307</v>
      </c>
      <c r="J20" s="12">
        <v>0.14680000000000001</v>
      </c>
      <c r="K20" s="41" t="s">
        <v>739</v>
      </c>
      <c r="L20" s="9" t="str">
        <f t="shared" si="3"/>
        <v>Yes</v>
      </c>
    </row>
    <row r="21" spans="1:12" x14ac:dyDescent="0.25">
      <c r="A21" s="2" t="s">
        <v>975</v>
      </c>
      <c r="B21" s="33" t="s">
        <v>213</v>
      </c>
      <c r="C21" s="8">
        <v>4.0458131646000002</v>
      </c>
      <c r="D21" s="11" t="str">
        <f t="shared" si="0"/>
        <v>N/A</v>
      </c>
      <c r="E21" s="8">
        <v>4.3363260439999998</v>
      </c>
      <c r="F21" s="11" t="str">
        <f t="shared" si="1"/>
        <v>N/A</v>
      </c>
      <c r="G21" s="8">
        <v>4.1958962592000004</v>
      </c>
      <c r="H21" s="11" t="str">
        <f t="shared" si="2"/>
        <v>N/A</v>
      </c>
      <c r="I21" s="12">
        <v>7.181</v>
      </c>
      <c r="J21" s="12">
        <v>-3.24</v>
      </c>
      <c r="K21" s="41" t="s">
        <v>739</v>
      </c>
      <c r="L21" s="9" t="str">
        <f t="shared" si="3"/>
        <v>Yes</v>
      </c>
    </row>
    <row r="22" spans="1:12" x14ac:dyDescent="0.25">
      <c r="A22" s="3" t="s">
        <v>1729</v>
      </c>
      <c r="B22" s="33" t="s">
        <v>213</v>
      </c>
      <c r="C22" s="34">
        <v>25654</v>
      </c>
      <c r="D22" s="11" t="str">
        <f t="shared" si="0"/>
        <v>N/A</v>
      </c>
      <c r="E22" s="34">
        <v>26402</v>
      </c>
      <c r="F22" s="11" t="str">
        <f t="shared" si="1"/>
        <v>N/A</v>
      </c>
      <c r="G22" s="34">
        <v>26124</v>
      </c>
      <c r="H22" s="11" t="str">
        <f t="shared" si="2"/>
        <v>N/A</v>
      </c>
      <c r="I22" s="12">
        <v>2.9159999999999999</v>
      </c>
      <c r="J22" s="12">
        <v>-1.05</v>
      </c>
      <c r="K22" s="41" t="s">
        <v>739</v>
      </c>
      <c r="L22" s="9" t="str">
        <f t="shared" si="3"/>
        <v>Yes</v>
      </c>
    </row>
    <row r="23" spans="1:12" x14ac:dyDescent="0.25">
      <c r="A23" s="3" t="s">
        <v>990</v>
      </c>
      <c r="B23" s="33" t="s">
        <v>213</v>
      </c>
      <c r="C23" s="34">
        <v>12765</v>
      </c>
      <c r="D23" s="11" t="str">
        <f t="shared" si="0"/>
        <v>N/A</v>
      </c>
      <c r="E23" s="34">
        <v>12903</v>
      </c>
      <c r="F23" s="11" t="str">
        <f t="shared" si="1"/>
        <v>N/A</v>
      </c>
      <c r="G23" s="34">
        <v>13022</v>
      </c>
      <c r="H23" s="11" t="str">
        <f t="shared" si="2"/>
        <v>N/A</v>
      </c>
      <c r="I23" s="12">
        <v>1.081</v>
      </c>
      <c r="J23" s="12">
        <v>0.92230000000000001</v>
      </c>
      <c r="K23" s="41" t="s">
        <v>739</v>
      </c>
      <c r="L23" s="9" t="str">
        <f t="shared" si="3"/>
        <v>Yes</v>
      </c>
    </row>
    <row r="24" spans="1:12" x14ac:dyDescent="0.25">
      <c r="A24" s="3" t="s">
        <v>991</v>
      </c>
      <c r="B24" s="33" t="s">
        <v>213</v>
      </c>
      <c r="C24" s="34">
        <v>1547</v>
      </c>
      <c r="D24" s="11" t="str">
        <f t="shared" si="0"/>
        <v>N/A</v>
      </c>
      <c r="E24" s="34">
        <v>1560</v>
      </c>
      <c r="F24" s="11" t="str">
        <f t="shared" si="1"/>
        <v>N/A</v>
      </c>
      <c r="G24" s="34">
        <v>1523</v>
      </c>
      <c r="H24" s="11" t="str">
        <f t="shared" si="2"/>
        <v>N/A</v>
      </c>
      <c r="I24" s="12">
        <v>0.84030000000000005</v>
      </c>
      <c r="J24" s="12">
        <v>-2.37</v>
      </c>
      <c r="K24" s="41" t="s">
        <v>739</v>
      </c>
      <c r="L24" s="9" t="str">
        <f t="shared" si="3"/>
        <v>Yes</v>
      </c>
    </row>
    <row r="25" spans="1:12" x14ac:dyDescent="0.25">
      <c r="A25" s="3" t="s">
        <v>992</v>
      </c>
      <c r="B25" s="33" t="s">
        <v>213</v>
      </c>
      <c r="C25" s="34">
        <v>628</v>
      </c>
      <c r="D25" s="11" t="str">
        <f t="shared" si="0"/>
        <v>N/A</v>
      </c>
      <c r="E25" s="34">
        <v>729</v>
      </c>
      <c r="F25" s="11" t="str">
        <f t="shared" si="1"/>
        <v>N/A</v>
      </c>
      <c r="G25" s="34">
        <v>700</v>
      </c>
      <c r="H25" s="11" t="str">
        <f t="shared" si="2"/>
        <v>N/A</v>
      </c>
      <c r="I25" s="12">
        <v>16.079999999999998</v>
      </c>
      <c r="J25" s="12">
        <v>-3.98</v>
      </c>
      <c r="K25" s="41" t="s">
        <v>739</v>
      </c>
      <c r="L25" s="9" t="str">
        <f t="shared" si="3"/>
        <v>Yes</v>
      </c>
    </row>
    <row r="26" spans="1:12" x14ac:dyDescent="0.25">
      <c r="A26" s="3" t="s">
        <v>993</v>
      </c>
      <c r="B26" s="33" t="s">
        <v>213</v>
      </c>
      <c r="C26" s="34">
        <v>10714</v>
      </c>
      <c r="D26" s="11" t="str">
        <f t="shared" si="0"/>
        <v>N/A</v>
      </c>
      <c r="E26" s="34">
        <v>11210</v>
      </c>
      <c r="F26" s="11" t="str">
        <f t="shared" si="1"/>
        <v>N/A</v>
      </c>
      <c r="G26" s="34">
        <v>10879</v>
      </c>
      <c r="H26" s="11" t="str">
        <f t="shared" si="2"/>
        <v>N/A</v>
      </c>
      <c r="I26" s="12">
        <v>4.6289999999999996</v>
      </c>
      <c r="J26" s="12">
        <v>-2.95</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26494</v>
      </c>
      <c r="D28" s="11" t="str">
        <f t="shared" si="0"/>
        <v>N/A</v>
      </c>
      <c r="E28" s="34">
        <v>26987</v>
      </c>
      <c r="F28" s="11" t="str">
        <f t="shared" si="1"/>
        <v>N/A</v>
      </c>
      <c r="G28" s="34">
        <v>26808</v>
      </c>
      <c r="H28" s="11" t="str">
        <f t="shared" si="2"/>
        <v>N/A</v>
      </c>
      <c r="I28" s="12">
        <v>1.861</v>
      </c>
      <c r="J28" s="12">
        <v>-0.66300000000000003</v>
      </c>
      <c r="K28" s="41" t="s">
        <v>739</v>
      </c>
      <c r="L28" s="9" t="str">
        <f t="shared" si="3"/>
        <v>Yes</v>
      </c>
    </row>
    <row r="29" spans="1:12" x14ac:dyDescent="0.25">
      <c r="A29" s="3" t="s">
        <v>995</v>
      </c>
      <c r="B29" s="33" t="s">
        <v>213</v>
      </c>
      <c r="C29" s="34">
        <v>17765</v>
      </c>
      <c r="D29" s="11" t="str">
        <f t="shared" si="0"/>
        <v>N/A</v>
      </c>
      <c r="E29" s="34">
        <v>18038</v>
      </c>
      <c r="F29" s="11" t="str">
        <f t="shared" si="1"/>
        <v>N/A</v>
      </c>
      <c r="G29" s="34">
        <v>18077</v>
      </c>
      <c r="H29" s="11" t="str">
        <f t="shared" si="2"/>
        <v>N/A</v>
      </c>
      <c r="I29" s="12">
        <v>1.5369999999999999</v>
      </c>
      <c r="J29" s="12">
        <v>0.2162</v>
      </c>
      <c r="K29" s="41" t="s">
        <v>739</v>
      </c>
      <c r="L29" s="9" t="str">
        <f t="shared" si="3"/>
        <v>Yes</v>
      </c>
    </row>
    <row r="30" spans="1:12" x14ac:dyDescent="0.25">
      <c r="A30" s="3" t="s">
        <v>996</v>
      </c>
      <c r="B30" s="33" t="s">
        <v>213</v>
      </c>
      <c r="C30" s="34">
        <v>1647</v>
      </c>
      <c r="D30" s="11" t="str">
        <f t="shared" si="0"/>
        <v>N/A</v>
      </c>
      <c r="E30" s="34">
        <v>1677</v>
      </c>
      <c r="F30" s="11" t="str">
        <f t="shared" si="1"/>
        <v>N/A</v>
      </c>
      <c r="G30" s="34">
        <v>1539</v>
      </c>
      <c r="H30" s="11" t="str">
        <f t="shared" si="2"/>
        <v>N/A</v>
      </c>
      <c r="I30" s="12">
        <v>1.821</v>
      </c>
      <c r="J30" s="12">
        <v>-8.23</v>
      </c>
      <c r="K30" s="41" t="s">
        <v>739</v>
      </c>
      <c r="L30" s="9" t="str">
        <f t="shared" si="3"/>
        <v>Yes</v>
      </c>
    </row>
    <row r="31" spans="1:12" x14ac:dyDescent="0.25">
      <c r="A31" s="3" t="s">
        <v>997</v>
      </c>
      <c r="B31" s="33" t="s">
        <v>213</v>
      </c>
      <c r="C31" s="34">
        <v>1547</v>
      </c>
      <c r="D31" s="11" t="str">
        <f t="shared" si="0"/>
        <v>N/A</v>
      </c>
      <c r="E31" s="34">
        <v>1637</v>
      </c>
      <c r="F31" s="11" t="str">
        <f t="shared" si="1"/>
        <v>N/A</v>
      </c>
      <c r="G31" s="34">
        <v>1565</v>
      </c>
      <c r="H31" s="11" t="str">
        <f t="shared" si="2"/>
        <v>N/A</v>
      </c>
      <c r="I31" s="12">
        <v>5.8179999999999996</v>
      </c>
      <c r="J31" s="12">
        <v>-4.4000000000000004</v>
      </c>
      <c r="K31" s="41" t="s">
        <v>739</v>
      </c>
      <c r="L31" s="9" t="str">
        <f t="shared" si="3"/>
        <v>Yes</v>
      </c>
    </row>
    <row r="32" spans="1:12" x14ac:dyDescent="0.25">
      <c r="A32" s="3" t="s">
        <v>998</v>
      </c>
      <c r="B32" s="33" t="s">
        <v>213</v>
      </c>
      <c r="C32" s="34">
        <v>5535</v>
      </c>
      <c r="D32" s="11" t="str">
        <f t="shared" si="0"/>
        <v>N/A</v>
      </c>
      <c r="E32" s="34">
        <v>5635</v>
      </c>
      <c r="F32" s="11" t="str">
        <f t="shared" si="1"/>
        <v>N/A</v>
      </c>
      <c r="G32" s="34">
        <v>5627</v>
      </c>
      <c r="H32" s="11" t="str">
        <f t="shared" si="2"/>
        <v>N/A</v>
      </c>
      <c r="I32" s="12">
        <v>1.8069999999999999</v>
      </c>
      <c r="J32" s="12">
        <v>-0.14199999999999999</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803348194</v>
      </c>
      <c r="D34" s="11" t="str">
        <f t="shared" si="0"/>
        <v>N/A</v>
      </c>
      <c r="E34" s="43">
        <v>861050925</v>
      </c>
      <c r="F34" s="11" t="str">
        <f t="shared" si="1"/>
        <v>N/A</v>
      </c>
      <c r="G34" s="43">
        <v>935796268</v>
      </c>
      <c r="H34" s="11" t="str">
        <f t="shared" si="2"/>
        <v>N/A</v>
      </c>
      <c r="I34" s="12">
        <v>7.1829999999999998</v>
      </c>
      <c r="J34" s="12">
        <v>8.6809999999999992</v>
      </c>
      <c r="K34" s="41" t="s">
        <v>739</v>
      </c>
      <c r="L34" s="9" t="str">
        <f t="shared" si="3"/>
        <v>Yes</v>
      </c>
    </row>
    <row r="35" spans="1:12" x14ac:dyDescent="0.25">
      <c r="A35" s="42" t="s">
        <v>1423</v>
      </c>
      <c r="B35" s="33" t="s">
        <v>213</v>
      </c>
      <c r="C35" s="43">
        <v>15309.452186</v>
      </c>
      <c r="D35" s="11" t="str">
        <f t="shared" si="0"/>
        <v>N/A</v>
      </c>
      <c r="E35" s="43">
        <v>16038.649275</v>
      </c>
      <c r="F35" s="11" t="str">
        <f t="shared" si="1"/>
        <v>N/A</v>
      </c>
      <c r="G35" s="43">
        <v>17599.749262000001</v>
      </c>
      <c r="H35" s="11" t="str">
        <f t="shared" si="2"/>
        <v>N/A</v>
      </c>
      <c r="I35" s="12">
        <v>4.7629999999999999</v>
      </c>
      <c r="J35" s="12">
        <v>9.7330000000000005</v>
      </c>
      <c r="K35" s="41" t="s">
        <v>739</v>
      </c>
      <c r="L35" s="9" t="str">
        <f t="shared" si="3"/>
        <v>Yes</v>
      </c>
    </row>
    <row r="36" spans="1:12" x14ac:dyDescent="0.25">
      <c r="A36" s="42" t="s">
        <v>1424</v>
      </c>
      <c r="B36" s="33" t="s">
        <v>213</v>
      </c>
      <c r="C36" s="43">
        <v>16351.812453</v>
      </c>
      <c r="D36" s="11" t="str">
        <f t="shared" si="0"/>
        <v>N/A</v>
      </c>
      <c r="E36" s="43">
        <v>17204.158425000001</v>
      </c>
      <c r="F36" s="11" t="str">
        <f t="shared" si="1"/>
        <v>N/A</v>
      </c>
      <c r="G36" s="43">
        <v>18870.284285000002</v>
      </c>
      <c r="H36" s="11" t="str">
        <f t="shared" si="2"/>
        <v>N/A</v>
      </c>
      <c r="I36" s="12">
        <v>5.2130000000000001</v>
      </c>
      <c r="J36" s="12">
        <v>9.6839999999999993</v>
      </c>
      <c r="K36" s="41" t="s">
        <v>739</v>
      </c>
      <c r="L36" s="9" t="str">
        <f t="shared" si="3"/>
        <v>Yes</v>
      </c>
    </row>
    <row r="37" spans="1:12" x14ac:dyDescent="0.25">
      <c r="A37" s="4" t="s">
        <v>107</v>
      </c>
      <c r="B37" s="33" t="s">
        <v>213</v>
      </c>
      <c r="C37" s="43">
        <v>863</v>
      </c>
      <c r="D37" s="11" t="str">
        <f t="shared" si="0"/>
        <v>N/A</v>
      </c>
      <c r="E37" s="43">
        <v>6394</v>
      </c>
      <c r="F37" s="11" t="str">
        <f t="shared" si="1"/>
        <v>N/A</v>
      </c>
      <c r="G37" s="43">
        <v>186</v>
      </c>
      <c r="H37" s="11" t="str">
        <f t="shared" si="2"/>
        <v>N/A</v>
      </c>
      <c r="I37" s="12">
        <v>640.9</v>
      </c>
      <c r="J37" s="12">
        <v>-97.1</v>
      </c>
      <c r="K37" s="41" t="s">
        <v>739</v>
      </c>
      <c r="L37" s="9" t="str">
        <f t="shared" si="3"/>
        <v>No</v>
      </c>
    </row>
    <row r="38" spans="1:12" x14ac:dyDescent="0.25">
      <c r="A38" s="42" t="s">
        <v>158</v>
      </c>
      <c r="B38" s="41" t="s">
        <v>217</v>
      </c>
      <c r="C38" s="1">
        <v>11</v>
      </c>
      <c r="D38" s="11" t="str">
        <f>IF($B38="N/A","N/A",IF(C38&gt;0,"No",IF(C38&lt;0,"No","Yes")))</f>
        <v>No</v>
      </c>
      <c r="E38" s="1">
        <v>55</v>
      </c>
      <c r="F38" s="11" t="str">
        <f>IF($B38="N/A","N/A",IF(E38&gt;0,"No",IF(E38&lt;0,"No","Yes")))</f>
        <v>No</v>
      </c>
      <c r="G38" s="1">
        <v>0</v>
      </c>
      <c r="H38" s="11" t="str">
        <f>IF($B38="N/A","N/A",IF(G38&gt;0,"No",IF(G38&lt;0,"No","Yes")))</f>
        <v>Yes</v>
      </c>
      <c r="I38" s="12">
        <v>5400</v>
      </c>
      <c r="J38" s="12">
        <v>-100</v>
      </c>
      <c r="K38" s="41" t="s">
        <v>739</v>
      </c>
      <c r="L38" s="9" t="str">
        <f t="shared" si="3"/>
        <v>No</v>
      </c>
    </row>
    <row r="39" spans="1:12" x14ac:dyDescent="0.25">
      <c r="A39" s="42" t="s">
        <v>156</v>
      </c>
      <c r="B39" s="33" t="s">
        <v>213</v>
      </c>
      <c r="C39" s="43">
        <v>83</v>
      </c>
      <c r="D39" s="11" t="str">
        <f t="shared" ref="D39:D40" si="4">IF($B39="N/A","N/A",IF(C39&gt;10,"No",IF(C39&lt;-10,"No","Yes")))</f>
        <v>N/A</v>
      </c>
      <c r="E39" s="43">
        <v>5824</v>
      </c>
      <c r="F39" s="11" t="str">
        <f t="shared" ref="F39:F40" si="5">IF($B39="N/A","N/A",IF(E39&gt;10,"No",IF(E39&lt;-10,"No","Yes")))</f>
        <v>N/A</v>
      </c>
      <c r="G39" s="43">
        <v>0</v>
      </c>
      <c r="H39" s="11" t="str">
        <f t="shared" ref="H39:H40" si="6">IF($B39="N/A","N/A",IF(G39&gt;10,"No",IF(G39&lt;-10,"No","Yes")))</f>
        <v>N/A</v>
      </c>
      <c r="I39" s="12">
        <v>6917</v>
      </c>
      <c r="J39" s="12">
        <v>-100</v>
      </c>
      <c r="K39" s="41" t="s">
        <v>739</v>
      </c>
      <c r="L39" s="9" t="str">
        <f t="shared" si="3"/>
        <v>No</v>
      </c>
    </row>
    <row r="40" spans="1:12" x14ac:dyDescent="0.25">
      <c r="A40" s="42" t="s">
        <v>1303</v>
      </c>
      <c r="B40" s="33" t="s">
        <v>213</v>
      </c>
      <c r="C40" s="43">
        <v>83</v>
      </c>
      <c r="D40" s="11" t="str">
        <f t="shared" si="4"/>
        <v>N/A</v>
      </c>
      <c r="E40" s="43">
        <v>105.89090908999999</v>
      </c>
      <c r="F40" s="11" t="str">
        <f t="shared" si="5"/>
        <v>N/A</v>
      </c>
      <c r="G40" s="43" t="s">
        <v>1746</v>
      </c>
      <c r="H40" s="11" t="str">
        <f t="shared" si="6"/>
        <v>N/A</v>
      </c>
      <c r="I40" s="12">
        <v>27.58</v>
      </c>
      <c r="J40" s="12" t="s">
        <v>1746</v>
      </c>
      <c r="K40" s="41" t="s">
        <v>739</v>
      </c>
      <c r="L40" s="9" t="str">
        <f>IF(J40="Div by 0", "N/A", IF(OR(J40="N/A",K40="N/A"),"N/A", IF(J40&gt;VALUE(MID(K40,1,2)), "No", IF(J40&lt;-1*VALUE(MID(K40,1,2)), "No", "Yes"))))</f>
        <v>N/A</v>
      </c>
    </row>
    <row r="41" spans="1:12" x14ac:dyDescent="0.25">
      <c r="A41" s="3" t="s">
        <v>1425</v>
      </c>
      <c r="B41" s="33" t="s">
        <v>213</v>
      </c>
      <c r="C41" s="43">
        <v>20434.481640000002</v>
      </c>
      <c r="D41" s="11" t="str">
        <f t="shared" ref="D41:D52" si="7">IF($B41="N/A","N/A",IF(C41&gt;10,"No",IF(C41&lt;-10,"No","Yes")))</f>
        <v>N/A</v>
      </c>
      <c r="E41" s="43">
        <v>21116.709642999998</v>
      </c>
      <c r="F41" s="11" t="str">
        <f t="shared" ref="F41:F52" si="8">IF($B41="N/A","N/A",IF(E41&gt;10,"No",IF(E41&lt;-10,"No","Yes")))</f>
        <v>N/A</v>
      </c>
      <c r="G41" s="43">
        <v>22719.239089999999</v>
      </c>
      <c r="H41" s="11" t="str">
        <f t="shared" ref="H41:H52" si="9">IF($B41="N/A","N/A",IF(G41&gt;10,"No",IF(G41&lt;-10,"No","Yes")))</f>
        <v>N/A</v>
      </c>
      <c r="I41" s="12">
        <v>3.339</v>
      </c>
      <c r="J41" s="12">
        <v>7.5890000000000004</v>
      </c>
      <c r="K41" s="41" t="s">
        <v>739</v>
      </c>
      <c r="L41" s="9" t="str">
        <f t="shared" ref="L41:L52" si="10">IF(J41="Div by 0", "N/A", IF(K41="N/A","N/A", IF(J41&gt;VALUE(MID(K41,1,2)), "No", IF(J41&lt;-1*VALUE(MID(K41,1,2)), "No", "Yes"))))</f>
        <v>Yes</v>
      </c>
    </row>
    <row r="42" spans="1:12" x14ac:dyDescent="0.25">
      <c r="A42" s="3" t="s">
        <v>1426</v>
      </c>
      <c r="B42" s="33" t="s">
        <v>213</v>
      </c>
      <c r="C42" s="43">
        <v>6357.5989032999996</v>
      </c>
      <c r="D42" s="11" t="str">
        <f t="shared" si="7"/>
        <v>N/A</v>
      </c>
      <c r="E42" s="43">
        <v>6894.5321242999999</v>
      </c>
      <c r="F42" s="11" t="str">
        <f t="shared" si="8"/>
        <v>N/A</v>
      </c>
      <c r="G42" s="43">
        <v>7561.5660421000002</v>
      </c>
      <c r="H42" s="11" t="str">
        <f t="shared" si="9"/>
        <v>N/A</v>
      </c>
      <c r="I42" s="12">
        <v>8.4459999999999997</v>
      </c>
      <c r="J42" s="12">
        <v>9.6750000000000007</v>
      </c>
      <c r="K42" s="41" t="s">
        <v>739</v>
      </c>
      <c r="L42" s="9" t="str">
        <f t="shared" si="10"/>
        <v>Yes</v>
      </c>
    </row>
    <row r="43" spans="1:12" x14ac:dyDescent="0.25">
      <c r="A43" s="3" t="s">
        <v>1427</v>
      </c>
      <c r="B43" s="33" t="s">
        <v>213</v>
      </c>
      <c r="C43" s="43">
        <v>22408.444732</v>
      </c>
      <c r="D43" s="11" t="str">
        <f t="shared" si="7"/>
        <v>N/A</v>
      </c>
      <c r="E43" s="43">
        <v>26353.458974000001</v>
      </c>
      <c r="F43" s="11" t="str">
        <f t="shared" si="8"/>
        <v>N/A</v>
      </c>
      <c r="G43" s="43">
        <v>26158.325672999999</v>
      </c>
      <c r="H43" s="11" t="str">
        <f t="shared" si="9"/>
        <v>N/A</v>
      </c>
      <c r="I43" s="12">
        <v>17.61</v>
      </c>
      <c r="J43" s="12">
        <v>-0.74</v>
      </c>
      <c r="K43" s="41" t="s">
        <v>739</v>
      </c>
      <c r="L43" s="9" t="str">
        <f t="shared" si="10"/>
        <v>Yes</v>
      </c>
    </row>
    <row r="44" spans="1:12" x14ac:dyDescent="0.25">
      <c r="A44" s="3" t="s">
        <v>1428</v>
      </c>
      <c r="B44" s="33" t="s">
        <v>213</v>
      </c>
      <c r="C44" s="43">
        <v>6819.3742038</v>
      </c>
      <c r="D44" s="11" t="str">
        <f t="shared" si="7"/>
        <v>N/A</v>
      </c>
      <c r="E44" s="43">
        <v>7515.5747598999997</v>
      </c>
      <c r="F44" s="11" t="str">
        <f t="shared" si="8"/>
        <v>N/A</v>
      </c>
      <c r="G44" s="43">
        <v>7045.6857142999997</v>
      </c>
      <c r="H44" s="11" t="str">
        <f t="shared" si="9"/>
        <v>N/A</v>
      </c>
      <c r="I44" s="12">
        <v>10.210000000000001</v>
      </c>
      <c r="J44" s="12">
        <v>-6.25</v>
      </c>
      <c r="K44" s="41" t="s">
        <v>739</v>
      </c>
      <c r="L44" s="9" t="str">
        <f t="shared" si="10"/>
        <v>Yes</v>
      </c>
    </row>
    <row r="45" spans="1:12" x14ac:dyDescent="0.25">
      <c r="A45" s="3" t="s">
        <v>1429</v>
      </c>
      <c r="B45" s="33" t="s">
        <v>213</v>
      </c>
      <c r="C45" s="43">
        <v>37719.153536999998</v>
      </c>
      <c r="D45" s="11" t="str">
        <f t="shared" si="7"/>
        <v>N/A</v>
      </c>
      <c r="E45" s="43">
        <v>37642.548617</v>
      </c>
      <c r="F45" s="11" t="str">
        <f t="shared" si="8"/>
        <v>N/A</v>
      </c>
      <c r="G45" s="43">
        <v>41389.794926000002</v>
      </c>
      <c r="H45" s="11" t="str">
        <f t="shared" si="9"/>
        <v>N/A</v>
      </c>
      <c r="I45" s="12">
        <v>-0.20300000000000001</v>
      </c>
      <c r="J45" s="12">
        <v>9.9550000000000001</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10498.581904999999</v>
      </c>
      <c r="D47" s="11" t="str">
        <f t="shared" si="7"/>
        <v>N/A</v>
      </c>
      <c r="E47" s="43">
        <v>11215.932078</v>
      </c>
      <c r="F47" s="11" t="str">
        <f t="shared" si="8"/>
        <v>N/A</v>
      </c>
      <c r="G47" s="43">
        <v>12739.729745000001</v>
      </c>
      <c r="H47" s="11" t="str">
        <f t="shared" si="9"/>
        <v>N/A</v>
      </c>
      <c r="I47" s="12">
        <v>6.8330000000000002</v>
      </c>
      <c r="J47" s="12">
        <v>13.59</v>
      </c>
      <c r="K47" s="41" t="s">
        <v>739</v>
      </c>
      <c r="L47" s="9" t="str">
        <f t="shared" si="10"/>
        <v>Yes</v>
      </c>
    </row>
    <row r="48" spans="1:12" x14ac:dyDescent="0.25">
      <c r="A48" s="3" t="s">
        <v>1432</v>
      </c>
      <c r="B48" s="41" t="s">
        <v>213</v>
      </c>
      <c r="C48" s="14">
        <v>5289.7618351000001</v>
      </c>
      <c r="D48" s="11" t="str">
        <f t="shared" si="7"/>
        <v>N/A</v>
      </c>
      <c r="E48" s="14">
        <v>5681.0315444999997</v>
      </c>
      <c r="F48" s="11" t="str">
        <f t="shared" si="8"/>
        <v>N/A</v>
      </c>
      <c r="G48" s="14">
        <v>6484.9765447999998</v>
      </c>
      <c r="H48" s="11" t="str">
        <f t="shared" si="9"/>
        <v>N/A</v>
      </c>
      <c r="I48" s="12">
        <v>7.3970000000000002</v>
      </c>
      <c r="J48" s="12">
        <v>14.15</v>
      </c>
      <c r="K48" s="41" t="s">
        <v>739</v>
      </c>
      <c r="L48" s="9" t="str">
        <f t="shared" si="10"/>
        <v>Yes</v>
      </c>
    </row>
    <row r="49" spans="1:12" x14ac:dyDescent="0.25">
      <c r="A49" s="3" t="s">
        <v>1433</v>
      </c>
      <c r="B49" s="41" t="s">
        <v>213</v>
      </c>
      <c r="C49" s="14">
        <v>6111.7176685000004</v>
      </c>
      <c r="D49" s="11" t="str">
        <f t="shared" si="7"/>
        <v>N/A</v>
      </c>
      <c r="E49" s="14">
        <v>6871.9761478999999</v>
      </c>
      <c r="F49" s="11" t="str">
        <f t="shared" si="8"/>
        <v>N/A</v>
      </c>
      <c r="G49" s="14">
        <v>7645.0266406999999</v>
      </c>
      <c r="H49" s="11" t="str">
        <f t="shared" si="9"/>
        <v>N/A</v>
      </c>
      <c r="I49" s="12">
        <v>12.44</v>
      </c>
      <c r="J49" s="12">
        <v>11.25</v>
      </c>
      <c r="K49" s="41" t="s">
        <v>739</v>
      </c>
      <c r="L49" s="9" t="str">
        <f t="shared" si="10"/>
        <v>Yes</v>
      </c>
    </row>
    <row r="50" spans="1:12" x14ac:dyDescent="0.25">
      <c r="A50" s="3" t="s">
        <v>1434</v>
      </c>
      <c r="B50" s="41" t="s">
        <v>213</v>
      </c>
      <c r="C50" s="14">
        <v>3373.9023917</v>
      </c>
      <c r="D50" s="11" t="str">
        <f t="shared" si="7"/>
        <v>N/A</v>
      </c>
      <c r="E50" s="14">
        <v>3639.1997557</v>
      </c>
      <c r="F50" s="11" t="str">
        <f t="shared" si="8"/>
        <v>N/A</v>
      </c>
      <c r="G50" s="14">
        <v>3628.7143769999998</v>
      </c>
      <c r="H50" s="11" t="str">
        <f t="shared" si="9"/>
        <v>N/A</v>
      </c>
      <c r="I50" s="12">
        <v>7.8630000000000004</v>
      </c>
      <c r="J50" s="12">
        <v>-0.28799999999999998</v>
      </c>
      <c r="K50" s="41" t="s">
        <v>739</v>
      </c>
      <c r="L50" s="9" t="str">
        <f t="shared" si="10"/>
        <v>Yes</v>
      </c>
    </row>
    <row r="51" spans="1:12" x14ac:dyDescent="0.25">
      <c r="A51" s="3" t="s">
        <v>1435</v>
      </c>
      <c r="B51" s="41" t="s">
        <v>213</v>
      </c>
      <c r="C51" s="14">
        <v>30513.348508999999</v>
      </c>
      <c r="D51" s="11" t="str">
        <f t="shared" si="7"/>
        <v>N/A</v>
      </c>
      <c r="E51" s="14">
        <v>32427.371428999999</v>
      </c>
      <c r="F51" s="11" t="str">
        <f t="shared" si="8"/>
        <v>N/A</v>
      </c>
      <c r="G51" s="14">
        <v>36760.817487</v>
      </c>
      <c r="H51" s="11" t="str">
        <f t="shared" si="9"/>
        <v>N/A</v>
      </c>
      <c r="I51" s="12">
        <v>6.2729999999999997</v>
      </c>
      <c r="J51" s="12">
        <v>13.36</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9605994</v>
      </c>
      <c r="D53" s="11" t="str">
        <f t="shared" ref="D53:D122" si="11">IF($B53="N/A","N/A",IF(C53&gt;10,"No",IF(C53&lt;-10,"No","Yes")))</f>
        <v>N/A</v>
      </c>
      <c r="E53" s="43">
        <v>9114744</v>
      </c>
      <c r="F53" s="11" t="str">
        <f t="shared" ref="F53:F122" si="12">IF($B53="N/A","N/A",IF(E53&gt;10,"No",IF(E53&lt;-10,"No","Yes")))</f>
        <v>N/A</v>
      </c>
      <c r="G53" s="43">
        <v>9577065</v>
      </c>
      <c r="H53" s="11" t="str">
        <f t="shared" ref="H53:H122" si="13">IF($B53="N/A","N/A",IF(G53&gt;10,"No",IF(G53&lt;-10,"No","Yes")))</f>
        <v>N/A</v>
      </c>
      <c r="I53" s="12">
        <v>-5.1100000000000003</v>
      </c>
      <c r="J53" s="12">
        <v>5.0720000000000001</v>
      </c>
      <c r="K53" s="41" t="s">
        <v>739</v>
      </c>
      <c r="L53" s="9" t="str">
        <f t="shared" ref="L53:L113" si="14">IF(J53="Div by 0", "N/A", IF(K53="N/A","N/A", IF(J53&gt;VALUE(MID(K53,1,2)), "No", IF(J53&lt;-1*VALUE(MID(K53,1,2)), "No", "Yes"))))</f>
        <v>Yes</v>
      </c>
    </row>
    <row r="54" spans="1:12" x14ac:dyDescent="0.25">
      <c r="A54" s="42" t="s">
        <v>598</v>
      </c>
      <c r="B54" s="33" t="s">
        <v>213</v>
      </c>
      <c r="C54" s="34">
        <v>3412</v>
      </c>
      <c r="D54" s="11" t="str">
        <f t="shared" si="11"/>
        <v>N/A</v>
      </c>
      <c r="E54" s="34">
        <v>3455</v>
      </c>
      <c r="F54" s="11" t="str">
        <f t="shared" si="12"/>
        <v>N/A</v>
      </c>
      <c r="G54" s="34">
        <v>3327</v>
      </c>
      <c r="H54" s="11" t="str">
        <f t="shared" si="13"/>
        <v>N/A</v>
      </c>
      <c r="I54" s="12">
        <v>1.26</v>
      </c>
      <c r="J54" s="12">
        <v>-3.7</v>
      </c>
      <c r="K54" s="41" t="s">
        <v>739</v>
      </c>
      <c r="L54" s="9" t="str">
        <f t="shared" si="14"/>
        <v>Yes</v>
      </c>
    </row>
    <row r="55" spans="1:12" x14ac:dyDescent="0.25">
      <c r="A55" s="42" t="s">
        <v>1437</v>
      </c>
      <c r="B55" s="33" t="s">
        <v>213</v>
      </c>
      <c r="C55" s="43">
        <v>2815.3558029999999</v>
      </c>
      <c r="D55" s="11" t="str">
        <f t="shared" si="11"/>
        <v>N/A</v>
      </c>
      <c r="E55" s="43">
        <v>2638.1314038</v>
      </c>
      <c r="F55" s="11" t="str">
        <f t="shared" si="12"/>
        <v>N/A</v>
      </c>
      <c r="G55" s="43">
        <v>2878.5888187999999</v>
      </c>
      <c r="H55" s="11" t="str">
        <f t="shared" si="13"/>
        <v>N/A</v>
      </c>
      <c r="I55" s="12">
        <v>-6.29</v>
      </c>
      <c r="J55" s="12">
        <v>9.1150000000000002</v>
      </c>
      <c r="K55" s="41" t="s">
        <v>739</v>
      </c>
      <c r="L55" s="9" t="str">
        <f t="shared" si="14"/>
        <v>Yes</v>
      </c>
    </row>
    <row r="56" spans="1:12" x14ac:dyDescent="0.25">
      <c r="A56" s="42" t="s">
        <v>1438</v>
      </c>
      <c r="B56" s="33" t="s">
        <v>213</v>
      </c>
      <c r="C56" s="34">
        <v>1.7039859319999999</v>
      </c>
      <c r="D56" s="11" t="str">
        <f t="shared" si="11"/>
        <v>N/A</v>
      </c>
      <c r="E56" s="34">
        <v>1.8295224313</v>
      </c>
      <c r="F56" s="11" t="str">
        <f t="shared" si="12"/>
        <v>N/A</v>
      </c>
      <c r="G56" s="34">
        <v>1.9068229636</v>
      </c>
      <c r="H56" s="11" t="str">
        <f t="shared" si="13"/>
        <v>N/A</v>
      </c>
      <c r="I56" s="12">
        <v>7.367</v>
      </c>
      <c r="J56" s="12">
        <v>4.2249999999999996</v>
      </c>
      <c r="K56" s="41" t="s">
        <v>739</v>
      </c>
      <c r="L56" s="9" t="str">
        <f t="shared" si="14"/>
        <v>Yes</v>
      </c>
    </row>
    <row r="57" spans="1:12" x14ac:dyDescent="0.25">
      <c r="A57" s="42" t="s">
        <v>599</v>
      </c>
      <c r="B57" s="33" t="s">
        <v>213</v>
      </c>
      <c r="C57" s="43">
        <v>439760</v>
      </c>
      <c r="D57" s="11" t="str">
        <f t="shared" si="11"/>
        <v>N/A</v>
      </c>
      <c r="E57" s="43">
        <v>346925</v>
      </c>
      <c r="F57" s="11" t="str">
        <f t="shared" si="12"/>
        <v>N/A</v>
      </c>
      <c r="G57" s="43">
        <v>470588</v>
      </c>
      <c r="H57" s="11" t="str">
        <f t="shared" si="13"/>
        <v>N/A</v>
      </c>
      <c r="I57" s="12">
        <v>-21.1</v>
      </c>
      <c r="J57" s="12">
        <v>35.65</v>
      </c>
      <c r="K57" s="41" t="s">
        <v>739</v>
      </c>
      <c r="L57" s="9" t="str">
        <f t="shared" si="14"/>
        <v>No</v>
      </c>
    </row>
    <row r="58" spans="1:12" x14ac:dyDescent="0.25">
      <c r="A58" s="42" t="s">
        <v>600</v>
      </c>
      <c r="B58" s="33" t="s">
        <v>213</v>
      </c>
      <c r="C58" s="34">
        <v>186</v>
      </c>
      <c r="D58" s="11" t="str">
        <f t="shared" si="11"/>
        <v>N/A</v>
      </c>
      <c r="E58" s="34">
        <v>164</v>
      </c>
      <c r="F58" s="11" t="str">
        <f t="shared" si="12"/>
        <v>N/A</v>
      </c>
      <c r="G58" s="34">
        <v>179</v>
      </c>
      <c r="H58" s="11" t="str">
        <f t="shared" si="13"/>
        <v>N/A</v>
      </c>
      <c r="I58" s="12">
        <v>-11.8</v>
      </c>
      <c r="J58" s="12">
        <v>9.1460000000000008</v>
      </c>
      <c r="K58" s="41" t="s">
        <v>739</v>
      </c>
      <c r="L58" s="9" t="str">
        <f t="shared" si="14"/>
        <v>Yes</v>
      </c>
    </row>
    <row r="59" spans="1:12" x14ac:dyDescent="0.25">
      <c r="A59" s="42" t="s">
        <v>1439</v>
      </c>
      <c r="B59" s="33" t="s">
        <v>213</v>
      </c>
      <c r="C59" s="43">
        <v>2364.3010752999999</v>
      </c>
      <c r="D59" s="11" t="str">
        <f t="shared" si="11"/>
        <v>N/A</v>
      </c>
      <c r="E59" s="43">
        <v>2115.3963414999998</v>
      </c>
      <c r="F59" s="11" t="str">
        <f t="shared" si="12"/>
        <v>N/A</v>
      </c>
      <c r="G59" s="43">
        <v>2628.9832402000002</v>
      </c>
      <c r="H59" s="11" t="str">
        <f t="shared" si="13"/>
        <v>N/A</v>
      </c>
      <c r="I59" s="12">
        <v>-10.5</v>
      </c>
      <c r="J59" s="12">
        <v>24.28</v>
      </c>
      <c r="K59" s="41" t="s">
        <v>739</v>
      </c>
      <c r="L59" s="9" t="str">
        <f t="shared" si="14"/>
        <v>Yes</v>
      </c>
    </row>
    <row r="60" spans="1:12" ht="25" x14ac:dyDescent="0.25">
      <c r="A60" s="42" t="s">
        <v>601</v>
      </c>
      <c r="B60" s="33" t="s">
        <v>213</v>
      </c>
      <c r="C60" s="43">
        <v>169993</v>
      </c>
      <c r="D60" s="11" t="str">
        <f t="shared" si="11"/>
        <v>N/A</v>
      </c>
      <c r="E60" s="43">
        <v>131160</v>
      </c>
      <c r="F60" s="11" t="str">
        <f t="shared" si="12"/>
        <v>N/A</v>
      </c>
      <c r="G60" s="43">
        <v>327076</v>
      </c>
      <c r="H60" s="11" t="str">
        <f t="shared" si="13"/>
        <v>N/A</v>
      </c>
      <c r="I60" s="12">
        <v>-22.8</v>
      </c>
      <c r="J60" s="12">
        <v>149.4</v>
      </c>
      <c r="K60" s="41" t="s">
        <v>739</v>
      </c>
      <c r="L60" s="9" t="str">
        <f t="shared" si="14"/>
        <v>No</v>
      </c>
    </row>
    <row r="61" spans="1:12" x14ac:dyDescent="0.25">
      <c r="A61" s="4" t="s">
        <v>602</v>
      </c>
      <c r="B61" s="41" t="s">
        <v>213</v>
      </c>
      <c r="C61" s="1">
        <v>71</v>
      </c>
      <c r="D61" s="11" t="str">
        <f t="shared" si="11"/>
        <v>N/A</v>
      </c>
      <c r="E61" s="1">
        <v>60</v>
      </c>
      <c r="F61" s="11" t="str">
        <f t="shared" si="12"/>
        <v>N/A</v>
      </c>
      <c r="G61" s="1">
        <v>73</v>
      </c>
      <c r="H61" s="11" t="str">
        <f t="shared" si="13"/>
        <v>N/A</v>
      </c>
      <c r="I61" s="12">
        <v>-15.5</v>
      </c>
      <c r="J61" s="12">
        <v>21.67</v>
      </c>
      <c r="K61" s="41" t="s">
        <v>739</v>
      </c>
      <c r="L61" s="9" t="str">
        <f t="shared" si="14"/>
        <v>Yes</v>
      </c>
    </row>
    <row r="62" spans="1:12" ht="25" x14ac:dyDescent="0.25">
      <c r="A62" s="4" t="s">
        <v>1440</v>
      </c>
      <c r="B62" s="41" t="s">
        <v>213</v>
      </c>
      <c r="C62" s="14">
        <v>2394.2676056</v>
      </c>
      <c r="D62" s="11" t="str">
        <f t="shared" si="11"/>
        <v>N/A</v>
      </c>
      <c r="E62" s="14">
        <v>2186</v>
      </c>
      <c r="F62" s="11" t="str">
        <f t="shared" si="12"/>
        <v>N/A</v>
      </c>
      <c r="G62" s="14">
        <v>4480.4931507000001</v>
      </c>
      <c r="H62" s="11" t="str">
        <f t="shared" si="13"/>
        <v>N/A</v>
      </c>
      <c r="I62" s="12">
        <v>-8.6999999999999993</v>
      </c>
      <c r="J62" s="12">
        <v>105</v>
      </c>
      <c r="K62" s="41" t="s">
        <v>739</v>
      </c>
      <c r="L62" s="9" t="str">
        <f t="shared" si="14"/>
        <v>No</v>
      </c>
    </row>
    <row r="63" spans="1:12" x14ac:dyDescent="0.25">
      <c r="A63" s="4" t="s">
        <v>603</v>
      </c>
      <c r="B63" s="41" t="s">
        <v>213</v>
      </c>
      <c r="C63" s="14">
        <v>40581171</v>
      </c>
      <c r="D63" s="11" t="str">
        <f t="shared" si="11"/>
        <v>N/A</v>
      </c>
      <c r="E63" s="14">
        <v>41707788</v>
      </c>
      <c r="F63" s="11" t="str">
        <f t="shared" si="12"/>
        <v>N/A</v>
      </c>
      <c r="G63" s="14">
        <v>43908974</v>
      </c>
      <c r="H63" s="11" t="str">
        <f t="shared" si="13"/>
        <v>N/A</v>
      </c>
      <c r="I63" s="12">
        <v>2.7759999999999998</v>
      </c>
      <c r="J63" s="12">
        <v>5.2779999999999996</v>
      </c>
      <c r="K63" s="41" t="s">
        <v>739</v>
      </c>
      <c r="L63" s="9" t="str">
        <f t="shared" si="14"/>
        <v>Yes</v>
      </c>
    </row>
    <row r="64" spans="1:12" x14ac:dyDescent="0.25">
      <c r="A64" s="4" t="s">
        <v>604</v>
      </c>
      <c r="B64" s="41" t="s">
        <v>213</v>
      </c>
      <c r="C64" s="1">
        <v>353</v>
      </c>
      <c r="D64" s="11" t="str">
        <f t="shared" si="11"/>
        <v>N/A</v>
      </c>
      <c r="E64" s="1">
        <v>354</v>
      </c>
      <c r="F64" s="11" t="str">
        <f t="shared" si="12"/>
        <v>N/A</v>
      </c>
      <c r="G64" s="1">
        <v>361</v>
      </c>
      <c r="H64" s="11" t="str">
        <f t="shared" si="13"/>
        <v>N/A</v>
      </c>
      <c r="I64" s="12">
        <v>0.2833</v>
      </c>
      <c r="J64" s="12">
        <v>1.9770000000000001</v>
      </c>
      <c r="K64" s="41" t="s">
        <v>739</v>
      </c>
      <c r="L64" s="9" t="str">
        <f t="shared" si="14"/>
        <v>Yes</v>
      </c>
    </row>
    <row r="65" spans="1:12" x14ac:dyDescent="0.25">
      <c r="A65" s="4" t="s">
        <v>1441</v>
      </c>
      <c r="B65" s="41" t="s">
        <v>213</v>
      </c>
      <c r="C65" s="14">
        <v>114960.82436</v>
      </c>
      <c r="D65" s="11" t="str">
        <f t="shared" si="11"/>
        <v>N/A</v>
      </c>
      <c r="E65" s="14">
        <v>117818.61017</v>
      </c>
      <c r="F65" s="11" t="str">
        <f t="shared" si="12"/>
        <v>N/A</v>
      </c>
      <c r="G65" s="14">
        <v>121631.50693</v>
      </c>
      <c r="H65" s="11" t="str">
        <f t="shared" si="13"/>
        <v>N/A</v>
      </c>
      <c r="I65" s="12">
        <v>2.4860000000000002</v>
      </c>
      <c r="J65" s="12">
        <v>3.2360000000000002</v>
      </c>
      <c r="K65" s="41" t="s">
        <v>739</v>
      </c>
      <c r="L65" s="9" t="str">
        <f t="shared" si="14"/>
        <v>Yes</v>
      </c>
    </row>
    <row r="66" spans="1:12" x14ac:dyDescent="0.25">
      <c r="A66" s="4" t="s">
        <v>605</v>
      </c>
      <c r="B66" s="41" t="s">
        <v>213</v>
      </c>
      <c r="C66" s="14">
        <v>439316211</v>
      </c>
      <c r="D66" s="11" t="str">
        <f t="shared" si="11"/>
        <v>N/A</v>
      </c>
      <c r="E66" s="14">
        <v>457484761</v>
      </c>
      <c r="F66" s="11" t="str">
        <f t="shared" si="12"/>
        <v>N/A</v>
      </c>
      <c r="G66" s="14">
        <v>479195957</v>
      </c>
      <c r="H66" s="11" t="str">
        <f t="shared" si="13"/>
        <v>N/A</v>
      </c>
      <c r="I66" s="12">
        <v>4.1360000000000001</v>
      </c>
      <c r="J66" s="12">
        <v>4.7460000000000004</v>
      </c>
      <c r="K66" s="41" t="s">
        <v>739</v>
      </c>
      <c r="L66" s="9" t="str">
        <f t="shared" si="14"/>
        <v>Yes</v>
      </c>
    </row>
    <row r="67" spans="1:12" x14ac:dyDescent="0.25">
      <c r="A67" s="4" t="s">
        <v>606</v>
      </c>
      <c r="B67" s="41" t="s">
        <v>213</v>
      </c>
      <c r="C67" s="1">
        <v>9769</v>
      </c>
      <c r="D67" s="11" t="str">
        <f t="shared" si="11"/>
        <v>N/A</v>
      </c>
      <c r="E67" s="1">
        <v>9662</v>
      </c>
      <c r="F67" s="11" t="str">
        <f t="shared" si="12"/>
        <v>N/A</v>
      </c>
      <c r="G67" s="1">
        <v>9851</v>
      </c>
      <c r="H67" s="11" t="str">
        <f t="shared" si="13"/>
        <v>N/A</v>
      </c>
      <c r="I67" s="12">
        <v>-1.1000000000000001</v>
      </c>
      <c r="J67" s="12">
        <v>1.956</v>
      </c>
      <c r="K67" s="41" t="s">
        <v>739</v>
      </c>
      <c r="L67" s="9" t="str">
        <f t="shared" si="14"/>
        <v>Yes</v>
      </c>
    </row>
    <row r="68" spans="1:12" x14ac:dyDescent="0.25">
      <c r="A68" s="4" t="s">
        <v>1442</v>
      </c>
      <c r="B68" s="41" t="s">
        <v>213</v>
      </c>
      <c r="C68" s="14">
        <v>44970.438222999997</v>
      </c>
      <c r="D68" s="11" t="str">
        <f t="shared" si="11"/>
        <v>N/A</v>
      </c>
      <c r="E68" s="14">
        <v>47348.867832999997</v>
      </c>
      <c r="F68" s="11" t="str">
        <f t="shared" si="12"/>
        <v>N/A</v>
      </c>
      <c r="G68" s="14">
        <v>48644.397218999999</v>
      </c>
      <c r="H68" s="11" t="str">
        <f t="shared" si="13"/>
        <v>N/A</v>
      </c>
      <c r="I68" s="12">
        <v>5.2889999999999997</v>
      </c>
      <c r="J68" s="12">
        <v>2.7360000000000002</v>
      </c>
      <c r="K68" s="41" t="s">
        <v>739</v>
      </c>
      <c r="L68" s="9" t="str">
        <f t="shared" si="14"/>
        <v>Yes</v>
      </c>
    </row>
    <row r="69" spans="1:12" x14ac:dyDescent="0.25">
      <c r="A69" s="4" t="s">
        <v>607</v>
      </c>
      <c r="B69" s="41" t="s">
        <v>213</v>
      </c>
      <c r="C69" s="14">
        <v>7202095</v>
      </c>
      <c r="D69" s="11" t="str">
        <f t="shared" si="11"/>
        <v>N/A</v>
      </c>
      <c r="E69" s="14">
        <v>7283699</v>
      </c>
      <c r="F69" s="11" t="str">
        <f t="shared" si="12"/>
        <v>N/A</v>
      </c>
      <c r="G69" s="14">
        <v>7290393</v>
      </c>
      <c r="H69" s="11" t="str">
        <f t="shared" si="13"/>
        <v>N/A</v>
      </c>
      <c r="I69" s="12">
        <v>1.133</v>
      </c>
      <c r="J69" s="12">
        <v>9.1899999999999996E-2</v>
      </c>
      <c r="K69" s="41" t="s">
        <v>739</v>
      </c>
      <c r="L69" s="9" t="str">
        <f t="shared" si="14"/>
        <v>Yes</v>
      </c>
    </row>
    <row r="70" spans="1:12" x14ac:dyDescent="0.25">
      <c r="A70" s="4" t="s">
        <v>608</v>
      </c>
      <c r="B70" s="41" t="s">
        <v>213</v>
      </c>
      <c r="C70" s="1">
        <v>35086</v>
      </c>
      <c r="D70" s="11" t="str">
        <f t="shared" si="11"/>
        <v>N/A</v>
      </c>
      <c r="E70" s="1">
        <v>35396</v>
      </c>
      <c r="F70" s="11" t="str">
        <f t="shared" si="12"/>
        <v>N/A</v>
      </c>
      <c r="G70" s="1">
        <v>34277</v>
      </c>
      <c r="H70" s="11" t="str">
        <f t="shared" si="13"/>
        <v>N/A</v>
      </c>
      <c r="I70" s="12">
        <v>0.88349999999999995</v>
      </c>
      <c r="J70" s="12">
        <v>-3.16</v>
      </c>
      <c r="K70" s="41" t="s">
        <v>739</v>
      </c>
      <c r="L70" s="9" t="str">
        <f t="shared" si="14"/>
        <v>Yes</v>
      </c>
    </row>
    <row r="71" spans="1:12" x14ac:dyDescent="0.25">
      <c r="A71" s="4" t="s">
        <v>1443</v>
      </c>
      <c r="B71" s="41" t="s">
        <v>213</v>
      </c>
      <c r="C71" s="14">
        <v>205.26976572000001</v>
      </c>
      <c r="D71" s="11" t="str">
        <f t="shared" si="11"/>
        <v>N/A</v>
      </c>
      <c r="E71" s="14">
        <v>205.77746073</v>
      </c>
      <c r="F71" s="11" t="str">
        <f t="shared" si="12"/>
        <v>N/A</v>
      </c>
      <c r="G71" s="14">
        <v>212.69052134</v>
      </c>
      <c r="H71" s="11" t="str">
        <f t="shared" si="13"/>
        <v>N/A</v>
      </c>
      <c r="I71" s="12">
        <v>0.24729999999999999</v>
      </c>
      <c r="J71" s="12">
        <v>3.359</v>
      </c>
      <c r="K71" s="41" t="s">
        <v>739</v>
      </c>
      <c r="L71" s="9" t="str">
        <f t="shared" si="14"/>
        <v>Yes</v>
      </c>
    </row>
    <row r="72" spans="1:12" x14ac:dyDescent="0.25">
      <c r="A72" s="4" t="s">
        <v>609</v>
      </c>
      <c r="B72" s="41" t="s">
        <v>213</v>
      </c>
      <c r="C72" s="14">
        <v>1620132</v>
      </c>
      <c r="D72" s="11" t="str">
        <f t="shared" si="11"/>
        <v>N/A</v>
      </c>
      <c r="E72" s="14">
        <v>1674152</v>
      </c>
      <c r="F72" s="11" t="str">
        <f t="shared" si="12"/>
        <v>N/A</v>
      </c>
      <c r="G72" s="14">
        <v>1675402</v>
      </c>
      <c r="H72" s="11" t="str">
        <f t="shared" si="13"/>
        <v>N/A</v>
      </c>
      <c r="I72" s="12">
        <v>3.3340000000000001</v>
      </c>
      <c r="J72" s="12">
        <v>7.4700000000000003E-2</v>
      </c>
      <c r="K72" s="41" t="s">
        <v>739</v>
      </c>
      <c r="L72" s="9" t="str">
        <f t="shared" si="14"/>
        <v>Yes</v>
      </c>
    </row>
    <row r="73" spans="1:12" x14ac:dyDescent="0.25">
      <c r="A73" s="4" t="s">
        <v>610</v>
      </c>
      <c r="B73" s="41" t="s">
        <v>213</v>
      </c>
      <c r="C73" s="1">
        <v>3976</v>
      </c>
      <c r="D73" s="11" t="str">
        <f t="shared" si="11"/>
        <v>N/A</v>
      </c>
      <c r="E73" s="1">
        <v>4006</v>
      </c>
      <c r="F73" s="11" t="str">
        <f t="shared" si="12"/>
        <v>N/A</v>
      </c>
      <c r="G73" s="1">
        <v>3956</v>
      </c>
      <c r="H73" s="11" t="str">
        <f t="shared" si="13"/>
        <v>N/A</v>
      </c>
      <c r="I73" s="12">
        <v>0.75449999999999995</v>
      </c>
      <c r="J73" s="12">
        <v>-1.25</v>
      </c>
      <c r="K73" s="41" t="s">
        <v>739</v>
      </c>
      <c r="L73" s="9" t="str">
        <f t="shared" si="14"/>
        <v>Yes</v>
      </c>
    </row>
    <row r="74" spans="1:12" x14ac:dyDescent="0.25">
      <c r="A74" s="4" t="s">
        <v>1444</v>
      </c>
      <c r="B74" s="41" t="s">
        <v>213</v>
      </c>
      <c r="C74" s="14">
        <v>407.47786719999999</v>
      </c>
      <c r="D74" s="11" t="str">
        <f t="shared" si="11"/>
        <v>N/A</v>
      </c>
      <c r="E74" s="14">
        <v>417.91113330000002</v>
      </c>
      <c r="F74" s="11" t="str">
        <f t="shared" si="12"/>
        <v>N/A</v>
      </c>
      <c r="G74" s="14">
        <v>423.50910010000001</v>
      </c>
      <c r="H74" s="11" t="str">
        <f t="shared" si="13"/>
        <v>N/A</v>
      </c>
      <c r="I74" s="12">
        <v>2.56</v>
      </c>
      <c r="J74" s="12">
        <v>1.34</v>
      </c>
      <c r="K74" s="41" t="s">
        <v>739</v>
      </c>
      <c r="L74" s="9" t="str">
        <f t="shared" si="14"/>
        <v>Yes</v>
      </c>
    </row>
    <row r="75" spans="1:12" ht="25" x14ac:dyDescent="0.25">
      <c r="A75" s="4" t="s">
        <v>611</v>
      </c>
      <c r="B75" s="41" t="s">
        <v>213</v>
      </c>
      <c r="C75" s="14">
        <v>525108</v>
      </c>
      <c r="D75" s="11" t="str">
        <f t="shared" si="11"/>
        <v>N/A</v>
      </c>
      <c r="E75" s="14">
        <v>516804</v>
      </c>
      <c r="F75" s="11" t="str">
        <f t="shared" si="12"/>
        <v>N/A</v>
      </c>
      <c r="G75" s="14">
        <v>511779</v>
      </c>
      <c r="H75" s="11" t="str">
        <f t="shared" si="13"/>
        <v>N/A</v>
      </c>
      <c r="I75" s="12">
        <v>-1.58</v>
      </c>
      <c r="J75" s="12">
        <v>-0.97199999999999998</v>
      </c>
      <c r="K75" s="41" t="s">
        <v>739</v>
      </c>
      <c r="L75" s="9" t="str">
        <f t="shared" si="14"/>
        <v>Yes</v>
      </c>
    </row>
    <row r="76" spans="1:12" x14ac:dyDescent="0.25">
      <c r="A76" s="42" t="s">
        <v>612</v>
      </c>
      <c r="B76" s="33" t="s">
        <v>213</v>
      </c>
      <c r="C76" s="34">
        <v>7768</v>
      </c>
      <c r="D76" s="11" t="str">
        <f t="shared" si="11"/>
        <v>N/A</v>
      </c>
      <c r="E76" s="34">
        <v>7654</v>
      </c>
      <c r="F76" s="11" t="str">
        <f t="shared" si="12"/>
        <v>N/A</v>
      </c>
      <c r="G76" s="34">
        <v>7909</v>
      </c>
      <c r="H76" s="11" t="str">
        <f t="shared" si="13"/>
        <v>N/A</v>
      </c>
      <c r="I76" s="12">
        <v>-1.47</v>
      </c>
      <c r="J76" s="12">
        <v>3.3319999999999999</v>
      </c>
      <c r="K76" s="41" t="s">
        <v>739</v>
      </c>
      <c r="L76" s="9" t="str">
        <f t="shared" si="14"/>
        <v>Yes</v>
      </c>
    </row>
    <row r="77" spans="1:12" ht="25" x14ac:dyDescent="0.25">
      <c r="A77" s="42" t="s">
        <v>1445</v>
      </c>
      <c r="B77" s="33" t="s">
        <v>213</v>
      </c>
      <c r="C77" s="43">
        <v>67.598867147000007</v>
      </c>
      <c r="D77" s="11" t="str">
        <f t="shared" si="11"/>
        <v>N/A</v>
      </c>
      <c r="E77" s="43">
        <v>67.520773452</v>
      </c>
      <c r="F77" s="11" t="str">
        <f t="shared" si="12"/>
        <v>N/A</v>
      </c>
      <c r="G77" s="43">
        <v>64.708433429999999</v>
      </c>
      <c r="H77" s="11" t="str">
        <f t="shared" si="13"/>
        <v>N/A</v>
      </c>
      <c r="I77" s="12">
        <v>-0.11600000000000001</v>
      </c>
      <c r="J77" s="12">
        <v>-4.17</v>
      </c>
      <c r="K77" s="41" t="s">
        <v>739</v>
      </c>
      <c r="L77" s="9" t="str">
        <f t="shared" si="14"/>
        <v>Yes</v>
      </c>
    </row>
    <row r="78" spans="1:12" ht="25" x14ac:dyDescent="0.25">
      <c r="A78" s="42" t="s">
        <v>613</v>
      </c>
      <c r="B78" s="33" t="s">
        <v>213</v>
      </c>
      <c r="C78" s="43">
        <v>6180349</v>
      </c>
      <c r="D78" s="11" t="str">
        <f t="shared" si="11"/>
        <v>N/A</v>
      </c>
      <c r="E78" s="43">
        <v>6959877</v>
      </c>
      <c r="F78" s="11" t="str">
        <f t="shared" si="12"/>
        <v>N/A</v>
      </c>
      <c r="G78" s="43">
        <v>7937640</v>
      </c>
      <c r="H78" s="11" t="str">
        <f t="shared" si="13"/>
        <v>N/A</v>
      </c>
      <c r="I78" s="12">
        <v>12.61</v>
      </c>
      <c r="J78" s="12">
        <v>14.05</v>
      </c>
      <c r="K78" s="41" t="s">
        <v>739</v>
      </c>
      <c r="L78" s="9" t="str">
        <f t="shared" si="14"/>
        <v>Yes</v>
      </c>
    </row>
    <row r="79" spans="1:12" x14ac:dyDescent="0.25">
      <c r="A79" s="42" t="s">
        <v>614</v>
      </c>
      <c r="B79" s="33" t="s">
        <v>213</v>
      </c>
      <c r="C79" s="34">
        <v>21538</v>
      </c>
      <c r="D79" s="11" t="str">
        <f t="shared" si="11"/>
        <v>N/A</v>
      </c>
      <c r="E79" s="34">
        <v>22584</v>
      </c>
      <c r="F79" s="11" t="str">
        <f t="shared" si="12"/>
        <v>N/A</v>
      </c>
      <c r="G79" s="34">
        <v>23126</v>
      </c>
      <c r="H79" s="11" t="str">
        <f t="shared" si="13"/>
        <v>N/A</v>
      </c>
      <c r="I79" s="12">
        <v>4.8570000000000002</v>
      </c>
      <c r="J79" s="12">
        <v>2.4</v>
      </c>
      <c r="K79" s="41" t="s">
        <v>739</v>
      </c>
      <c r="L79" s="9" t="str">
        <f t="shared" si="14"/>
        <v>Yes</v>
      </c>
    </row>
    <row r="80" spans="1:12" x14ac:dyDescent="0.25">
      <c r="A80" s="42" t="s">
        <v>1446</v>
      </c>
      <c r="B80" s="33" t="s">
        <v>213</v>
      </c>
      <c r="C80" s="43">
        <v>286.95092395</v>
      </c>
      <c r="D80" s="11" t="str">
        <f t="shared" si="11"/>
        <v>N/A</v>
      </c>
      <c r="E80" s="43">
        <v>308.17733793999997</v>
      </c>
      <c r="F80" s="11" t="str">
        <f t="shared" si="12"/>
        <v>N/A</v>
      </c>
      <c r="G80" s="43">
        <v>343.23445472999998</v>
      </c>
      <c r="H80" s="11" t="str">
        <f t="shared" si="13"/>
        <v>N/A</v>
      </c>
      <c r="I80" s="12">
        <v>7.3970000000000002</v>
      </c>
      <c r="J80" s="12">
        <v>11.38</v>
      </c>
      <c r="K80" s="41" t="s">
        <v>739</v>
      </c>
      <c r="L80" s="9" t="str">
        <f t="shared" si="14"/>
        <v>Yes</v>
      </c>
    </row>
    <row r="81" spans="1:12" x14ac:dyDescent="0.25">
      <c r="A81" s="42" t="s">
        <v>615</v>
      </c>
      <c r="B81" s="33" t="s">
        <v>213</v>
      </c>
      <c r="C81" s="43">
        <v>5024149</v>
      </c>
      <c r="D81" s="11" t="str">
        <f t="shared" si="11"/>
        <v>N/A</v>
      </c>
      <c r="E81" s="43">
        <v>4688854</v>
      </c>
      <c r="F81" s="11" t="str">
        <f t="shared" si="12"/>
        <v>N/A</v>
      </c>
      <c r="G81" s="43">
        <v>5477468</v>
      </c>
      <c r="H81" s="11" t="str">
        <f t="shared" si="13"/>
        <v>N/A</v>
      </c>
      <c r="I81" s="12">
        <v>-6.67</v>
      </c>
      <c r="J81" s="12">
        <v>16.82</v>
      </c>
      <c r="K81" s="41" t="s">
        <v>739</v>
      </c>
      <c r="L81" s="9" t="str">
        <f t="shared" si="14"/>
        <v>Yes</v>
      </c>
    </row>
    <row r="82" spans="1:12" x14ac:dyDescent="0.25">
      <c r="A82" s="42" t="s">
        <v>616</v>
      </c>
      <c r="B82" s="33" t="s">
        <v>213</v>
      </c>
      <c r="C82" s="34">
        <v>14643</v>
      </c>
      <c r="D82" s="11" t="str">
        <f t="shared" si="11"/>
        <v>N/A</v>
      </c>
      <c r="E82" s="34">
        <v>14667</v>
      </c>
      <c r="F82" s="11" t="str">
        <f t="shared" si="12"/>
        <v>N/A</v>
      </c>
      <c r="G82" s="34">
        <v>14728</v>
      </c>
      <c r="H82" s="11" t="str">
        <f t="shared" si="13"/>
        <v>N/A</v>
      </c>
      <c r="I82" s="12">
        <v>0.16389999999999999</v>
      </c>
      <c r="J82" s="12">
        <v>0.41589999999999999</v>
      </c>
      <c r="K82" s="41" t="s">
        <v>739</v>
      </c>
      <c r="L82" s="9" t="str">
        <f t="shared" si="14"/>
        <v>Yes</v>
      </c>
    </row>
    <row r="83" spans="1:12" x14ac:dyDescent="0.25">
      <c r="A83" s="42" t="s">
        <v>1447</v>
      </c>
      <c r="B83" s="33" t="s">
        <v>213</v>
      </c>
      <c r="C83" s="43">
        <v>343.10926723</v>
      </c>
      <c r="D83" s="11" t="str">
        <f t="shared" si="11"/>
        <v>N/A</v>
      </c>
      <c r="E83" s="43">
        <v>319.68732528999999</v>
      </c>
      <c r="F83" s="11" t="str">
        <f t="shared" si="12"/>
        <v>N/A</v>
      </c>
      <c r="G83" s="43">
        <v>371.90847366000003</v>
      </c>
      <c r="H83" s="11" t="str">
        <f t="shared" si="13"/>
        <v>N/A</v>
      </c>
      <c r="I83" s="12">
        <v>-6.83</v>
      </c>
      <c r="J83" s="12">
        <v>16.34</v>
      </c>
      <c r="K83" s="41" t="s">
        <v>739</v>
      </c>
      <c r="L83" s="9" t="str">
        <f t="shared" si="14"/>
        <v>Yes</v>
      </c>
    </row>
    <row r="84" spans="1:12" ht="25" x14ac:dyDescent="0.25">
      <c r="A84" s="42" t="s">
        <v>617</v>
      </c>
      <c r="B84" s="33" t="s">
        <v>213</v>
      </c>
      <c r="C84" s="43">
        <v>249955</v>
      </c>
      <c r="D84" s="11" t="str">
        <f t="shared" si="11"/>
        <v>N/A</v>
      </c>
      <c r="E84" s="43">
        <v>284866</v>
      </c>
      <c r="F84" s="11" t="str">
        <f t="shared" si="12"/>
        <v>N/A</v>
      </c>
      <c r="G84" s="43">
        <v>293016</v>
      </c>
      <c r="H84" s="11" t="str">
        <f t="shared" si="13"/>
        <v>N/A</v>
      </c>
      <c r="I84" s="12">
        <v>13.97</v>
      </c>
      <c r="J84" s="12">
        <v>2.8610000000000002</v>
      </c>
      <c r="K84" s="41" t="s">
        <v>739</v>
      </c>
      <c r="L84" s="9" t="str">
        <f t="shared" si="14"/>
        <v>Yes</v>
      </c>
    </row>
    <row r="85" spans="1:12" x14ac:dyDescent="0.25">
      <c r="A85" s="42" t="s">
        <v>618</v>
      </c>
      <c r="B85" s="33" t="s">
        <v>213</v>
      </c>
      <c r="C85" s="34">
        <v>161</v>
      </c>
      <c r="D85" s="11" t="str">
        <f t="shared" si="11"/>
        <v>N/A</v>
      </c>
      <c r="E85" s="34">
        <v>179</v>
      </c>
      <c r="F85" s="11" t="str">
        <f t="shared" si="12"/>
        <v>N/A</v>
      </c>
      <c r="G85" s="34">
        <v>177</v>
      </c>
      <c r="H85" s="11" t="str">
        <f t="shared" si="13"/>
        <v>N/A</v>
      </c>
      <c r="I85" s="12">
        <v>11.18</v>
      </c>
      <c r="J85" s="12">
        <v>-1.1200000000000001</v>
      </c>
      <c r="K85" s="41" t="s">
        <v>739</v>
      </c>
      <c r="L85" s="9" t="str">
        <f t="shared" si="14"/>
        <v>Yes</v>
      </c>
    </row>
    <row r="86" spans="1:12" x14ac:dyDescent="0.25">
      <c r="A86" s="42" t="s">
        <v>1448</v>
      </c>
      <c r="B86" s="33" t="s">
        <v>213</v>
      </c>
      <c r="C86" s="43">
        <v>1552.5155279999999</v>
      </c>
      <c r="D86" s="11" t="str">
        <f t="shared" si="11"/>
        <v>N/A</v>
      </c>
      <c r="E86" s="43">
        <v>1591.4301676</v>
      </c>
      <c r="F86" s="11" t="str">
        <f t="shared" si="12"/>
        <v>N/A</v>
      </c>
      <c r="G86" s="43">
        <v>1655.4576271000001</v>
      </c>
      <c r="H86" s="11" t="str">
        <f t="shared" si="13"/>
        <v>N/A</v>
      </c>
      <c r="I86" s="12">
        <v>2.5070000000000001</v>
      </c>
      <c r="J86" s="12">
        <v>4.0229999999999997</v>
      </c>
      <c r="K86" s="41" t="s">
        <v>739</v>
      </c>
      <c r="L86" s="9" t="str">
        <f t="shared" si="14"/>
        <v>Yes</v>
      </c>
    </row>
    <row r="87" spans="1:12" x14ac:dyDescent="0.25">
      <c r="A87" s="42" t="s">
        <v>619</v>
      </c>
      <c r="B87" s="33" t="s">
        <v>213</v>
      </c>
      <c r="C87" s="43">
        <v>4800920</v>
      </c>
      <c r="D87" s="11" t="str">
        <f t="shared" si="11"/>
        <v>N/A</v>
      </c>
      <c r="E87" s="43">
        <v>5338528</v>
      </c>
      <c r="F87" s="11" t="str">
        <f t="shared" si="12"/>
        <v>N/A</v>
      </c>
      <c r="G87" s="43">
        <v>5333407</v>
      </c>
      <c r="H87" s="11" t="str">
        <f t="shared" si="13"/>
        <v>N/A</v>
      </c>
      <c r="I87" s="12">
        <v>11.2</v>
      </c>
      <c r="J87" s="12">
        <v>-9.6000000000000002E-2</v>
      </c>
      <c r="K87" s="41" t="s">
        <v>739</v>
      </c>
      <c r="L87" s="9" t="str">
        <f t="shared" si="14"/>
        <v>Yes</v>
      </c>
    </row>
    <row r="88" spans="1:12" x14ac:dyDescent="0.25">
      <c r="A88" s="42" t="s">
        <v>620</v>
      </c>
      <c r="B88" s="33" t="s">
        <v>213</v>
      </c>
      <c r="C88" s="34">
        <v>26337</v>
      </c>
      <c r="D88" s="11" t="str">
        <f t="shared" si="11"/>
        <v>N/A</v>
      </c>
      <c r="E88" s="34">
        <v>27202</v>
      </c>
      <c r="F88" s="11" t="str">
        <f t="shared" si="12"/>
        <v>N/A</v>
      </c>
      <c r="G88" s="34">
        <v>27631</v>
      </c>
      <c r="H88" s="11" t="str">
        <f t="shared" si="13"/>
        <v>N/A</v>
      </c>
      <c r="I88" s="12">
        <v>3.2839999999999998</v>
      </c>
      <c r="J88" s="12">
        <v>1.577</v>
      </c>
      <c r="K88" s="41" t="s">
        <v>739</v>
      </c>
      <c r="L88" s="9" t="str">
        <f t="shared" si="14"/>
        <v>Yes</v>
      </c>
    </row>
    <row r="89" spans="1:12" x14ac:dyDescent="0.25">
      <c r="A89" s="42" t="s">
        <v>1449</v>
      </c>
      <c r="B89" s="33" t="s">
        <v>213</v>
      </c>
      <c r="C89" s="43">
        <v>182.28803583999999</v>
      </c>
      <c r="D89" s="11" t="str">
        <f t="shared" si="11"/>
        <v>N/A</v>
      </c>
      <c r="E89" s="43">
        <v>196.25498124999999</v>
      </c>
      <c r="F89" s="11" t="str">
        <f t="shared" si="12"/>
        <v>N/A</v>
      </c>
      <c r="G89" s="43">
        <v>193.02258333</v>
      </c>
      <c r="H89" s="11" t="str">
        <f t="shared" si="13"/>
        <v>N/A</v>
      </c>
      <c r="I89" s="12">
        <v>7.6619999999999999</v>
      </c>
      <c r="J89" s="12">
        <v>-1.65</v>
      </c>
      <c r="K89" s="41" t="s">
        <v>739</v>
      </c>
      <c r="L89" s="9" t="str">
        <f t="shared" si="14"/>
        <v>Yes</v>
      </c>
    </row>
    <row r="90" spans="1:12" x14ac:dyDescent="0.25">
      <c r="A90" s="42" t="s">
        <v>621</v>
      </c>
      <c r="B90" s="33" t="s">
        <v>213</v>
      </c>
      <c r="C90" s="43">
        <v>10825108</v>
      </c>
      <c r="D90" s="11" t="str">
        <f t="shared" si="11"/>
        <v>N/A</v>
      </c>
      <c r="E90" s="43">
        <v>11573832</v>
      </c>
      <c r="F90" s="11" t="str">
        <f t="shared" si="12"/>
        <v>N/A</v>
      </c>
      <c r="G90" s="43">
        <v>10650411</v>
      </c>
      <c r="H90" s="11" t="str">
        <f t="shared" si="13"/>
        <v>N/A</v>
      </c>
      <c r="I90" s="12">
        <v>6.9169999999999998</v>
      </c>
      <c r="J90" s="12">
        <v>-7.98</v>
      </c>
      <c r="K90" s="41" t="s">
        <v>739</v>
      </c>
      <c r="L90" s="9" t="str">
        <f t="shared" si="14"/>
        <v>Yes</v>
      </c>
    </row>
    <row r="91" spans="1:12" x14ac:dyDescent="0.25">
      <c r="A91" s="42" t="s">
        <v>622</v>
      </c>
      <c r="B91" s="33" t="s">
        <v>213</v>
      </c>
      <c r="C91" s="34">
        <v>25328</v>
      </c>
      <c r="D91" s="11" t="str">
        <f t="shared" si="11"/>
        <v>N/A</v>
      </c>
      <c r="E91" s="34">
        <v>25761</v>
      </c>
      <c r="F91" s="11" t="str">
        <f t="shared" si="12"/>
        <v>N/A</v>
      </c>
      <c r="G91" s="34">
        <v>25452</v>
      </c>
      <c r="H91" s="11" t="str">
        <f t="shared" si="13"/>
        <v>N/A</v>
      </c>
      <c r="I91" s="12">
        <v>1.71</v>
      </c>
      <c r="J91" s="12">
        <v>-1.2</v>
      </c>
      <c r="K91" s="41" t="s">
        <v>739</v>
      </c>
      <c r="L91" s="9" t="str">
        <f t="shared" si="14"/>
        <v>Yes</v>
      </c>
    </row>
    <row r="92" spans="1:12" x14ac:dyDescent="0.25">
      <c r="A92" s="42" t="s">
        <v>1450</v>
      </c>
      <c r="B92" s="33" t="s">
        <v>213</v>
      </c>
      <c r="C92" s="43">
        <v>427.39687302999999</v>
      </c>
      <c r="D92" s="11" t="str">
        <f t="shared" si="11"/>
        <v>N/A</v>
      </c>
      <c r="E92" s="43">
        <v>449.27727960999999</v>
      </c>
      <c r="F92" s="11" t="str">
        <f t="shared" si="12"/>
        <v>N/A</v>
      </c>
      <c r="G92" s="43">
        <v>418.45084866000002</v>
      </c>
      <c r="H92" s="11" t="str">
        <f t="shared" si="13"/>
        <v>N/A</v>
      </c>
      <c r="I92" s="12">
        <v>5.1189999999999998</v>
      </c>
      <c r="J92" s="12">
        <v>-6.86</v>
      </c>
      <c r="K92" s="41" t="s">
        <v>739</v>
      </c>
      <c r="L92" s="9" t="str">
        <f t="shared" si="14"/>
        <v>Yes</v>
      </c>
    </row>
    <row r="93" spans="1:12" ht="25" x14ac:dyDescent="0.25">
      <c r="A93" s="42" t="s">
        <v>623</v>
      </c>
      <c r="B93" s="33" t="s">
        <v>213</v>
      </c>
      <c r="C93" s="43">
        <v>82453860</v>
      </c>
      <c r="D93" s="11" t="str">
        <f t="shared" si="11"/>
        <v>N/A</v>
      </c>
      <c r="E93" s="43">
        <v>101500344</v>
      </c>
      <c r="F93" s="11" t="str">
        <f t="shared" si="12"/>
        <v>N/A</v>
      </c>
      <c r="G93" s="43">
        <v>109778906</v>
      </c>
      <c r="H93" s="11" t="str">
        <f t="shared" si="13"/>
        <v>N/A</v>
      </c>
      <c r="I93" s="12">
        <v>23.1</v>
      </c>
      <c r="J93" s="12">
        <v>8.1560000000000006</v>
      </c>
      <c r="K93" s="41" t="s">
        <v>739</v>
      </c>
      <c r="L93" s="9" t="str">
        <f t="shared" si="14"/>
        <v>Yes</v>
      </c>
    </row>
    <row r="94" spans="1:12" x14ac:dyDescent="0.25">
      <c r="A94" s="44" t="s">
        <v>624</v>
      </c>
      <c r="B94" s="34" t="s">
        <v>213</v>
      </c>
      <c r="C94" s="34">
        <v>9530</v>
      </c>
      <c r="D94" s="11" t="str">
        <f t="shared" si="11"/>
        <v>N/A</v>
      </c>
      <c r="E94" s="34">
        <v>10462</v>
      </c>
      <c r="F94" s="11" t="str">
        <f t="shared" si="12"/>
        <v>N/A</v>
      </c>
      <c r="G94" s="34">
        <v>9554</v>
      </c>
      <c r="H94" s="11" t="str">
        <f t="shared" si="13"/>
        <v>N/A</v>
      </c>
      <c r="I94" s="12">
        <v>9.7799999999999994</v>
      </c>
      <c r="J94" s="12">
        <v>-8.68</v>
      </c>
      <c r="K94" s="1" t="s">
        <v>739</v>
      </c>
      <c r="L94" s="9" t="str">
        <f t="shared" si="14"/>
        <v>Yes</v>
      </c>
    </row>
    <row r="95" spans="1:12" x14ac:dyDescent="0.25">
      <c r="A95" s="42" t="s">
        <v>1451</v>
      </c>
      <c r="B95" s="33" t="s">
        <v>213</v>
      </c>
      <c r="C95" s="43">
        <v>8652.0314794999995</v>
      </c>
      <c r="D95" s="11" t="str">
        <f t="shared" si="11"/>
        <v>N/A</v>
      </c>
      <c r="E95" s="43">
        <v>9701.8107435999991</v>
      </c>
      <c r="F95" s="11" t="str">
        <f t="shared" si="12"/>
        <v>N/A</v>
      </c>
      <c r="G95" s="43">
        <v>11490.360687</v>
      </c>
      <c r="H95" s="11" t="str">
        <f t="shared" si="13"/>
        <v>N/A</v>
      </c>
      <c r="I95" s="12">
        <v>12.13</v>
      </c>
      <c r="J95" s="12">
        <v>18.440000000000001</v>
      </c>
      <c r="K95" s="41" t="s">
        <v>739</v>
      </c>
      <c r="L95" s="9" t="str">
        <f t="shared" si="14"/>
        <v>Yes</v>
      </c>
    </row>
    <row r="96" spans="1:12" ht="25" x14ac:dyDescent="0.25">
      <c r="A96" s="42" t="s">
        <v>625</v>
      </c>
      <c r="B96" s="33" t="s">
        <v>213</v>
      </c>
      <c r="C96" s="43">
        <v>7181137</v>
      </c>
      <c r="D96" s="11" t="str">
        <f t="shared" si="11"/>
        <v>N/A</v>
      </c>
      <c r="E96" s="43">
        <v>7195134</v>
      </c>
      <c r="F96" s="11" t="str">
        <f t="shared" si="12"/>
        <v>N/A</v>
      </c>
      <c r="G96" s="43">
        <v>7529607</v>
      </c>
      <c r="H96" s="11" t="str">
        <f t="shared" si="13"/>
        <v>N/A</v>
      </c>
      <c r="I96" s="12">
        <v>0.19489999999999999</v>
      </c>
      <c r="J96" s="12">
        <v>4.649</v>
      </c>
      <c r="K96" s="41" t="s">
        <v>739</v>
      </c>
      <c r="L96" s="9" t="str">
        <f t="shared" si="14"/>
        <v>Yes</v>
      </c>
    </row>
    <row r="97" spans="1:12" x14ac:dyDescent="0.25">
      <c r="A97" s="42" t="s">
        <v>626</v>
      </c>
      <c r="B97" s="33" t="s">
        <v>213</v>
      </c>
      <c r="C97" s="34">
        <v>13599</v>
      </c>
      <c r="D97" s="11" t="str">
        <f t="shared" si="11"/>
        <v>N/A</v>
      </c>
      <c r="E97" s="34">
        <v>13584</v>
      </c>
      <c r="F97" s="11" t="str">
        <f t="shared" si="12"/>
        <v>N/A</v>
      </c>
      <c r="G97" s="34">
        <v>13869</v>
      </c>
      <c r="H97" s="11" t="str">
        <f t="shared" si="13"/>
        <v>N/A</v>
      </c>
      <c r="I97" s="12">
        <v>-0.11</v>
      </c>
      <c r="J97" s="12">
        <v>2.0979999999999999</v>
      </c>
      <c r="K97" s="41" t="s">
        <v>739</v>
      </c>
      <c r="L97" s="9" t="str">
        <f t="shared" si="14"/>
        <v>Yes</v>
      </c>
    </row>
    <row r="98" spans="1:12" x14ac:dyDescent="0.25">
      <c r="A98" s="42" t="s">
        <v>1452</v>
      </c>
      <c r="B98" s="33" t="s">
        <v>213</v>
      </c>
      <c r="C98" s="43">
        <v>528.06360761999997</v>
      </c>
      <c r="D98" s="11" t="str">
        <f t="shared" si="11"/>
        <v>N/A</v>
      </c>
      <c r="E98" s="43">
        <v>529.67712014000006</v>
      </c>
      <c r="F98" s="11" t="str">
        <f t="shared" si="12"/>
        <v>N/A</v>
      </c>
      <c r="G98" s="43">
        <v>542.90914989999999</v>
      </c>
      <c r="H98" s="11" t="str">
        <f t="shared" si="13"/>
        <v>N/A</v>
      </c>
      <c r="I98" s="12">
        <v>0.30559999999999998</v>
      </c>
      <c r="J98" s="12">
        <v>2.4980000000000002</v>
      </c>
      <c r="K98" s="41" t="s">
        <v>739</v>
      </c>
      <c r="L98" s="9" t="str">
        <f t="shared" si="14"/>
        <v>Yes</v>
      </c>
    </row>
    <row r="99" spans="1:12" ht="25" x14ac:dyDescent="0.25">
      <c r="A99" s="42" t="s">
        <v>627</v>
      </c>
      <c r="B99" s="33" t="s">
        <v>213</v>
      </c>
      <c r="C99" s="43">
        <v>23157267</v>
      </c>
      <c r="D99" s="11" t="str">
        <f t="shared" si="11"/>
        <v>N/A</v>
      </c>
      <c r="E99" s="43">
        <v>25056663</v>
      </c>
      <c r="F99" s="11" t="str">
        <f t="shared" si="12"/>
        <v>N/A</v>
      </c>
      <c r="G99" s="43">
        <v>30970136</v>
      </c>
      <c r="H99" s="11" t="str">
        <f t="shared" si="13"/>
        <v>N/A</v>
      </c>
      <c r="I99" s="12">
        <v>8.202</v>
      </c>
      <c r="J99" s="12">
        <v>23.6</v>
      </c>
      <c r="K99" s="41" t="s">
        <v>739</v>
      </c>
      <c r="L99" s="9" t="str">
        <f t="shared" si="14"/>
        <v>Yes</v>
      </c>
    </row>
    <row r="100" spans="1:12" x14ac:dyDescent="0.25">
      <c r="A100" s="42" t="s">
        <v>628</v>
      </c>
      <c r="B100" s="33" t="s">
        <v>213</v>
      </c>
      <c r="C100" s="34">
        <v>3429</v>
      </c>
      <c r="D100" s="11" t="str">
        <f t="shared" si="11"/>
        <v>N/A</v>
      </c>
      <c r="E100" s="34">
        <v>3351</v>
      </c>
      <c r="F100" s="11" t="str">
        <f t="shared" si="12"/>
        <v>N/A</v>
      </c>
      <c r="G100" s="34">
        <v>3411</v>
      </c>
      <c r="H100" s="11" t="str">
        <f t="shared" si="13"/>
        <v>N/A</v>
      </c>
      <c r="I100" s="12">
        <v>-2.27</v>
      </c>
      <c r="J100" s="12">
        <v>1.7909999999999999</v>
      </c>
      <c r="K100" s="41" t="s">
        <v>739</v>
      </c>
      <c r="L100" s="9" t="str">
        <f t="shared" si="14"/>
        <v>Yes</v>
      </c>
    </row>
    <row r="101" spans="1:12" ht="25" x14ac:dyDescent="0.25">
      <c r="A101" s="42" t="s">
        <v>1453</v>
      </c>
      <c r="B101" s="33" t="s">
        <v>213</v>
      </c>
      <c r="C101" s="43">
        <v>6753.3587052000003</v>
      </c>
      <c r="D101" s="11" t="str">
        <f t="shared" si="11"/>
        <v>N/A</v>
      </c>
      <c r="E101" s="43">
        <v>7477.3688450999998</v>
      </c>
      <c r="F101" s="11" t="str">
        <f t="shared" si="12"/>
        <v>N/A</v>
      </c>
      <c r="G101" s="43">
        <v>9079.4887130000006</v>
      </c>
      <c r="H101" s="11" t="str">
        <f t="shared" si="13"/>
        <v>N/A</v>
      </c>
      <c r="I101" s="12">
        <v>10.72</v>
      </c>
      <c r="J101" s="12">
        <v>21.43</v>
      </c>
      <c r="K101" s="41" t="s">
        <v>739</v>
      </c>
      <c r="L101" s="9" t="str">
        <f t="shared" si="14"/>
        <v>Yes</v>
      </c>
    </row>
    <row r="102" spans="1:12" ht="25" x14ac:dyDescent="0.25">
      <c r="A102" s="42" t="s">
        <v>629</v>
      </c>
      <c r="B102" s="33" t="s">
        <v>213</v>
      </c>
      <c r="C102" s="43">
        <v>18835</v>
      </c>
      <c r="D102" s="11" t="str">
        <f t="shared" si="11"/>
        <v>N/A</v>
      </c>
      <c r="E102" s="43">
        <v>14968</v>
      </c>
      <c r="F102" s="11" t="str">
        <f t="shared" si="12"/>
        <v>N/A</v>
      </c>
      <c r="G102" s="43">
        <v>13620</v>
      </c>
      <c r="H102" s="11" t="str">
        <f t="shared" si="13"/>
        <v>N/A</v>
      </c>
      <c r="I102" s="12">
        <v>-20.5</v>
      </c>
      <c r="J102" s="12">
        <v>-9.01</v>
      </c>
      <c r="K102" s="41" t="s">
        <v>739</v>
      </c>
      <c r="L102" s="9" t="str">
        <f t="shared" si="14"/>
        <v>Yes</v>
      </c>
    </row>
    <row r="103" spans="1:12" x14ac:dyDescent="0.25">
      <c r="A103" s="42" t="s">
        <v>630</v>
      </c>
      <c r="B103" s="33" t="s">
        <v>213</v>
      </c>
      <c r="C103" s="34">
        <v>41</v>
      </c>
      <c r="D103" s="11" t="str">
        <f t="shared" si="11"/>
        <v>N/A</v>
      </c>
      <c r="E103" s="34">
        <v>29</v>
      </c>
      <c r="F103" s="11" t="str">
        <f t="shared" si="12"/>
        <v>N/A</v>
      </c>
      <c r="G103" s="34">
        <v>37</v>
      </c>
      <c r="H103" s="11" t="str">
        <f t="shared" si="13"/>
        <v>N/A</v>
      </c>
      <c r="I103" s="12">
        <v>-29.3</v>
      </c>
      <c r="J103" s="12">
        <v>27.59</v>
      </c>
      <c r="K103" s="41" t="s">
        <v>739</v>
      </c>
      <c r="L103" s="9" t="str">
        <f t="shared" si="14"/>
        <v>Yes</v>
      </c>
    </row>
    <row r="104" spans="1:12" ht="25" x14ac:dyDescent="0.25">
      <c r="A104" s="42" t="s">
        <v>1454</v>
      </c>
      <c r="B104" s="33" t="s">
        <v>213</v>
      </c>
      <c r="C104" s="43">
        <v>459.39024389999997</v>
      </c>
      <c r="D104" s="11" t="str">
        <f t="shared" si="11"/>
        <v>N/A</v>
      </c>
      <c r="E104" s="43">
        <v>516.13793103</v>
      </c>
      <c r="F104" s="11" t="str">
        <f t="shared" si="12"/>
        <v>N/A</v>
      </c>
      <c r="G104" s="43">
        <v>368.10810810999999</v>
      </c>
      <c r="H104" s="11" t="str">
        <f t="shared" si="13"/>
        <v>N/A</v>
      </c>
      <c r="I104" s="12">
        <v>12.35</v>
      </c>
      <c r="J104" s="12">
        <v>-28.7</v>
      </c>
      <c r="K104" s="41" t="s">
        <v>739</v>
      </c>
      <c r="L104" s="9" t="str">
        <f t="shared" si="14"/>
        <v>Yes</v>
      </c>
    </row>
    <row r="105" spans="1:12" ht="25" x14ac:dyDescent="0.25">
      <c r="A105" s="42" t="s">
        <v>631</v>
      </c>
      <c r="B105" s="33" t="s">
        <v>213</v>
      </c>
      <c r="C105" s="43">
        <v>58181586</v>
      </c>
      <c r="D105" s="11" t="str">
        <f t="shared" si="11"/>
        <v>N/A</v>
      </c>
      <c r="E105" s="43">
        <v>70191831</v>
      </c>
      <c r="F105" s="11" t="str">
        <f t="shared" si="12"/>
        <v>N/A</v>
      </c>
      <c r="G105" s="43">
        <v>150001874</v>
      </c>
      <c r="H105" s="11" t="str">
        <f t="shared" si="13"/>
        <v>N/A</v>
      </c>
      <c r="I105" s="12">
        <v>20.64</v>
      </c>
      <c r="J105" s="12">
        <v>113.7</v>
      </c>
      <c r="K105" s="41" t="s">
        <v>739</v>
      </c>
      <c r="L105" s="9" t="str">
        <f t="shared" si="14"/>
        <v>No</v>
      </c>
    </row>
    <row r="106" spans="1:12" x14ac:dyDescent="0.25">
      <c r="A106" s="42" t="s">
        <v>632</v>
      </c>
      <c r="B106" s="33" t="s">
        <v>213</v>
      </c>
      <c r="C106" s="34">
        <v>2848</v>
      </c>
      <c r="D106" s="11" t="str">
        <f t="shared" si="11"/>
        <v>N/A</v>
      </c>
      <c r="E106" s="34">
        <v>2818</v>
      </c>
      <c r="F106" s="11" t="str">
        <f t="shared" si="12"/>
        <v>N/A</v>
      </c>
      <c r="G106" s="34">
        <v>2682</v>
      </c>
      <c r="H106" s="11" t="str">
        <f t="shared" si="13"/>
        <v>N/A</v>
      </c>
      <c r="I106" s="12">
        <v>-1.05</v>
      </c>
      <c r="J106" s="12">
        <v>-4.83</v>
      </c>
      <c r="K106" s="41" t="s">
        <v>739</v>
      </c>
      <c r="L106" s="9" t="str">
        <f t="shared" si="14"/>
        <v>Yes</v>
      </c>
    </row>
    <row r="107" spans="1:12" ht="25" x14ac:dyDescent="0.25">
      <c r="A107" s="42" t="s">
        <v>1455</v>
      </c>
      <c r="B107" s="33" t="s">
        <v>213</v>
      </c>
      <c r="C107" s="43">
        <v>20428.927669000001</v>
      </c>
      <c r="D107" s="11" t="str">
        <f t="shared" si="11"/>
        <v>N/A</v>
      </c>
      <c r="E107" s="43">
        <v>24908.385735</v>
      </c>
      <c r="F107" s="11" t="str">
        <f t="shared" si="12"/>
        <v>N/A</v>
      </c>
      <c r="G107" s="43">
        <v>55929.110365</v>
      </c>
      <c r="H107" s="11" t="str">
        <f t="shared" si="13"/>
        <v>N/A</v>
      </c>
      <c r="I107" s="12">
        <v>21.93</v>
      </c>
      <c r="J107" s="12">
        <v>124.5</v>
      </c>
      <c r="K107" s="41" t="s">
        <v>739</v>
      </c>
      <c r="L107" s="9" t="str">
        <f t="shared" si="14"/>
        <v>No</v>
      </c>
    </row>
    <row r="108" spans="1:12" ht="25" x14ac:dyDescent="0.25">
      <c r="A108" s="42" t="s">
        <v>633</v>
      </c>
      <c r="B108" s="33" t="s">
        <v>213</v>
      </c>
      <c r="C108" s="43">
        <v>117278</v>
      </c>
      <c r="D108" s="11" t="str">
        <f t="shared" si="11"/>
        <v>N/A</v>
      </c>
      <c r="E108" s="43">
        <v>130017</v>
      </c>
      <c r="F108" s="11" t="str">
        <f t="shared" si="12"/>
        <v>N/A</v>
      </c>
      <c r="G108" s="43">
        <v>141030</v>
      </c>
      <c r="H108" s="11" t="str">
        <f t="shared" si="13"/>
        <v>N/A</v>
      </c>
      <c r="I108" s="12">
        <v>10.86</v>
      </c>
      <c r="J108" s="12">
        <v>8.4700000000000006</v>
      </c>
      <c r="K108" s="41" t="s">
        <v>739</v>
      </c>
      <c r="L108" s="9" t="str">
        <f t="shared" si="14"/>
        <v>Yes</v>
      </c>
    </row>
    <row r="109" spans="1:12" x14ac:dyDescent="0.25">
      <c r="A109" s="42" t="s">
        <v>634</v>
      </c>
      <c r="B109" s="33" t="s">
        <v>213</v>
      </c>
      <c r="C109" s="34">
        <v>1289</v>
      </c>
      <c r="D109" s="11" t="str">
        <f t="shared" si="11"/>
        <v>N/A</v>
      </c>
      <c r="E109" s="34">
        <v>1341</v>
      </c>
      <c r="F109" s="11" t="str">
        <f t="shared" si="12"/>
        <v>N/A</v>
      </c>
      <c r="G109" s="34">
        <v>1650</v>
      </c>
      <c r="H109" s="11" t="str">
        <f t="shared" si="13"/>
        <v>N/A</v>
      </c>
      <c r="I109" s="12">
        <v>4.0339999999999998</v>
      </c>
      <c r="J109" s="12">
        <v>23.04</v>
      </c>
      <c r="K109" s="41" t="s">
        <v>739</v>
      </c>
      <c r="L109" s="9" t="str">
        <f t="shared" si="14"/>
        <v>Yes</v>
      </c>
    </row>
    <row r="110" spans="1:12" ht="25" x14ac:dyDescent="0.25">
      <c r="A110" s="42" t="s">
        <v>1456</v>
      </c>
      <c r="B110" s="33" t="s">
        <v>213</v>
      </c>
      <c r="C110" s="43">
        <v>90.983708300999993</v>
      </c>
      <c r="D110" s="11" t="str">
        <f t="shared" si="11"/>
        <v>N/A</v>
      </c>
      <c r="E110" s="43">
        <v>96.955257270999994</v>
      </c>
      <c r="F110" s="11" t="str">
        <f t="shared" si="12"/>
        <v>N/A</v>
      </c>
      <c r="G110" s="43">
        <v>85.472727273000004</v>
      </c>
      <c r="H110" s="11" t="str">
        <f t="shared" si="13"/>
        <v>N/A</v>
      </c>
      <c r="I110" s="12">
        <v>6.5629999999999997</v>
      </c>
      <c r="J110" s="12">
        <v>-11.8</v>
      </c>
      <c r="K110" s="41" t="s">
        <v>739</v>
      </c>
      <c r="L110" s="9" t="str">
        <f t="shared" si="14"/>
        <v>Yes</v>
      </c>
    </row>
    <row r="111" spans="1:12" x14ac:dyDescent="0.25">
      <c r="A111" s="42" t="s">
        <v>635</v>
      </c>
      <c r="B111" s="33" t="s">
        <v>213</v>
      </c>
      <c r="C111" s="43">
        <v>17543224</v>
      </c>
      <c r="D111" s="11" t="str">
        <f t="shared" si="11"/>
        <v>N/A</v>
      </c>
      <c r="E111" s="43">
        <v>19303102</v>
      </c>
      <c r="F111" s="11" t="str">
        <f t="shared" si="12"/>
        <v>N/A</v>
      </c>
      <c r="G111" s="43">
        <v>21455117</v>
      </c>
      <c r="H111" s="11" t="str">
        <f t="shared" si="13"/>
        <v>N/A</v>
      </c>
      <c r="I111" s="12">
        <v>10.029999999999999</v>
      </c>
      <c r="J111" s="12">
        <v>11.15</v>
      </c>
      <c r="K111" s="41" t="s">
        <v>739</v>
      </c>
      <c r="L111" s="9" t="str">
        <f t="shared" si="14"/>
        <v>Yes</v>
      </c>
    </row>
    <row r="112" spans="1:12" x14ac:dyDescent="0.25">
      <c r="A112" s="42" t="s">
        <v>636</v>
      </c>
      <c r="B112" s="33" t="s">
        <v>213</v>
      </c>
      <c r="C112" s="34">
        <v>1056</v>
      </c>
      <c r="D112" s="11" t="str">
        <f t="shared" si="11"/>
        <v>N/A</v>
      </c>
      <c r="E112" s="34">
        <v>1123</v>
      </c>
      <c r="F112" s="11" t="str">
        <f t="shared" si="12"/>
        <v>N/A</v>
      </c>
      <c r="G112" s="34">
        <v>1205</v>
      </c>
      <c r="H112" s="11" t="str">
        <f t="shared" si="13"/>
        <v>N/A</v>
      </c>
      <c r="I112" s="12">
        <v>6.3449999999999998</v>
      </c>
      <c r="J112" s="12">
        <v>7.3019999999999996</v>
      </c>
      <c r="K112" s="41" t="s">
        <v>739</v>
      </c>
      <c r="L112" s="9" t="str">
        <f t="shared" si="14"/>
        <v>Yes</v>
      </c>
    </row>
    <row r="113" spans="1:12" x14ac:dyDescent="0.25">
      <c r="A113" s="42" t="s">
        <v>1457</v>
      </c>
      <c r="B113" s="33" t="s">
        <v>213</v>
      </c>
      <c r="C113" s="43">
        <v>16612.901515000001</v>
      </c>
      <c r="D113" s="11" t="str">
        <f t="shared" si="11"/>
        <v>N/A</v>
      </c>
      <c r="E113" s="43">
        <v>17188.870881999999</v>
      </c>
      <c r="F113" s="11" t="str">
        <f t="shared" si="12"/>
        <v>N/A</v>
      </c>
      <c r="G113" s="43">
        <v>17805.076348999999</v>
      </c>
      <c r="H113" s="11" t="str">
        <f t="shared" si="13"/>
        <v>N/A</v>
      </c>
      <c r="I113" s="12">
        <v>3.4670000000000001</v>
      </c>
      <c r="J113" s="12">
        <v>3.585</v>
      </c>
      <c r="K113" s="41" t="s">
        <v>739</v>
      </c>
      <c r="L113" s="9" t="str">
        <f t="shared" si="14"/>
        <v>Yes</v>
      </c>
    </row>
    <row r="114" spans="1:12" ht="25" x14ac:dyDescent="0.25">
      <c r="A114" s="42" t="s">
        <v>637</v>
      </c>
      <c r="B114" s="33" t="s">
        <v>213</v>
      </c>
      <c r="C114" s="43">
        <v>463492</v>
      </c>
      <c r="D114" s="11" t="str">
        <f t="shared" si="11"/>
        <v>N/A</v>
      </c>
      <c r="E114" s="43">
        <v>528481</v>
      </c>
      <c r="F114" s="11" t="str">
        <f t="shared" si="12"/>
        <v>N/A</v>
      </c>
      <c r="G114" s="43">
        <v>587977</v>
      </c>
      <c r="H114" s="11" t="str">
        <f t="shared" si="13"/>
        <v>N/A</v>
      </c>
      <c r="I114" s="12">
        <v>14.02</v>
      </c>
      <c r="J114" s="12">
        <v>11.26</v>
      </c>
      <c r="K114" s="41" t="s">
        <v>739</v>
      </c>
      <c r="L114" s="9" t="str">
        <f>IF(J114="Div by 0", "N/A", IF(OR(J114="N/A",K114="N/A"),"N/A", IF(J114&gt;VALUE(MID(K114,1,2)), "No", IF(J114&lt;-1*VALUE(MID(K114,1,2)), "No", "Yes"))))</f>
        <v>Yes</v>
      </c>
    </row>
    <row r="115" spans="1:12" x14ac:dyDescent="0.25">
      <c r="A115" s="42" t="s">
        <v>638</v>
      </c>
      <c r="B115" s="33" t="s">
        <v>213</v>
      </c>
      <c r="C115" s="34">
        <v>10379</v>
      </c>
      <c r="D115" s="11" t="str">
        <f t="shared" si="11"/>
        <v>N/A</v>
      </c>
      <c r="E115" s="34">
        <v>11873</v>
      </c>
      <c r="F115" s="11" t="str">
        <f t="shared" si="12"/>
        <v>N/A</v>
      </c>
      <c r="G115" s="34">
        <v>11422</v>
      </c>
      <c r="H115" s="11" t="str">
        <f t="shared" si="13"/>
        <v>N/A</v>
      </c>
      <c r="I115" s="12">
        <v>14.39</v>
      </c>
      <c r="J115" s="12">
        <v>-3.8</v>
      </c>
      <c r="K115" s="41" t="s">
        <v>739</v>
      </c>
      <c r="L115" s="9" t="str">
        <f t="shared" ref="L115:L119" si="15">IF(J115="Div by 0", "N/A", IF(OR(J115="N/A",K115="N/A"),"N/A", IF(J115&gt;VALUE(MID(K115,1,2)), "No", IF(J115&lt;-1*VALUE(MID(K115,1,2)), "No", "Yes"))))</f>
        <v>Yes</v>
      </c>
    </row>
    <row r="116" spans="1:12" ht="25" x14ac:dyDescent="0.25">
      <c r="A116" s="42" t="s">
        <v>1458</v>
      </c>
      <c r="B116" s="33" t="s">
        <v>213</v>
      </c>
      <c r="C116" s="43">
        <v>44.656710666000002</v>
      </c>
      <c r="D116" s="11" t="str">
        <f t="shared" si="11"/>
        <v>N/A</v>
      </c>
      <c r="E116" s="43">
        <v>44.511159773999999</v>
      </c>
      <c r="F116" s="11" t="str">
        <f t="shared" si="12"/>
        <v>N/A</v>
      </c>
      <c r="G116" s="43">
        <v>51.477587112999998</v>
      </c>
      <c r="H116" s="11" t="str">
        <f t="shared" si="13"/>
        <v>N/A</v>
      </c>
      <c r="I116" s="12">
        <v>-0.32600000000000001</v>
      </c>
      <c r="J116" s="12">
        <v>15.65</v>
      </c>
      <c r="K116" s="41" t="s">
        <v>739</v>
      </c>
      <c r="L116" s="9" t="str">
        <f t="shared" si="15"/>
        <v>Yes</v>
      </c>
    </row>
    <row r="117" spans="1:12" ht="25" x14ac:dyDescent="0.25">
      <c r="A117" s="42" t="s">
        <v>639</v>
      </c>
      <c r="B117" s="33" t="s">
        <v>213</v>
      </c>
      <c r="C117" s="43">
        <v>1018</v>
      </c>
      <c r="D117" s="11" t="str">
        <f t="shared" si="11"/>
        <v>N/A</v>
      </c>
      <c r="E117" s="43">
        <v>2745</v>
      </c>
      <c r="F117" s="11" t="str">
        <f t="shared" si="12"/>
        <v>N/A</v>
      </c>
      <c r="G117" s="43">
        <v>128</v>
      </c>
      <c r="H117" s="11" t="str">
        <f t="shared" si="13"/>
        <v>N/A</v>
      </c>
      <c r="I117" s="12">
        <v>169.6</v>
      </c>
      <c r="J117" s="12">
        <v>-95.3</v>
      </c>
      <c r="K117" s="41" t="s">
        <v>739</v>
      </c>
      <c r="L117" s="9" t="str">
        <f t="shared" si="15"/>
        <v>No</v>
      </c>
    </row>
    <row r="118" spans="1:12" x14ac:dyDescent="0.25">
      <c r="A118" s="42" t="s">
        <v>640</v>
      </c>
      <c r="B118" s="33" t="s">
        <v>213</v>
      </c>
      <c r="C118" s="34">
        <v>11</v>
      </c>
      <c r="D118" s="11" t="str">
        <f t="shared" si="11"/>
        <v>N/A</v>
      </c>
      <c r="E118" s="34">
        <v>11</v>
      </c>
      <c r="F118" s="11" t="str">
        <f t="shared" si="12"/>
        <v>N/A</v>
      </c>
      <c r="G118" s="34">
        <v>11</v>
      </c>
      <c r="H118" s="11" t="str">
        <f t="shared" si="13"/>
        <v>N/A</v>
      </c>
      <c r="I118" s="12">
        <v>133.30000000000001</v>
      </c>
      <c r="J118" s="12">
        <v>-57.1</v>
      </c>
      <c r="K118" s="41" t="s">
        <v>739</v>
      </c>
      <c r="L118" s="9" t="str">
        <f t="shared" si="15"/>
        <v>No</v>
      </c>
    </row>
    <row r="119" spans="1:12" ht="25" x14ac:dyDescent="0.25">
      <c r="A119" s="42" t="s">
        <v>1459</v>
      </c>
      <c r="B119" s="33" t="s">
        <v>213</v>
      </c>
      <c r="C119" s="43">
        <v>339.33333333000002</v>
      </c>
      <c r="D119" s="11" t="str">
        <f t="shared" si="11"/>
        <v>N/A</v>
      </c>
      <c r="E119" s="43">
        <v>392.14285713999999</v>
      </c>
      <c r="F119" s="11" t="str">
        <f t="shared" si="12"/>
        <v>N/A</v>
      </c>
      <c r="G119" s="43">
        <v>42.666666667000001</v>
      </c>
      <c r="H119" s="11" t="str">
        <f t="shared" si="13"/>
        <v>N/A</v>
      </c>
      <c r="I119" s="12">
        <v>15.56</v>
      </c>
      <c r="J119" s="12">
        <v>-89.1</v>
      </c>
      <c r="K119" s="41" t="s">
        <v>739</v>
      </c>
      <c r="L119" s="9" t="str">
        <f t="shared" si="15"/>
        <v>No</v>
      </c>
    </row>
    <row r="120" spans="1:12" ht="25" x14ac:dyDescent="0.25">
      <c r="A120" s="42" t="s">
        <v>641</v>
      </c>
      <c r="B120" s="33" t="s">
        <v>213</v>
      </c>
      <c r="C120" s="43">
        <v>6029160</v>
      </c>
      <c r="D120" s="11" t="str">
        <f t="shared" si="11"/>
        <v>N/A</v>
      </c>
      <c r="E120" s="43">
        <v>6636653</v>
      </c>
      <c r="F120" s="11" t="str">
        <f t="shared" si="12"/>
        <v>N/A</v>
      </c>
      <c r="G120" s="43">
        <v>6922521</v>
      </c>
      <c r="H120" s="11" t="str">
        <f t="shared" si="13"/>
        <v>N/A</v>
      </c>
      <c r="I120" s="12">
        <v>10.08</v>
      </c>
      <c r="J120" s="12">
        <v>4.3070000000000004</v>
      </c>
      <c r="K120" s="41" t="s">
        <v>739</v>
      </c>
      <c r="L120" s="9" t="str">
        <f t="shared" ref="L120:L131" si="16">IF(J120="Div by 0", "N/A", IF(K120="N/A","N/A", IF(J120&gt;VALUE(MID(K120,1,2)), "No", IF(J120&lt;-1*VALUE(MID(K120,1,2)), "No", "Yes"))))</f>
        <v>Yes</v>
      </c>
    </row>
    <row r="121" spans="1:12" x14ac:dyDescent="0.25">
      <c r="A121" s="42" t="s">
        <v>642</v>
      </c>
      <c r="B121" s="33" t="s">
        <v>213</v>
      </c>
      <c r="C121" s="34">
        <v>18222</v>
      </c>
      <c r="D121" s="11" t="str">
        <f t="shared" si="11"/>
        <v>N/A</v>
      </c>
      <c r="E121" s="34">
        <v>18946</v>
      </c>
      <c r="F121" s="11" t="str">
        <f t="shared" si="12"/>
        <v>N/A</v>
      </c>
      <c r="G121" s="34">
        <v>18460</v>
      </c>
      <c r="H121" s="11" t="str">
        <f t="shared" si="13"/>
        <v>N/A</v>
      </c>
      <c r="I121" s="12">
        <v>3.9729999999999999</v>
      </c>
      <c r="J121" s="12">
        <v>-2.57</v>
      </c>
      <c r="K121" s="41" t="s">
        <v>739</v>
      </c>
      <c r="L121" s="9" t="str">
        <f t="shared" si="16"/>
        <v>Yes</v>
      </c>
    </row>
    <row r="122" spans="1:12" ht="25" x14ac:dyDescent="0.25">
      <c r="A122" s="42" t="s">
        <v>1460</v>
      </c>
      <c r="B122" s="33" t="s">
        <v>213</v>
      </c>
      <c r="C122" s="43">
        <v>330.87257161999997</v>
      </c>
      <c r="D122" s="11" t="str">
        <f t="shared" si="11"/>
        <v>N/A</v>
      </c>
      <c r="E122" s="43">
        <v>350.29309617000001</v>
      </c>
      <c r="F122" s="11" t="str">
        <f t="shared" si="12"/>
        <v>N/A</v>
      </c>
      <c r="G122" s="43">
        <v>375.00113758999998</v>
      </c>
      <c r="H122" s="11" t="str">
        <f t="shared" si="13"/>
        <v>N/A</v>
      </c>
      <c r="I122" s="12">
        <v>5.8689999999999998</v>
      </c>
      <c r="J122" s="12">
        <v>7.0540000000000003</v>
      </c>
      <c r="K122" s="41" t="s">
        <v>739</v>
      </c>
      <c r="L122" s="9" t="str">
        <f t="shared" si="16"/>
        <v>Yes</v>
      </c>
    </row>
    <row r="123" spans="1:12" ht="25" x14ac:dyDescent="0.25">
      <c r="A123" s="42" t="s">
        <v>643</v>
      </c>
      <c r="B123" s="33" t="s">
        <v>213</v>
      </c>
      <c r="C123" s="43">
        <v>73531093</v>
      </c>
      <c r="D123" s="11" t="str">
        <f t="shared" ref="D123:D131" si="17">IF($B123="N/A","N/A",IF(C123&gt;10,"No",IF(C123&lt;-10,"No","Yes")))</f>
        <v>N/A</v>
      </c>
      <c r="E123" s="43">
        <v>74849516</v>
      </c>
      <c r="F123" s="11" t="str">
        <f t="shared" ref="F123:F131" si="18">IF($B123="N/A","N/A",IF(E123&gt;10,"No",IF(E123&lt;-10,"No","Yes")))</f>
        <v>N/A</v>
      </c>
      <c r="G123" s="43">
        <v>10543274</v>
      </c>
      <c r="H123" s="11" t="str">
        <f t="shared" ref="H123:H131" si="19">IF($B123="N/A","N/A",IF(G123&gt;10,"No",IF(G123&lt;-10,"No","Yes")))</f>
        <v>N/A</v>
      </c>
      <c r="I123" s="12">
        <v>1.7929999999999999</v>
      </c>
      <c r="J123" s="12">
        <v>-85.9</v>
      </c>
      <c r="K123" s="41" t="s">
        <v>739</v>
      </c>
      <c r="L123" s="9" t="str">
        <f t="shared" si="16"/>
        <v>No</v>
      </c>
    </row>
    <row r="124" spans="1:12" x14ac:dyDescent="0.25">
      <c r="A124" s="42" t="s">
        <v>644</v>
      </c>
      <c r="B124" s="33" t="s">
        <v>213</v>
      </c>
      <c r="C124" s="34">
        <v>1715</v>
      </c>
      <c r="D124" s="11" t="str">
        <f t="shared" si="17"/>
        <v>N/A</v>
      </c>
      <c r="E124" s="34">
        <v>1760</v>
      </c>
      <c r="F124" s="11" t="str">
        <f t="shared" si="18"/>
        <v>N/A</v>
      </c>
      <c r="G124" s="34">
        <v>821</v>
      </c>
      <c r="H124" s="11" t="str">
        <f t="shared" si="19"/>
        <v>N/A</v>
      </c>
      <c r="I124" s="12">
        <v>2.6240000000000001</v>
      </c>
      <c r="J124" s="12">
        <v>-53.4</v>
      </c>
      <c r="K124" s="41" t="s">
        <v>739</v>
      </c>
      <c r="L124" s="9" t="str">
        <f t="shared" si="16"/>
        <v>No</v>
      </c>
    </row>
    <row r="125" spans="1:12" ht="25" x14ac:dyDescent="0.25">
      <c r="A125" s="42" t="s">
        <v>1461</v>
      </c>
      <c r="B125" s="33" t="s">
        <v>213</v>
      </c>
      <c r="C125" s="43">
        <v>42875.272885999999</v>
      </c>
      <c r="D125" s="11" t="str">
        <f t="shared" si="17"/>
        <v>N/A</v>
      </c>
      <c r="E125" s="43">
        <v>42528.134091</v>
      </c>
      <c r="F125" s="11" t="str">
        <f t="shared" si="18"/>
        <v>N/A</v>
      </c>
      <c r="G125" s="43">
        <v>12841.990255999999</v>
      </c>
      <c r="H125" s="11" t="str">
        <f t="shared" si="19"/>
        <v>N/A</v>
      </c>
      <c r="I125" s="12">
        <v>-0.81</v>
      </c>
      <c r="J125" s="12">
        <v>-69.8</v>
      </c>
      <c r="K125" s="41" t="s">
        <v>739</v>
      </c>
      <c r="L125" s="9" t="str">
        <f t="shared" si="16"/>
        <v>No</v>
      </c>
    </row>
    <row r="126" spans="1:12" ht="25" x14ac:dyDescent="0.25">
      <c r="A126" s="42" t="s">
        <v>645</v>
      </c>
      <c r="B126" s="33" t="s">
        <v>213</v>
      </c>
      <c r="C126" s="43">
        <v>8124390</v>
      </c>
      <c r="D126" s="11" t="str">
        <f t="shared" si="17"/>
        <v>N/A</v>
      </c>
      <c r="E126" s="43">
        <v>8531058</v>
      </c>
      <c r="F126" s="11" t="str">
        <f t="shared" si="18"/>
        <v>N/A</v>
      </c>
      <c r="G126" s="43">
        <v>8346559</v>
      </c>
      <c r="H126" s="11" t="str">
        <f t="shared" si="19"/>
        <v>N/A</v>
      </c>
      <c r="I126" s="12">
        <v>5.0060000000000002</v>
      </c>
      <c r="J126" s="12">
        <v>-2.16</v>
      </c>
      <c r="K126" s="41" t="s">
        <v>739</v>
      </c>
      <c r="L126" s="9" t="str">
        <f t="shared" si="16"/>
        <v>Yes</v>
      </c>
    </row>
    <row r="127" spans="1:12" x14ac:dyDescent="0.25">
      <c r="A127" s="42" t="s">
        <v>646</v>
      </c>
      <c r="B127" s="33" t="s">
        <v>213</v>
      </c>
      <c r="C127" s="34">
        <v>9014</v>
      </c>
      <c r="D127" s="11" t="str">
        <f t="shared" si="17"/>
        <v>N/A</v>
      </c>
      <c r="E127" s="34">
        <v>8938</v>
      </c>
      <c r="F127" s="11" t="str">
        <f t="shared" si="18"/>
        <v>N/A</v>
      </c>
      <c r="G127" s="34">
        <v>8795</v>
      </c>
      <c r="H127" s="11" t="str">
        <f t="shared" si="19"/>
        <v>N/A</v>
      </c>
      <c r="I127" s="12">
        <v>-0.84299999999999997</v>
      </c>
      <c r="J127" s="12">
        <v>-1.6</v>
      </c>
      <c r="K127" s="41" t="s">
        <v>739</v>
      </c>
      <c r="L127" s="9" t="str">
        <f t="shared" si="16"/>
        <v>Yes</v>
      </c>
    </row>
    <row r="128" spans="1:12" ht="25" x14ac:dyDescent="0.25">
      <c r="A128" s="42" t="s">
        <v>1462</v>
      </c>
      <c r="B128" s="33" t="s">
        <v>213</v>
      </c>
      <c r="C128" s="43">
        <v>901.30796539000005</v>
      </c>
      <c r="D128" s="11" t="str">
        <f t="shared" si="17"/>
        <v>N/A</v>
      </c>
      <c r="E128" s="43">
        <v>954.47057507</v>
      </c>
      <c r="F128" s="11" t="str">
        <f t="shared" si="18"/>
        <v>N/A</v>
      </c>
      <c r="G128" s="43">
        <v>949.01182489999997</v>
      </c>
      <c r="H128" s="11" t="str">
        <f t="shared" si="19"/>
        <v>N/A</v>
      </c>
      <c r="I128" s="12">
        <v>5.8979999999999997</v>
      </c>
      <c r="J128" s="12">
        <v>-0.57199999999999995</v>
      </c>
      <c r="K128" s="41" t="s">
        <v>739</v>
      </c>
      <c r="L128" s="9" t="str">
        <f t="shared" si="16"/>
        <v>Yes</v>
      </c>
    </row>
    <row r="129" spans="1:12" ht="25" x14ac:dyDescent="0.25">
      <c r="A129" s="42" t="s">
        <v>647</v>
      </c>
      <c r="B129" s="33" t="s">
        <v>213</v>
      </c>
      <c r="C129" s="43">
        <v>0</v>
      </c>
      <c r="D129" s="11" t="str">
        <f t="shared" si="17"/>
        <v>N/A</v>
      </c>
      <c r="E129" s="43">
        <v>0</v>
      </c>
      <c r="F129" s="11" t="str">
        <f t="shared" si="18"/>
        <v>N/A</v>
      </c>
      <c r="G129" s="43">
        <v>16818409</v>
      </c>
      <c r="H129" s="11" t="str">
        <f t="shared" si="19"/>
        <v>N/A</v>
      </c>
      <c r="I129" s="12" t="s">
        <v>1746</v>
      </c>
      <c r="J129" s="12" t="s">
        <v>1746</v>
      </c>
      <c r="K129" s="41" t="s">
        <v>739</v>
      </c>
      <c r="L129" s="9" t="str">
        <f t="shared" si="16"/>
        <v>N/A</v>
      </c>
    </row>
    <row r="130" spans="1:12" x14ac:dyDescent="0.25">
      <c r="A130" s="42" t="s">
        <v>648</v>
      </c>
      <c r="B130" s="33" t="s">
        <v>213</v>
      </c>
      <c r="C130" s="34">
        <v>0</v>
      </c>
      <c r="D130" s="11" t="str">
        <f t="shared" si="17"/>
        <v>N/A</v>
      </c>
      <c r="E130" s="34">
        <v>0</v>
      </c>
      <c r="F130" s="11" t="str">
        <f t="shared" si="18"/>
        <v>N/A</v>
      </c>
      <c r="G130" s="34">
        <v>1853</v>
      </c>
      <c r="H130" s="11" t="str">
        <f t="shared" si="19"/>
        <v>N/A</v>
      </c>
      <c r="I130" s="12" t="s">
        <v>1746</v>
      </c>
      <c r="J130" s="12" t="s">
        <v>1746</v>
      </c>
      <c r="K130" s="41" t="s">
        <v>739</v>
      </c>
      <c r="L130" s="9" t="str">
        <f t="shared" si="16"/>
        <v>N/A</v>
      </c>
    </row>
    <row r="131" spans="1:12" ht="25" x14ac:dyDescent="0.25">
      <c r="A131" s="42" t="s">
        <v>1463</v>
      </c>
      <c r="B131" s="33" t="s">
        <v>213</v>
      </c>
      <c r="C131" s="43" t="s">
        <v>1746</v>
      </c>
      <c r="D131" s="11" t="str">
        <f t="shared" si="17"/>
        <v>N/A</v>
      </c>
      <c r="E131" s="43" t="s">
        <v>1746</v>
      </c>
      <c r="F131" s="11" t="str">
        <f t="shared" si="18"/>
        <v>N/A</v>
      </c>
      <c r="G131" s="43">
        <v>9076.3135456</v>
      </c>
      <c r="H131" s="11" t="str">
        <f t="shared" si="19"/>
        <v>N/A</v>
      </c>
      <c r="I131" s="12" t="s">
        <v>1746</v>
      </c>
      <c r="J131" s="12" t="s">
        <v>1746</v>
      </c>
      <c r="K131" s="41" t="s">
        <v>739</v>
      </c>
      <c r="L131" s="9" t="str">
        <f t="shared" si="16"/>
        <v>N/A</v>
      </c>
    </row>
    <row r="132" spans="1:12" x14ac:dyDescent="0.25">
      <c r="A132" s="42" t="s">
        <v>1464</v>
      </c>
      <c r="B132" s="33" t="s">
        <v>213</v>
      </c>
      <c r="C132" s="43">
        <v>183.06197355</v>
      </c>
      <c r="D132" s="11" t="str">
        <f t="shared" ref="D132:D143" si="20">IF($B132="N/A","N/A",IF(C132&gt;10,"No",IF(C132&lt;-10,"No","Yes")))</f>
        <v>N/A</v>
      </c>
      <c r="E132" s="43">
        <v>169.77878777000001</v>
      </c>
      <c r="F132" s="11" t="str">
        <f t="shared" ref="F132:F143" si="21">IF($B132="N/A","N/A",IF(E132&gt;10,"No",IF(E132&lt;-10,"No","Yes")))</f>
        <v>N/A</v>
      </c>
      <c r="G132" s="43">
        <v>180.11820352999999</v>
      </c>
      <c r="H132" s="11" t="str">
        <f t="shared" ref="H132:H143" si="22">IF($B132="N/A","N/A",IF(G132&gt;10,"No",IF(G132&lt;-10,"No","Yes")))</f>
        <v>N/A</v>
      </c>
      <c r="I132" s="12">
        <v>-7.26</v>
      </c>
      <c r="J132" s="12">
        <v>6.09</v>
      </c>
      <c r="K132" s="41" t="s">
        <v>739</v>
      </c>
      <c r="L132" s="9" t="str">
        <f t="shared" ref="L132:L143" si="23">IF(J132="Div by 0", "N/A", IF(K132="N/A","N/A", IF(J132&gt;VALUE(MID(K132,1,2)), "No", IF(J132&lt;-1*VALUE(MID(K132,1,2)), "No", "Yes"))))</f>
        <v>Yes</v>
      </c>
    </row>
    <row r="133" spans="1:12" x14ac:dyDescent="0.25">
      <c r="A133" s="42" t="s">
        <v>1465</v>
      </c>
      <c r="B133" s="33" t="s">
        <v>213</v>
      </c>
      <c r="C133" s="43">
        <v>115.09016138</v>
      </c>
      <c r="D133" s="11" t="str">
        <f t="shared" si="20"/>
        <v>N/A</v>
      </c>
      <c r="E133" s="43">
        <v>107.8186501</v>
      </c>
      <c r="F133" s="11" t="str">
        <f t="shared" si="21"/>
        <v>N/A</v>
      </c>
      <c r="G133" s="43">
        <v>122.91421681</v>
      </c>
      <c r="H133" s="11" t="str">
        <f t="shared" si="22"/>
        <v>N/A</v>
      </c>
      <c r="I133" s="12">
        <v>-6.32</v>
      </c>
      <c r="J133" s="12">
        <v>14</v>
      </c>
      <c r="K133" s="41" t="s">
        <v>739</v>
      </c>
      <c r="L133" s="9" t="str">
        <f t="shared" si="23"/>
        <v>Yes</v>
      </c>
    </row>
    <row r="134" spans="1:12" x14ac:dyDescent="0.25">
      <c r="A134" s="42" t="s">
        <v>1466</v>
      </c>
      <c r="B134" s="33" t="s">
        <v>213</v>
      </c>
      <c r="C134" s="43">
        <v>243.06216502000001</v>
      </c>
      <c r="D134" s="11" t="str">
        <f t="shared" si="20"/>
        <v>N/A</v>
      </c>
      <c r="E134" s="43">
        <v>225.85908029999999</v>
      </c>
      <c r="F134" s="11" t="str">
        <f t="shared" si="21"/>
        <v>N/A</v>
      </c>
      <c r="G134" s="43">
        <v>231.35190987999999</v>
      </c>
      <c r="H134" s="11" t="str">
        <f t="shared" si="22"/>
        <v>N/A</v>
      </c>
      <c r="I134" s="12">
        <v>-7.08</v>
      </c>
      <c r="J134" s="12">
        <v>2.4319999999999999</v>
      </c>
      <c r="K134" s="41" t="s">
        <v>739</v>
      </c>
      <c r="L134" s="9" t="str">
        <f t="shared" si="23"/>
        <v>Yes</v>
      </c>
    </row>
    <row r="135" spans="1:12" x14ac:dyDescent="0.25">
      <c r="A135" s="42" t="s">
        <v>1467</v>
      </c>
      <c r="B135" s="33" t="s">
        <v>213</v>
      </c>
      <c r="C135" s="43">
        <v>9157.0517779999991</v>
      </c>
      <c r="D135" s="11" t="str">
        <f t="shared" si="20"/>
        <v>N/A</v>
      </c>
      <c r="E135" s="43">
        <v>9307.2799985000001</v>
      </c>
      <c r="F135" s="11" t="str">
        <f t="shared" si="21"/>
        <v>N/A</v>
      </c>
      <c r="G135" s="43">
        <v>9853.1642248999997</v>
      </c>
      <c r="H135" s="11" t="str">
        <f t="shared" si="22"/>
        <v>N/A</v>
      </c>
      <c r="I135" s="12">
        <v>1.641</v>
      </c>
      <c r="J135" s="12">
        <v>5.8650000000000002</v>
      </c>
      <c r="K135" s="41" t="s">
        <v>739</v>
      </c>
      <c r="L135" s="9" t="str">
        <f t="shared" si="23"/>
        <v>Yes</v>
      </c>
    </row>
    <row r="136" spans="1:12" x14ac:dyDescent="0.25">
      <c r="A136" s="42" t="s">
        <v>1468</v>
      </c>
      <c r="B136" s="33" t="s">
        <v>213</v>
      </c>
      <c r="C136" s="43">
        <v>15883.868208</v>
      </c>
      <c r="D136" s="11" t="str">
        <f t="shared" si="20"/>
        <v>N/A</v>
      </c>
      <c r="E136" s="43">
        <v>16019.760244999999</v>
      </c>
      <c r="F136" s="11" t="str">
        <f t="shared" si="21"/>
        <v>N/A</v>
      </c>
      <c r="G136" s="43">
        <v>16920.959884</v>
      </c>
      <c r="H136" s="11" t="str">
        <f t="shared" si="22"/>
        <v>N/A</v>
      </c>
      <c r="I136" s="12">
        <v>0.85550000000000004</v>
      </c>
      <c r="J136" s="12">
        <v>5.6260000000000003</v>
      </c>
      <c r="K136" s="41" t="s">
        <v>739</v>
      </c>
      <c r="L136" s="9" t="str">
        <f t="shared" si="23"/>
        <v>Yes</v>
      </c>
    </row>
    <row r="137" spans="1:12" x14ac:dyDescent="0.25">
      <c r="A137" s="42" t="s">
        <v>1469</v>
      </c>
      <c r="B137" s="33" t="s">
        <v>213</v>
      </c>
      <c r="C137" s="43">
        <v>2754.3944667000001</v>
      </c>
      <c r="D137" s="11" t="str">
        <f t="shared" si="20"/>
        <v>N/A</v>
      </c>
      <c r="E137" s="43">
        <v>2838.2826546000001</v>
      </c>
      <c r="F137" s="11" t="str">
        <f t="shared" si="21"/>
        <v>N/A</v>
      </c>
      <c r="G137" s="43">
        <v>3048.3345642999998</v>
      </c>
      <c r="H137" s="11" t="str">
        <f t="shared" si="22"/>
        <v>N/A</v>
      </c>
      <c r="I137" s="12">
        <v>3.0459999999999998</v>
      </c>
      <c r="J137" s="12">
        <v>7.4009999999999998</v>
      </c>
      <c r="K137" s="41" t="s">
        <v>739</v>
      </c>
      <c r="L137" s="9" t="str">
        <f t="shared" si="23"/>
        <v>Yes</v>
      </c>
    </row>
    <row r="138" spans="1:12" x14ac:dyDescent="0.25">
      <c r="A138" s="42" t="s">
        <v>1470</v>
      </c>
      <c r="B138" s="33" t="s">
        <v>213</v>
      </c>
      <c r="C138" s="43">
        <v>206.29469832999999</v>
      </c>
      <c r="D138" s="11" t="str">
        <f t="shared" si="20"/>
        <v>N/A</v>
      </c>
      <c r="E138" s="43">
        <v>215.58380210999999</v>
      </c>
      <c r="F138" s="11" t="str">
        <f t="shared" si="21"/>
        <v>N/A</v>
      </c>
      <c r="G138" s="43">
        <v>200.30488424000001</v>
      </c>
      <c r="H138" s="11" t="str">
        <f t="shared" si="22"/>
        <v>N/A</v>
      </c>
      <c r="I138" s="12">
        <v>4.5030000000000001</v>
      </c>
      <c r="J138" s="12">
        <v>-7.09</v>
      </c>
      <c r="K138" s="41" t="s">
        <v>739</v>
      </c>
      <c r="L138" s="9" t="str">
        <f t="shared" si="23"/>
        <v>Yes</v>
      </c>
    </row>
    <row r="139" spans="1:12" x14ac:dyDescent="0.25">
      <c r="A139" s="42" t="s">
        <v>1471</v>
      </c>
      <c r="B139" s="33" t="s">
        <v>213</v>
      </c>
      <c r="C139" s="43">
        <v>108.00144227</v>
      </c>
      <c r="D139" s="11" t="str">
        <f t="shared" si="20"/>
        <v>N/A</v>
      </c>
      <c r="E139" s="43">
        <v>117.01469586</v>
      </c>
      <c r="F139" s="11" t="str">
        <f t="shared" si="21"/>
        <v>N/A</v>
      </c>
      <c r="G139" s="43">
        <v>110.19656255</v>
      </c>
      <c r="H139" s="11" t="str">
        <f t="shared" si="22"/>
        <v>N/A</v>
      </c>
      <c r="I139" s="12">
        <v>8.3450000000000006</v>
      </c>
      <c r="J139" s="12">
        <v>-5.83</v>
      </c>
      <c r="K139" s="41" t="s">
        <v>739</v>
      </c>
      <c r="L139" s="9" t="str">
        <f t="shared" si="23"/>
        <v>Yes</v>
      </c>
    </row>
    <row r="140" spans="1:12" x14ac:dyDescent="0.25">
      <c r="A140" s="42" t="s">
        <v>1472</v>
      </c>
      <c r="B140" s="33" t="s">
        <v>213</v>
      </c>
      <c r="C140" s="43">
        <v>296.65863968999997</v>
      </c>
      <c r="D140" s="11" t="str">
        <f t="shared" si="20"/>
        <v>N/A</v>
      </c>
      <c r="E140" s="43">
        <v>310.36243375999999</v>
      </c>
      <c r="F140" s="11" t="str">
        <f t="shared" si="21"/>
        <v>N/A</v>
      </c>
      <c r="G140" s="43">
        <v>286.72750671</v>
      </c>
      <c r="H140" s="11" t="str">
        <f t="shared" si="22"/>
        <v>N/A</v>
      </c>
      <c r="I140" s="12">
        <v>4.6189999999999998</v>
      </c>
      <c r="J140" s="12">
        <v>-7.62</v>
      </c>
      <c r="K140" s="41" t="s">
        <v>739</v>
      </c>
      <c r="L140" s="9" t="str">
        <f t="shared" si="23"/>
        <v>Yes</v>
      </c>
    </row>
    <row r="141" spans="1:12" x14ac:dyDescent="0.25">
      <c r="A141" s="42" t="s">
        <v>1473</v>
      </c>
      <c r="B141" s="33" t="s">
        <v>213</v>
      </c>
      <c r="C141" s="43">
        <v>5763.0437358999998</v>
      </c>
      <c r="D141" s="11" t="str">
        <f t="shared" si="20"/>
        <v>N/A</v>
      </c>
      <c r="E141" s="43">
        <v>6346.0066870000001</v>
      </c>
      <c r="F141" s="11" t="str">
        <f t="shared" si="21"/>
        <v>N/A</v>
      </c>
      <c r="G141" s="43">
        <v>7366.1619492</v>
      </c>
      <c r="H141" s="11" t="str">
        <f t="shared" si="22"/>
        <v>N/A</v>
      </c>
      <c r="I141" s="12">
        <v>10.119999999999999</v>
      </c>
      <c r="J141" s="12">
        <v>16.079999999999998</v>
      </c>
      <c r="K141" s="41" t="s">
        <v>739</v>
      </c>
      <c r="L141" s="9" t="str">
        <f t="shared" si="23"/>
        <v>Yes</v>
      </c>
    </row>
    <row r="142" spans="1:12" x14ac:dyDescent="0.25">
      <c r="A142" s="42" t="s">
        <v>1474</v>
      </c>
      <c r="B142" s="33" t="s">
        <v>213</v>
      </c>
      <c r="C142" s="43">
        <v>4327.5218290000003</v>
      </c>
      <c r="D142" s="11" t="str">
        <f t="shared" si="20"/>
        <v>N/A</v>
      </c>
      <c r="E142" s="43">
        <v>4872.1160517999997</v>
      </c>
      <c r="F142" s="11" t="str">
        <f t="shared" si="21"/>
        <v>N/A</v>
      </c>
      <c r="G142" s="43">
        <v>5565.1684274999998</v>
      </c>
      <c r="H142" s="11" t="str">
        <f t="shared" si="22"/>
        <v>N/A</v>
      </c>
      <c r="I142" s="12">
        <v>12.58</v>
      </c>
      <c r="J142" s="12">
        <v>14.22</v>
      </c>
      <c r="K142" s="41" t="s">
        <v>739</v>
      </c>
      <c r="L142" s="9" t="str">
        <f t="shared" si="23"/>
        <v>Yes</v>
      </c>
    </row>
    <row r="143" spans="1:12" x14ac:dyDescent="0.25">
      <c r="A143" s="42" t="s">
        <v>1475</v>
      </c>
      <c r="B143" s="33" t="s">
        <v>213</v>
      </c>
      <c r="C143" s="43">
        <v>7204.4666340000003</v>
      </c>
      <c r="D143" s="11" t="str">
        <f t="shared" si="20"/>
        <v>N/A</v>
      </c>
      <c r="E143" s="43">
        <v>7841.4279096999999</v>
      </c>
      <c r="F143" s="11" t="str">
        <f t="shared" si="21"/>
        <v>N/A</v>
      </c>
      <c r="G143" s="43">
        <v>9173.3157640000009</v>
      </c>
      <c r="H143" s="11" t="str">
        <f t="shared" si="22"/>
        <v>N/A</v>
      </c>
      <c r="I143" s="12">
        <v>8.8409999999999993</v>
      </c>
      <c r="J143" s="12">
        <v>16.989999999999998</v>
      </c>
      <c r="K143" s="41" t="s">
        <v>739</v>
      </c>
      <c r="L143" s="9" t="str">
        <f t="shared" si="23"/>
        <v>Yes</v>
      </c>
    </row>
    <row r="144" spans="1:12" x14ac:dyDescent="0.25">
      <c r="A144" s="42" t="s">
        <v>89</v>
      </c>
      <c r="B144" s="33" t="s">
        <v>213</v>
      </c>
      <c r="C144" s="8">
        <v>6.5022677898000003</v>
      </c>
      <c r="D144" s="11" t="str">
        <f t="shared" ref="D144:D161" si="24">IF($B144="N/A","N/A",IF(C144&gt;10,"No",IF(C144&lt;-10,"No","Yes")))</f>
        <v>N/A</v>
      </c>
      <c r="E144" s="8">
        <v>6.4355697947000001</v>
      </c>
      <c r="F144" s="11" t="str">
        <f t="shared" ref="F144:F161" si="25">IF($B144="N/A","N/A",IF(E144&gt;10,"No",IF(E144&lt;-10,"No","Yes")))</f>
        <v>N/A</v>
      </c>
      <c r="G144" s="8">
        <v>6.2571702619999998</v>
      </c>
      <c r="H144" s="11" t="str">
        <f t="shared" ref="H144:H161" si="26">IF($B144="N/A","N/A",IF(G144&gt;10,"No",IF(G144&lt;-10,"No","Yes")))</f>
        <v>N/A</v>
      </c>
      <c r="I144" s="12">
        <v>-1.03</v>
      </c>
      <c r="J144" s="12">
        <v>-2.77</v>
      </c>
      <c r="K144" s="41" t="s">
        <v>739</v>
      </c>
      <c r="L144" s="9" t="str">
        <f t="shared" ref="L144:L161" si="27">IF(J144="Div by 0", "N/A", IF(K144="N/A","N/A", IF(J144&gt;VALUE(MID(K144,1,2)), "No", IF(J144&lt;-1*VALUE(MID(K144,1,2)), "No", "Yes"))))</f>
        <v>Yes</v>
      </c>
    </row>
    <row r="145" spans="1:12" x14ac:dyDescent="0.25">
      <c r="A145" s="42" t="s">
        <v>477</v>
      </c>
      <c r="B145" s="33" t="s">
        <v>213</v>
      </c>
      <c r="C145" s="8">
        <v>6.9774694005000004</v>
      </c>
      <c r="D145" s="11" t="str">
        <f t="shared" si="24"/>
        <v>N/A</v>
      </c>
      <c r="E145" s="8">
        <v>6.8441784713000002</v>
      </c>
      <c r="F145" s="11" t="str">
        <f t="shared" si="25"/>
        <v>N/A</v>
      </c>
      <c r="G145" s="8">
        <v>6.8519369161999997</v>
      </c>
      <c r="H145" s="11" t="str">
        <f t="shared" si="26"/>
        <v>N/A</v>
      </c>
      <c r="I145" s="12">
        <v>-1.91</v>
      </c>
      <c r="J145" s="12">
        <v>0.1134</v>
      </c>
      <c r="K145" s="41" t="s">
        <v>739</v>
      </c>
      <c r="L145" s="9" t="str">
        <f t="shared" si="27"/>
        <v>Yes</v>
      </c>
    </row>
    <row r="146" spans="1:12" x14ac:dyDescent="0.25">
      <c r="A146" s="42" t="s">
        <v>478</v>
      </c>
      <c r="B146" s="33" t="s">
        <v>213</v>
      </c>
      <c r="C146" s="8">
        <v>6.0126821166999997</v>
      </c>
      <c r="D146" s="11" t="str">
        <f t="shared" si="24"/>
        <v>N/A</v>
      </c>
      <c r="E146" s="8">
        <v>6.0362396709999997</v>
      </c>
      <c r="F146" s="11" t="str">
        <f t="shared" si="25"/>
        <v>N/A</v>
      </c>
      <c r="G146" s="8">
        <v>5.6662190390999996</v>
      </c>
      <c r="H146" s="11" t="str">
        <f t="shared" si="26"/>
        <v>N/A</v>
      </c>
      <c r="I146" s="12">
        <v>0.39179999999999998</v>
      </c>
      <c r="J146" s="12">
        <v>-6.13</v>
      </c>
      <c r="K146" s="41" t="s">
        <v>739</v>
      </c>
      <c r="L146" s="9" t="str">
        <f t="shared" si="27"/>
        <v>Yes</v>
      </c>
    </row>
    <row r="147" spans="1:12" x14ac:dyDescent="0.25">
      <c r="A147" s="42" t="s">
        <v>1476</v>
      </c>
      <c r="B147" s="33" t="s">
        <v>213</v>
      </c>
      <c r="C147" s="8">
        <v>19.699279643000001</v>
      </c>
      <c r="D147" s="11" t="str">
        <f t="shared" si="24"/>
        <v>N/A</v>
      </c>
      <c r="E147" s="8">
        <v>18.982602540999999</v>
      </c>
      <c r="F147" s="11" t="str">
        <f t="shared" si="25"/>
        <v>N/A</v>
      </c>
      <c r="G147" s="8">
        <v>19.555772884</v>
      </c>
      <c r="H147" s="11" t="str">
        <f t="shared" si="26"/>
        <v>N/A</v>
      </c>
      <c r="I147" s="12">
        <v>-3.64</v>
      </c>
      <c r="J147" s="12">
        <v>3.0190000000000001</v>
      </c>
      <c r="K147" s="41" t="s">
        <v>739</v>
      </c>
      <c r="L147" s="9" t="str">
        <f t="shared" si="27"/>
        <v>Yes</v>
      </c>
    </row>
    <row r="148" spans="1:12" x14ac:dyDescent="0.25">
      <c r="A148" s="42" t="s">
        <v>1477</v>
      </c>
      <c r="B148" s="33" t="s">
        <v>213</v>
      </c>
      <c r="C148" s="8">
        <v>34.930225305999997</v>
      </c>
      <c r="D148" s="11" t="str">
        <f t="shared" si="24"/>
        <v>N/A</v>
      </c>
      <c r="E148" s="8">
        <v>33.474736761999999</v>
      </c>
      <c r="F148" s="11" t="str">
        <f t="shared" si="25"/>
        <v>N/A</v>
      </c>
      <c r="G148" s="8">
        <v>34.320930945000001</v>
      </c>
      <c r="H148" s="11" t="str">
        <f t="shared" si="26"/>
        <v>N/A</v>
      </c>
      <c r="I148" s="12">
        <v>-4.17</v>
      </c>
      <c r="J148" s="12">
        <v>2.528</v>
      </c>
      <c r="K148" s="41" t="s">
        <v>739</v>
      </c>
      <c r="L148" s="9" t="str">
        <f t="shared" si="27"/>
        <v>Yes</v>
      </c>
    </row>
    <row r="149" spans="1:12" x14ac:dyDescent="0.25">
      <c r="A149" s="42" t="s">
        <v>1478</v>
      </c>
      <c r="B149" s="33" t="s">
        <v>213</v>
      </c>
      <c r="C149" s="8">
        <v>5.1898543066</v>
      </c>
      <c r="D149" s="11" t="str">
        <f t="shared" si="24"/>
        <v>N/A</v>
      </c>
      <c r="E149" s="8">
        <v>5.0061140549000003</v>
      </c>
      <c r="F149" s="11" t="str">
        <f t="shared" si="25"/>
        <v>N/A</v>
      </c>
      <c r="G149" s="8">
        <v>5.3304983586999999</v>
      </c>
      <c r="H149" s="11" t="str">
        <f t="shared" si="26"/>
        <v>N/A</v>
      </c>
      <c r="I149" s="12">
        <v>-3.54</v>
      </c>
      <c r="J149" s="12">
        <v>6.48</v>
      </c>
      <c r="K149" s="41" t="s">
        <v>739</v>
      </c>
      <c r="L149" s="9" t="str">
        <f t="shared" si="27"/>
        <v>Yes</v>
      </c>
    </row>
    <row r="150" spans="1:12" x14ac:dyDescent="0.25">
      <c r="A150" s="42" t="s">
        <v>90</v>
      </c>
      <c r="B150" s="33" t="s">
        <v>213</v>
      </c>
      <c r="C150" s="8">
        <v>48.267713534000002</v>
      </c>
      <c r="D150" s="11" t="str">
        <f t="shared" si="24"/>
        <v>N/A</v>
      </c>
      <c r="E150" s="8">
        <v>47.984576984999997</v>
      </c>
      <c r="F150" s="11" t="str">
        <f t="shared" si="25"/>
        <v>N/A</v>
      </c>
      <c r="G150" s="8">
        <v>47.868198829999997</v>
      </c>
      <c r="H150" s="11" t="str">
        <f t="shared" si="26"/>
        <v>N/A</v>
      </c>
      <c r="I150" s="12">
        <v>-0.58699999999999997</v>
      </c>
      <c r="J150" s="12">
        <v>-0.24299999999999999</v>
      </c>
      <c r="K150" s="41" t="s">
        <v>739</v>
      </c>
      <c r="L150" s="9" t="str">
        <f t="shared" si="27"/>
        <v>Yes</v>
      </c>
    </row>
    <row r="151" spans="1:12" x14ac:dyDescent="0.25">
      <c r="A151" s="42" t="s">
        <v>479</v>
      </c>
      <c r="B151" s="33" t="s">
        <v>213</v>
      </c>
      <c r="C151" s="8">
        <v>42.979652295999998</v>
      </c>
      <c r="D151" s="11" t="str">
        <f t="shared" si="24"/>
        <v>N/A</v>
      </c>
      <c r="E151" s="8">
        <v>42.962654344000001</v>
      </c>
      <c r="F151" s="11" t="str">
        <f t="shared" si="25"/>
        <v>N/A</v>
      </c>
      <c r="G151" s="8">
        <v>43.125095696999999</v>
      </c>
      <c r="H151" s="11" t="str">
        <f t="shared" si="26"/>
        <v>N/A</v>
      </c>
      <c r="I151" s="12">
        <v>-0.04</v>
      </c>
      <c r="J151" s="12">
        <v>0.37809999999999999</v>
      </c>
      <c r="K151" s="41" t="s">
        <v>739</v>
      </c>
      <c r="L151" s="9" t="str">
        <f t="shared" si="27"/>
        <v>Yes</v>
      </c>
    </row>
    <row r="152" spans="1:12" x14ac:dyDescent="0.25">
      <c r="A152" s="42" t="s">
        <v>480</v>
      </c>
      <c r="B152" s="33" t="s">
        <v>213</v>
      </c>
      <c r="C152" s="8">
        <v>53.313957877</v>
      </c>
      <c r="D152" s="11" t="str">
        <f t="shared" si="24"/>
        <v>N/A</v>
      </c>
      <c r="E152" s="8">
        <v>52.929188128</v>
      </c>
      <c r="F152" s="11" t="str">
        <f t="shared" si="25"/>
        <v>N/A</v>
      </c>
      <c r="G152" s="8">
        <v>52.544016710999998</v>
      </c>
      <c r="H152" s="11" t="str">
        <f t="shared" si="26"/>
        <v>N/A</v>
      </c>
      <c r="I152" s="12">
        <v>-0.72199999999999998</v>
      </c>
      <c r="J152" s="12">
        <v>-0.72799999999999998</v>
      </c>
      <c r="K152" s="41" t="s">
        <v>739</v>
      </c>
      <c r="L152" s="9" t="str">
        <f t="shared" si="27"/>
        <v>Yes</v>
      </c>
    </row>
    <row r="153" spans="1:12" x14ac:dyDescent="0.25">
      <c r="A153" s="42" t="s">
        <v>117</v>
      </c>
      <c r="B153" s="33" t="s">
        <v>213</v>
      </c>
      <c r="C153" s="8">
        <v>90.437168884000002</v>
      </c>
      <c r="D153" s="11" t="str">
        <f t="shared" si="24"/>
        <v>N/A</v>
      </c>
      <c r="E153" s="8">
        <v>90.058860783</v>
      </c>
      <c r="F153" s="11" t="str">
        <f t="shared" si="25"/>
        <v>N/A</v>
      </c>
      <c r="G153" s="8">
        <v>89.861014463000004</v>
      </c>
      <c r="H153" s="11" t="str">
        <f t="shared" si="26"/>
        <v>N/A</v>
      </c>
      <c r="I153" s="12">
        <v>-0.41799999999999998</v>
      </c>
      <c r="J153" s="12">
        <v>-0.22</v>
      </c>
      <c r="K153" s="41" t="s">
        <v>739</v>
      </c>
      <c r="L153" s="9" t="str">
        <f t="shared" si="27"/>
        <v>Yes</v>
      </c>
    </row>
    <row r="154" spans="1:12" x14ac:dyDescent="0.25">
      <c r="A154" s="42" t="s">
        <v>481</v>
      </c>
      <c r="B154" s="33" t="s">
        <v>213</v>
      </c>
      <c r="C154" s="8">
        <v>89.389568878000006</v>
      </c>
      <c r="D154" s="11" t="str">
        <f t="shared" si="24"/>
        <v>N/A</v>
      </c>
      <c r="E154" s="8">
        <v>89.140974169000003</v>
      </c>
      <c r="F154" s="11" t="str">
        <f t="shared" si="25"/>
        <v>N/A</v>
      </c>
      <c r="G154" s="8">
        <v>89.067524116000001</v>
      </c>
      <c r="H154" s="11" t="str">
        <f t="shared" si="26"/>
        <v>N/A</v>
      </c>
      <c r="I154" s="12">
        <v>-0.27800000000000002</v>
      </c>
      <c r="J154" s="12">
        <v>-8.2000000000000003E-2</v>
      </c>
      <c r="K154" s="41" t="s">
        <v>739</v>
      </c>
      <c r="L154" s="9" t="str">
        <f t="shared" si="27"/>
        <v>Yes</v>
      </c>
    </row>
    <row r="155" spans="1:12" x14ac:dyDescent="0.25">
      <c r="A155" s="42" t="s">
        <v>482</v>
      </c>
      <c r="B155" s="33" t="s">
        <v>213</v>
      </c>
      <c r="C155" s="8">
        <v>91.511285573999999</v>
      </c>
      <c r="D155" s="11" t="str">
        <f t="shared" si="24"/>
        <v>N/A</v>
      </c>
      <c r="E155" s="8">
        <v>91.021602994000006</v>
      </c>
      <c r="F155" s="11" t="str">
        <f t="shared" si="25"/>
        <v>N/A</v>
      </c>
      <c r="G155" s="8">
        <v>90.711727842000002</v>
      </c>
      <c r="H155" s="11" t="str">
        <f t="shared" si="26"/>
        <v>N/A</v>
      </c>
      <c r="I155" s="12">
        <v>-0.53500000000000003</v>
      </c>
      <c r="J155" s="12">
        <v>-0.34</v>
      </c>
      <c r="K155" s="41" t="s">
        <v>739</v>
      </c>
      <c r="L155" s="9" t="str">
        <f t="shared" si="27"/>
        <v>Yes</v>
      </c>
    </row>
    <row r="156" spans="1:12" x14ac:dyDescent="0.25">
      <c r="A156" s="42" t="s">
        <v>1479</v>
      </c>
      <c r="B156" s="33" t="s">
        <v>213</v>
      </c>
      <c r="C156" s="34">
        <v>1.7039859319999999</v>
      </c>
      <c r="D156" s="11" t="str">
        <f t="shared" si="24"/>
        <v>N/A</v>
      </c>
      <c r="E156" s="34">
        <v>1.8295224313</v>
      </c>
      <c r="F156" s="11" t="str">
        <f t="shared" si="25"/>
        <v>N/A</v>
      </c>
      <c r="G156" s="34">
        <v>1.9068229636</v>
      </c>
      <c r="H156" s="11" t="str">
        <f t="shared" si="26"/>
        <v>N/A</v>
      </c>
      <c r="I156" s="12">
        <v>7.367</v>
      </c>
      <c r="J156" s="12">
        <v>4.2249999999999996</v>
      </c>
      <c r="K156" s="41" t="s">
        <v>739</v>
      </c>
      <c r="L156" s="9" t="str">
        <f t="shared" si="27"/>
        <v>Yes</v>
      </c>
    </row>
    <row r="157" spans="1:12" x14ac:dyDescent="0.25">
      <c r="A157" s="42" t="s">
        <v>1480</v>
      </c>
      <c r="B157" s="33" t="s">
        <v>213</v>
      </c>
      <c r="C157" s="34">
        <v>0.67262569829999996</v>
      </c>
      <c r="D157" s="11" t="str">
        <f t="shared" si="24"/>
        <v>N/A</v>
      </c>
      <c r="E157" s="34">
        <v>0.77144438299999996</v>
      </c>
      <c r="F157" s="11" t="str">
        <f t="shared" si="25"/>
        <v>N/A</v>
      </c>
      <c r="G157" s="34">
        <v>0.92737430170000001</v>
      </c>
      <c r="H157" s="11" t="str">
        <f t="shared" si="26"/>
        <v>N/A</v>
      </c>
      <c r="I157" s="12">
        <v>14.69</v>
      </c>
      <c r="J157" s="12">
        <v>20.21</v>
      </c>
      <c r="K157" s="41" t="s">
        <v>739</v>
      </c>
      <c r="L157" s="9" t="str">
        <f t="shared" si="27"/>
        <v>Yes</v>
      </c>
    </row>
    <row r="158" spans="1:12" x14ac:dyDescent="0.25">
      <c r="A158" s="42" t="s">
        <v>1481</v>
      </c>
      <c r="B158" s="33" t="s">
        <v>213</v>
      </c>
      <c r="C158" s="34">
        <v>2.7708725675000001</v>
      </c>
      <c r="D158" s="11" t="str">
        <f t="shared" si="24"/>
        <v>N/A</v>
      </c>
      <c r="E158" s="34">
        <v>2.9220380601999998</v>
      </c>
      <c r="F158" s="11" t="str">
        <f t="shared" si="25"/>
        <v>N/A</v>
      </c>
      <c r="G158" s="34">
        <v>2.9743252139999998</v>
      </c>
      <c r="H158" s="11" t="str">
        <f t="shared" si="26"/>
        <v>N/A</v>
      </c>
      <c r="I158" s="12">
        <v>5.4560000000000004</v>
      </c>
      <c r="J158" s="12">
        <v>1.7889999999999999</v>
      </c>
      <c r="K158" s="41" t="s">
        <v>739</v>
      </c>
      <c r="L158" s="9" t="str">
        <f t="shared" si="27"/>
        <v>Yes</v>
      </c>
    </row>
    <row r="159" spans="1:12" x14ac:dyDescent="0.25">
      <c r="A159" s="42" t="s">
        <v>1482</v>
      </c>
      <c r="B159" s="33" t="s">
        <v>213</v>
      </c>
      <c r="C159" s="34">
        <v>240.24475186000001</v>
      </c>
      <c r="D159" s="11" t="str">
        <f t="shared" si="24"/>
        <v>N/A</v>
      </c>
      <c r="E159" s="34">
        <v>241.92159749000001</v>
      </c>
      <c r="F159" s="11" t="str">
        <f t="shared" si="25"/>
        <v>N/A</v>
      </c>
      <c r="G159" s="34">
        <v>238.64002693</v>
      </c>
      <c r="H159" s="11" t="str">
        <f t="shared" si="26"/>
        <v>N/A</v>
      </c>
      <c r="I159" s="12">
        <v>0.69799999999999995</v>
      </c>
      <c r="J159" s="12">
        <v>-1.36</v>
      </c>
      <c r="K159" s="41" t="s">
        <v>739</v>
      </c>
      <c r="L159" s="9" t="str">
        <f t="shared" si="27"/>
        <v>Yes</v>
      </c>
    </row>
    <row r="160" spans="1:12" x14ac:dyDescent="0.25">
      <c r="A160" s="42" t="s">
        <v>1483</v>
      </c>
      <c r="B160" s="33" t="s">
        <v>213</v>
      </c>
      <c r="C160" s="34">
        <v>243.94029684</v>
      </c>
      <c r="D160" s="11" t="str">
        <f t="shared" si="24"/>
        <v>N/A</v>
      </c>
      <c r="E160" s="34">
        <v>244.38458926999999</v>
      </c>
      <c r="F160" s="11" t="str">
        <f t="shared" si="25"/>
        <v>N/A</v>
      </c>
      <c r="G160" s="34">
        <v>241.86627258999999</v>
      </c>
      <c r="H160" s="11" t="str">
        <f t="shared" si="26"/>
        <v>N/A</v>
      </c>
      <c r="I160" s="12">
        <v>0.18210000000000001</v>
      </c>
      <c r="J160" s="12">
        <v>-1.03</v>
      </c>
      <c r="K160" s="41" t="s">
        <v>739</v>
      </c>
      <c r="L160" s="9" t="str">
        <f t="shared" si="27"/>
        <v>Yes</v>
      </c>
    </row>
    <row r="161" spans="1:12" x14ac:dyDescent="0.25">
      <c r="A161" s="42" t="s">
        <v>1484</v>
      </c>
      <c r="B161" s="33" t="s">
        <v>213</v>
      </c>
      <c r="C161" s="34">
        <v>216.25236364</v>
      </c>
      <c r="D161" s="11" t="str">
        <f t="shared" si="24"/>
        <v>N/A</v>
      </c>
      <c r="E161" s="34">
        <v>225.89711324999999</v>
      </c>
      <c r="F161" s="11" t="str">
        <f t="shared" si="25"/>
        <v>N/A</v>
      </c>
      <c r="G161" s="34">
        <v>218.60181944999999</v>
      </c>
      <c r="H161" s="11" t="str">
        <f t="shared" si="26"/>
        <v>N/A</v>
      </c>
      <c r="I161" s="12">
        <v>4.46</v>
      </c>
      <c r="J161" s="12">
        <v>-3.23</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0</v>
      </c>
      <c r="F163" s="11" t="str">
        <f t="shared" si="29"/>
        <v>N/A</v>
      </c>
      <c r="G163" s="34">
        <v>0</v>
      </c>
      <c r="H163" s="11" t="str">
        <f t="shared" si="30"/>
        <v>N/A</v>
      </c>
      <c r="I163" s="12" t="s">
        <v>1746</v>
      </c>
      <c r="J163" s="12" t="s">
        <v>1746</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0</v>
      </c>
      <c r="H164" s="11" t="str">
        <f t="shared" si="30"/>
        <v>N/A</v>
      </c>
      <c r="I164" s="12" t="s">
        <v>1746</v>
      </c>
      <c r="J164" s="12" t="s">
        <v>1746</v>
      </c>
      <c r="K164" s="14" t="s">
        <v>213</v>
      </c>
      <c r="L164" s="9" t="str">
        <f t="shared" si="31"/>
        <v>N/A</v>
      </c>
    </row>
    <row r="165" spans="1:12" ht="25" x14ac:dyDescent="0.25">
      <c r="A165" s="42" t="s">
        <v>1485</v>
      </c>
      <c r="B165" s="33" t="s">
        <v>213</v>
      </c>
      <c r="C165" s="34">
        <v>0</v>
      </c>
      <c r="D165" s="11" t="str">
        <f t="shared" si="28"/>
        <v>N/A</v>
      </c>
      <c r="E165" s="34">
        <v>0</v>
      </c>
      <c r="F165" s="11" t="str">
        <f t="shared" si="29"/>
        <v>N/A</v>
      </c>
      <c r="G165" s="34">
        <v>0</v>
      </c>
      <c r="H165" s="11" t="str">
        <f t="shared" si="30"/>
        <v>N/A</v>
      </c>
      <c r="I165" s="12" t="s">
        <v>1746</v>
      </c>
      <c r="J165" s="12" t="s">
        <v>1746</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11</v>
      </c>
      <c r="D167" s="11" t="str">
        <f t="shared" si="28"/>
        <v>N/A</v>
      </c>
      <c r="E167" s="34">
        <v>11</v>
      </c>
      <c r="F167" s="11" t="str">
        <f t="shared" si="29"/>
        <v>N/A</v>
      </c>
      <c r="G167" s="34">
        <v>126</v>
      </c>
      <c r="H167" s="11" t="str">
        <f t="shared" si="30"/>
        <v>N/A</v>
      </c>
      <c r="I167" s="12">
        <v>300</v>
      </c>
      <c r="J167" s="12">
        <v>3050</v>
      </c>
      <c r="K167" s="14" t="s">
        <v>213</v>
      </c>
      <c r="L167" s="9" t="str">
        <f t="shared" si="31"/>
        <v>N/A</v>
      </c>
    </row>
    <row r="168" spans="1:12" x14ac:dyDescent="0.25">
      <c r="A168" s="42" t="s">
        <v>125</v>
      </c>
      <c r="B168" s="33" t="s">
        <v>213</v>
      </c>
      <c r="C168" s="43">
        <v>262223</v>
      </c>
      <c r="D168" s="11" t="str">
        <f t="shared" si="28"/>
        <v>N/A</v>
      </c>
      <c r="E168" s="43">
        <v>369761</v>
      </c>
      <c r="F168" s="11" t="str">
        <f t="shared" si="29"/>
        <v>N/A</v>
      </c>
      <c r="G168" s="43">
        <v>280482</v>
      </c>
      <c r="H168" s="11" t="str">
        <f t="shared" si="30"/>
        <v>N/A</v>
      </c>
      <c r="I168" s="12">
        <v>41.01</v>
      </c>
      <c r="J168" s="12">
        <v>-24.1</v>
      </c>
      <c r="K168" s="14" t="s">
        <v>213</v>
      </c>
      <c r="L168" s="9" t="str">
        <f t="shared" si="31"/>
        <v>N/A</v>
      </c>
    </row>
    <row r="169" spans="1:12" x14ac:dyDescent="0.25">
      <c r="A169" s="42" t="s">
        <v>1621</v>
      </c>
      <c r="B169" s="33" t="s">
        <v>213</v>
      </c>
      <c r="C169" s="43">
        <v>224430</v>
      </c>
      <c r="D169" s="11" t="str">
        <f t="shared" si="28"/>
        <v>N/A</v>
      </c>
      <c r="E169" s="43">
        <v>333566</v>
      </c>
      <c r="F169" s="11" t="str">
        <f t="shared" si="29"/>
        <v>N/A</v>
      </c>
      <c r="G169" s="43">
        <v>196574</v>
      </c>
      <c r="H169" s="11" t="str">
        <f t="shared" si="30"/>
        <v>N/A</v>
      </c>
      <c r="I169" s="12">
        <v>48.63</v>
      </c>
      <c r="J169" s="12">
        <v>-41.1</v>
      </c>
      <c r="K169" s="14" t="s">
        <v>213</v>
      </c>
      <c r="L169" s="9" t="str">
        <f t="shared" si="31"/>
        <v>N/A</v>
      </c>
    </row>
    <row r="170" spans="1:12" x14ac:dyDescent="0.25">
      <c r="A170" s="42" t="s">
        <v>1378</v>
      </c>
      <c r="B170" s="33" t="s">
        <v>213</v>
      </c>
      <c r="C170" s="43">
        <v>185942</v>
      </c>
      <c r="D170" s="11" t="str">
        <f t="shared" si="28"/>
        <v>N/A</v>
      </c>
      <c r="E170" s="43">
        <v>184501</v>
      </c>
      <c r="F170" s="11" t="str">
        <f t="shared" si="29"/>
        <v>N/A</v>
      </c>
      <c r="G170" s="43">
        <v>183969</v>
      </c>
      <c r="H170" s="11" t="str">
        <f t="shared" si="30"/>
        <v>N/A</v>
      </c>
      <c r="I170" s="12">
        <v>-0.77500000000000002</v>
      </c>
      <c r="J170" s="12">
        <v>-0.28799999999999998</v>
      </c>
      <c r="K170" s="14" t="s">
        <v>213</v>
      </c>
      <c r="L170" s="9" t="str">
        <f t="shared" si="31"/>
        <v>N/A</v>
      </c>
    </row>
    <row r="171" spans="1:12" x14ac:dyDescent="0.25">
      <c r="A171" s="42" t="s">
        <v>1615</v>
      </c>
      <c r="B171" s="33" t="s">
        <v>213</v>
      </c>
      <c r="C171" s="43">
        <v>168211</v>
      </c>
      <c r="D171" s="11" t="str">
        <f t="shared" si="28"/>
        <v>N/A</v>
      </c>
      <c r="E171" s="43">
        <v>85067</v>
      </c>
      <c r="F171" s="11" t="str">
        <f t="shared" si="29"/>
        <v>N/A</v>
      </c>
      <c r="G171" s="43">
        <v>149241</v>
      </c>
      <c r="H171" s="11" t="str">
        <f t="shared" si="30"/>
        <v>N/A</v>
      </c>
      <c r="I171" s="12">
        <v>-49.4</v>
      </c>
      <c r="J171" s="12">
        <v>75.44</v>
      </c>
      <c r="K171" s="14" t="s">
        <v>213</v>
      </c>
      <c r="L171" s="9" t="str">
        <f t="shared" si="31"/>
        <v>N/A</v>
      </c>
    </row>
    <row r="172" spans="1:12" x14ac:dyDescent="0.25">
      <c r="A172" s="42" t="s">
        <v>1616</v>
      </c>
      <c r="B172" s="33" t="s">
        <v>213</v>
      </c>
      <c r="C172" s="43">
        <v>200158</v>
      </c>
      <c r="D172" s="11" t="str">
        <f t="shared" si="28"/>
        <v>N/A</v>
      </c>
      <c r="E172" s="43">
        <v>207678</v>
      </c>
      <c r="F172" s="11" t="str">
        <f t="shared" si="29"/>
        <v>N/A</v>
      </c>
      <c r="G172" s="43">
        <v>280482</v>
      </c>
      <c r="H172" s="11" t="str">
        <f t="shared" si="30"/>
        <v>N/A</v>
      </c>
      <c r="I172" s="12">
        <v>3.7570000000000001</v>
      </c>
      <c r="J172" s="12">
        <v>35.06</v>
      </c>
      <c r="K172" s="14" t="s">
        <v>213</v>
      </c>
      <c r="L172" s="9" t="str">
        <f t="shared" si="31"/>
        <v>N/A</v>
      </c>
    </row>
    <row r="173" spans="1:12" ht="25" x14ac:dyDescent="0.25">
      <c r="A173" s="42" t="s">
        <v>1379</v>
      </c>
      <c r="B173" s="33" t="s">
        <v>213</v>
      </c>
      <c r="C173" s="43">
        <v>4693</v>
      </c>
      <c r="D173" s="11" t="str">
        <f t="shared" ref="D173:D187" si="32">IF($B173="N/A","N/A",IF(C173&gt;10,"No",IF(C173&lt;-10,"No","Yes")))</f>
        <v>N/A</v>
      </c>
      <c r="E173" s="43">
        <v>3010</v>
      </c>
      <c r="F173" s="11" t="str">
        <f t="shared" ref="F173:F187" si="33">IF($B173="N/A","N/A",IF(E173&gt;10,"No",IF(E173&lt;-10,"No","Yes")))</f>
        <v>N/A</v>
      </c>
      <c r="G173" s="43">
        <v>2506</v>
      </c>
      <c r="H173" s="11" t="str">
        <f t="shared" ref="H173:H187" si="34">IF($B173="N/A","N/A",IF(G173&gt;10,"No",IF(G173&lt;-10,"No","Yes")))</f>
        <v>N/A</v>
      </c>
      <c r="I173" s="12">
        <v>-35.9</v>
      </c>
      <c r="J173" s="12">
        <v>-16.7</v>
      </c>
      <c r="K173" s="41" t="s">
        <v>739</v>
      </c>
      <c r="L173" s="9" t="str">
        <f t="shared" ref="L173:L187" si="35">IF(J173="Div by 0", "N/A", IF(K173="N/A","N/A", IF(J173&gt;VALUE(MID(K173,1,2)), "No", IF(J173&lt;-1*VALUE(MID(K173,1,2)), "No", "Yes"))))</f>
        <v>Yes</v>
      </c>
    </row>
    <row r="174" spans="1:12" x14ac:dyDescent="0.25">
      <c r="A174" s="42" t="s">
        <v>649</v>
      </c>
      <c r="B174" s="33" t="s">
        <v>213</v>
      </c>
      <c r="C174" s="34">
        <v>100</v>
      </c>
      <c r="D174" s="11" t="str">
        <f t="shared" si="32"/>
        <v>N/A</v>
      </c>
      <c r="E174" s="34">
        <v>50</v>
      </c>
      <c r="F174" s="11" t="str">
        <f t="shared" si="33"/>
        <v>N/A</v>
      </c>
      <c r="G174" s="34">
        <v>44</v>
      </c>
      <c r="H174" s="11" t="str">
        <f t="shared" si="34"/>
        <v>N/A</v>
      </c>
      <c r="I174" s="12">
        <v>-50</v>
      </c>
      <c r="J174" s="12">
        <v>-12</v>
      </c>
      <c r="K174" s="41" t="s">
        <v>739</v>
      </c>
      <c r="L174" s="9" t="str">
        <f t="shared" si="35"/>
        <v>Yes</v>
      </c>
    </row>
    <row r="175" spans="1:12" x14ac:dyDescent="0.25">
      <c r="A175" s="42" t="s">
        <v>1380</v>
      </c>
      <c r="B175" s="33" t="s">
        <v>213</v>
      </c>
      <c r="C175" s="43">
        <v>46.93</v>
      </c>
      <c r="D175" s="11" t="str">
        <f t="shared" si="32"/>
        <v>N/A</v>
      </c>
      <c r="E175" s="43">
        <v>60.2</v>
      </c>
      <c r="F175" s="11" t="str">
        <f t="shared" si="33"/>
        <v>N/A</v>
      </c>
      <c r="G175" s="43">
        <v>56.954545455000002</v>
      </c>
      <c r="H175" s="11" t="str">
        <f t="shared" si="34"/>
        <v>N/A</v>
      </c>
      <c r="I175" s="12">
        <v>28.28</v>
      </c>
      <c r="J175" s="12">
        <v>-5.39</v>
      </c>
      <c r="K175" s="41" t="s">
        <v>739</v>
      </c>
      <c r="L175" s="9" t="str">
        <f t="shared" si="35"/>
        <v>Yes</v>
      </c>
    </row>
    <row r="176" spans="1:12" ht="25" x14ac:dyDescent="0.25">
      <c r="A176" s="42" t="s">
        <v>1381</v>
      </c>
      <c r="B176" s="33" t="s">
        <v>213</v>
      </c>
      <c r="C176" s="43">
        <v>709001</v>
      </c>
      <c r="D176" s="11" t="str">
        <f t="shared" si="32"/>
        <v>N/A</v>
      </c>
      <c r="E176" s="43">
        <v>783113</v>
      </c>
      <c r="F176" s="11" t="str">
        <f t="shared" si="33"/>
        <v>N/A</v>
      </c>
      <c r="G176" s="43">
        <v>727637</v>
      </c>
      <c r="H176" s="11" t="str">
        <f t="shared" si="34"/>
        <v>N/A</v>
      </c>
      <c r="I176" s="12">
        <v>10.45</v>
      </c>
      <c r="J176" s="12">
        <v>-7.08</v>
      </c>
      <c r="K176" s="41" t="s">
        <v>739</v>
      </c>
      <c r="L176" s="9" t="str">
        <f t="shared" si="35"/>
        <v>Yes</v>
      </c>
    </row>
    <row r="177" spans="1:12" x14ac:dyDescent="0.25">
      <c r="A177" s="42" t="s">
        <v>516</v>
      </c>
      <c r="B177" s="33" t="s">
        <v>213</v>
      </c>
      <c r="C177" s="34">
        <v>4799</v>
      </c>
      <c r="D177" s="11" t="str">
        <f t="shared" si="32"/>
        <v>N/A</v>
      </c>
      <c r="E177" s="34">
        <v>4976</v>
      </c>
      <c r="F177" s="11" t="str">
        <f t="shared" si="33"/>
        <v>N/A</v>
      </c>
      <c r="G177" s="34">
        <v>4910</v>
      </c>
      <c r="H177" s="11" t="str">
        <f t="shared" si="34"/>
        <v>N/A</v>
      </c>
      <c r="I177" s="12">
        <v>3.6880000000000002</v>
      </c>
      <c r="J177" s="12">
        <v>-1.33</v>
      </c>
      <c r="K177" s="41" t="s">
        <v>739</v>
      </c>
      <c r="L177" s="9" t="str">
        <f t="shared" si="35"/>
        <v>Yes</v>
      </c>
    </row>
    <row r="178" spans="1:12" x14ac:dyDescent="0.25">
      <c r="A178" s="42" t="s">
        <v>1382</v>
      </c>
      <c r="B178" s="33" t="s">
        <v>213</v>
      </c>
      <c r="C178" s="43">
        <v>147.73932069</v>
      </c>
      <c r="D178" s="11" t="str">
        <f t="shared" si="32"/>
        <v>N/A</v>
      </c>
      <c r="E178" s="43">
        <v>157.37801447000001</v>
      </c>
      <c r="F178" s="11" t="str">
        <f t="shared" si="33"/>
        <v>N/A</v>
      </c>
      <c r="G178" s="43">
        <v>148.19490834999999</v>
      </c>
      <c r="H178" s="11" t="str">
        <f t="shared" si="34"/>
        <v>N/A</v>
      </c>
      <c r="I178" s="12">
        <v>6.524</v>
      </c>
      <c r="J178" s="12">
        <v>-5.84</v>
      </c>
      <c r="K178" s="41" t="s">
        <v>739</v>
      </c>
      <c r="L178" s="9" t="str">
        <f t="shared" si="35"/>
        <v>Yes</v>
      </c>
    </row>
    <row r="179" spans="1:12" ht="25" x14ac:dyDescent="0.25">
      <c r="A179" s="42" t="s">
        <v>1383</v>
      </c>
      <c r="B179" s="33" t="s">
        <v>213</v>
      </c>
      <c r="C179" s="43">
        <v>971686</v>
      </c>
      <c r="D179" s="11" t="str">
        <f t="shared" si="32"/>
        <v>N/A</v>
      </c>
      <c r="E179" s="43">
        <v>1003076</v>
      </c>
      <c r="F179" s="11" t="str">
        <f t="shared" si="33"/>
        <v>N/A</v>
      </c>
      <c r="G179" s="43">
        <v>1052536</v>
      </c>
      <c r="H179" s="11" t="str">
        <f t="shared" si="34"/>
        <v>N/A</v>
      </c>
      <c r="I179" s="12">
        <v>3.23</v>
      </c>
      <c r="J179" s="12">
        <v>4.931</v>
      </c>
      <c r="K179" s="41" t="s">
        <v>739</v>
      </c>
      <c r="L179" s="9" t="str">
        <f t="shared" si="35"/>
        <v>Yes</v>
      </c>
    </row>
    <row r="180" spans="1:12" x14ac:dyDescent="0.25">
      <c r="A180" s="42" t="s">
        <v>517</v>
      </c>
      <c r="B180" s="33" t="s">
        <v>213</v>
      </c>
      <c r="C180" s="34">
        <v>8903</v>
      </c>
      <c r="D180" s="11" t="str">
        <f t="shared" si="32"/>
        <v>N/A</v>
      </c>
      <c r="E180" s="34">
        <v>9030</v>
      </c>
      <c r="F180" s="11" t="str">
        <f t="shared" si="33"/>
        <v>N/A</v>
      </c>
      <c r="G180" s="34">
        <v>9118</v>
      </c>
      <c r="H180" s="11" t="str">
        <f t="shared" si="34"/>
        <v>N/A</v>
      </c>
      <c r="I180" s="12">
        <v>1.4259999999999999</v>
      </c>
      <c r="J180" s="12">
        <v>0.97450000000000003</v>
      </c>
      <c r="K180" s="41" t="s">
        <v>739</v>
      </c>
      <c r="L180" s="9" t="str">
        <f t="shared" si="35"/>
        <v>Yes</v>
      </c>
    </row>
    <row r="181" spans="1:12" ht="25" x14ac:dyDescent="0.25">
      <c r="A181" s="42" t="s">
        <v>1384</v>
      </c>
      <c r="B181" s="33" t="s">
        <v>213</v>
      </c>
      <c r="C181" s="43">
        <v>109.14141300999999</v>
      </c>
      <c r="D181" s="11" t="str">
        <f t="shared" si="32"/>
        <v>N/A</v>
      </c>
      <c r="E181" s="43">
        <v>111.08261351</v>
      </c>
      <c r="F181" s="11" t="str">
        <f t="shared" si="33"/>
        <v>N/A</v>
      </c>
      <c r="G181" s="43">
        <v>115.43496381</v>
      </c>
      <c r="H181" s="11" t="str">
        <f t="shared" si="34"/>
        <v>N/A</v>
      </c>
      <c r="I181" s="12">
        <v>1.7789999999999999</v>
      </c>
      <c r="J181" s="12">
        <v>3.9180000000000001</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212706598</v>
      </c>
      <c r="D185" s="11" t="str">
        <f t="shared" si="32"/>
        <v>N/A</v>
      </c>
      <c r="E185" s="43">
        <v>245268885</v>
      </c>
      <c r="F185" s="11" t="str">
        <f t="shared" si="33"/>
        <v>N/A</v>
      </c>
      <c r="G185" s="43">
        <v>286067998</v>
      </c>
      <c r="H185" s="11" t="str">
        <f t="shared" si="34"/>
        <v>N/A</v>
      </c>
      <c r="I185" s="12">
        <v>15.31</v>
      </c>
      <c r="J185" s="12">
        <v>16.63</v>
      </c>
      <c r="K185" s="41" t="s">
        <v>739</v>
      </c>
      <c r="L185" s="9" t="str">
        <f t="shared" si="35"/>
        <v>Yes</v>
      </c>
    </row>
    <row r="186" spans="1:12" ht="25" x14ac:dyDescent="0.25">
      <c r="A186" s="42" t="s">
        <v>519</v>
      </c>
      <c r="B186" s="33" t="s">
        <v>213</v>
      </c>
      <c r="C186" s="34">
        <v>7786</v>
      </c>
      <c r="D186" s="11" t="str">
        <f t="shared" si="32"/>
        <v>N/A</v>
      </c>
      <c r="E186" s="34">
        <v>8919</v>
      </c>
      <c r="F186" s="11" t="str">
        <f t="shared" si="33"/>
        <v>N/A</v>
      </c>
      <c r="G186" s="34">
        <v>8240</v>
      </c>
      <c r="H186" s="11" t="str">
        <f t="shared" si="34"/>
        <v>N/A</v>
      </c>
      <c r="I186" s="12">
        <v>14.55</v>
      </c>
      <c r="J186" s="12">
        <v>-7.61</v>
      </c>
      <c r="K186" s="41" t="s">
        <v>739</v>
      </c>
      <c r="L186" s="9" t="str">
        <f t="shared" si="35"/>
        <v>Yes</v>
      </c>
    </row>
    <row r="187" spans="1:12" ht="25" x14ac:dyDescent="0.25">
      <c r="A187" s="42" t="s">
        <v>1388</v>
      </c>
      <c r="B187" s="33" t="s">
        <v>213</v>
      </c>
      <c r="C187" s="43">
        <v>27319.110968000001</v>
      </c>
      <c r="D187" s="11" t="str">
        <f t="shared" si="32"/>
        <v>N/A</v>
      </c>
      <c r="E187" s="43">
        <v>27499.594686</v>
      </c>
      <c r="F187" s="11" t="str">
        <f t="shared" si="33"/>
        <v>N/A</v>
      </c>
      <c r="G187" s="43">
        <v>34716.990049</v>
      </c>
      <c r="H187" s="11" t="str">
        <f t="shared" si="34"/>
        <v>N/A</v>
      </c>
      <c r="I187" s="12">
        <v>0.66069999999999995</v>
      </c>
      <c r="J187" s="12">
        <v>26.25</v>
      </c>
      <c r="K187" s="41" t="s">
        <v>739</v>
      </c>
      <c r="L187" s="9" t="str">
        <f t="shared" si="35"/>
        <v>Yes</v>
      </c>
    </row>
    <row r="188" spans="1:12" x14ac:dyDescent="0.25">
      <c r="A188" s="4" t="s">
        <v>1389</v>
      </c>
      <c r="B188" s="33" t="s">
        <v>213</v>
      </c>
      <c r="C188" s="43">
        <v>236114838</v>
      </c>
      <c r="D188" s="11" t="str">
        <f t="shared" ref="D188:D203" si="36">IF($B188="N/A","N/A",IF(C188&gt;10,"No",IF(C188&lt;-10,"No","Yes")))</f>
        <v>N/A</v>
      </c>
      <c r="E188" s="43">
        <v>270613159</v>
      </c>
      <c r="F188" s="11" t="str">
        <f t="shared" ref="F188:F203" si="37">IF($B188="N/A","N/A",IF(E188&gt;10,"No",IF(E188&lt;-10,"No","Yes")))</f>
        <v>N/A</v>
      </c>
      <c r="G188" s="43">
        <v>317331278</v>
      </c>
      <c r="H188" s="11" t="str">
        <f t="shared" ref="H188:H203" si="38">IF($B188="N/A","N/A",IF(G188&gt;10,"No",IF(G188&lt;-10,"No","Yes")))</f>
        <v>N/A</v>
      </c>
      <c r="I188" s="12">
        <v>14.61</v>
      </c>
      <c r="J188" s="12">
        <v>17.260000000000002</v>
      </c>
      <c r="K188" s="41" t="s">
        <v>739</v>
      </c>
      <c r="L188" s="9" t="str">
        <f t="shared" ref="L188:L203" si="39">IF(J188="Div by 0", "N/A", IF(K188="N/A","N/A", IF(J188&gt;VALUE(MID(K188,1,2)), "No", IF(J188&lt;-1*VALUE(MID(K188,1,2)), "No", "Yes"))))</f>
        <v>Yes</v>
      </c>
    </row>
    <row r="189" spans="1:12" x14ac:dyDescent="0.25">
      <c r="A189" s="4" t="s">
        <v>1486</v>
      </c>
      <c r="B189" s="33" t="s">
        <v>213</v>
      </c>
      <c r="C189" s="34">
        <v>10635</v>
      </c>
      <c r="D189" s="11" t="str">
        <f t="shared" si="36"/>
        <v>N/A</v>
      </c>
      <c r="E189" s="34">
        <v>11635</v>
      </c>
      <c r="F189" s="11" t="str">
        <f t="shared" si="37"/>
        <v>N/A</v>
      </c>
      <c r="G189" s="34">
        <v>11208</v>
      </c>
      <c r="H189" s="11" t="str">
        <f t="shared" si="38"/>
        <v>N/A</v>
      </c>
      <c r="I189" s="12">
        <v>9.4030000000000005</v>
      </c>
      <c r="J189" s="12">
        <v>-3.67</v>
      </c>
      <c r="K189" s="41" t="s">
        <v>739</v>
      </c>
      <c r="L189" s="9" t="str">
        <f t="shared" si="39"/>
        <v>Yes</v>
      </c>
    </row>
    <row r="190" spans="1:12" x14ac:dyDescent="0.25">
      <c r="A190" s="4" t="s">
        <v>1487</v>
      </c>
      <c r="B190" s="33" t="s">
        <v>213</v>
      </c>
      <c r="C190" s="43">
        <v>22201.677292</v>
      </c>
      <c r="D190" s="11" t="str">
        <f t="shared" si="36"/>
        <v>N/A</v>
      </c>
      <c r="E190" s="43">
        <v>23258.543962</v>
      </c>
      <c r="F190" s="11" t="str">
        <f t="shared" si="37"/>
        <v>N/A</v>
      </c>
      <c r="G190" s="43">
        <v>28312.926303</v>
      </c>
      <c r="H190" s="11" t="str">
        <f t="shared" si="38"/>
        <v>N/A</v>
      </c>
      <c r="I190" s="12">
        <v>4.76</v>
      </c>
      <c r="J190" s="12">
        <v>21.73</v>
      </c>
      <c r="K190" s="41" t="s">
        <v>739</v>
      </c>
      <c r="L190" s="9" t="str">
        <f t="shared" si="39"/>
        <v>Yes</v>
      </c>
    </row>
    <row r="191" spans="1:12" x14ac:dyDescent="0.25">
      <c r="A191" s="4" t="s">
        <v>1488</v>
      </c>
      <c r="B191" s="33" t="s">
        <v>213</v>
      </c>
      <c r="C191" s="43">
        <v>13440.951772</v>
      </c>
      <c r="D191" s="11" t="str">
        <f t="shared" si="36"/>
        <v>N/A</v>
      </c>
      <c r="E191" s="43">
        <v>14081.286797999999</v>
      </c>
      <c r="F191" s="11" t="str">
        <f t="shared" si="37"/>
        <v>N/A</v>
      </c>
      <c r="G191" s="43">
        <v>17072.260148000001</v>
      </c>
      <c r="H191" s="11" t="str">
        <f t="shared" si="38"/>
        <v>N/A</v>
      </c>
      <c r="I191" s="12">
        <v>4.7640000000000002</v>
      </c>
      <c r="J191" s="12">
        <v>21.24</v>
      </c>
      <c r="K191" s="41" t="s">
        <v>739</v>
      </c>
      <c r="L191" s="9" t="str">
        <f t="shared" si="39"/>
        <v>Yes</v>
      </c>
    </row>
    <row r="192" spans="1:12" x14ac:dyDescent="0.25">
      <c r="A192" s="4" t="s">
        <v>1489</v>
      </c>
      <c r="B192" s="33" t="s">
        <v>213</v>
      </c>
      <c r="C192" s="43">
        <v>32677.371028000001</v>
      </c>
      <c r="D192" s="11" t="str">
        <f t="shared" si="36"/>
        <v>N/A</v>
      </c>
      <c r="E192" s="43">
        <v>35276.497122000001</v>
      </c>
      <c r="F192" s="11" t="str">
        <f t="shared" si="37"/>
        <v>N/A</v>
      </c>
      <c r="G192" s="43">
        <v>42294.278567000001</v>
      </c>
      <c r="H192" s="11" t="str">
        <f t="shared" si="38"/>
        <v>N/A</v>
      </c>
      <c r="I192" s="12">
        <v>7.9539999999999997</v>
      </c>
      <c r="J192" s="12">
        <v>19.89</v>
      </c>
      <c r="K192" s="41" t="s">
        <v>739</v>
      </c>
      <c r="L192" s="9" t="str">
        <f t="shared" si="39"/>
        <v>Yes</v>
      </c>
    </row>
    <row r="193" spans="1:12" x14ac:dyDescent="0.25">
      <c r="A193" s="42" t="s">
        <v>1490</v>
      </c>
      <c r="B193" s="33" t="s">
        <v>213</v>
      </c>
      <c r="C193" s="9">
        <v>20.267179937000002</v>
      </c>
      <c r="D193" s="11" t="str">
        <f t="shared" si="36"/>
        <v>N/A</v>
      </c>
      <c r="E193" s="9">
        <v>21.672316805000001</v>
      </c>
      <c r="F193" s="11" t="str">
        <f t="shared" si="37"/>
        <v>N/A</v>
      </c>
      <c r="G193" s="9">
        <v>21.079159692000001</v>
      </c>
      <c r="H193" s="11" t="str">
        <f t="shared" si="38"/>
        <v>N/A</v>
      </c>
      <c r="I193" s="12">
        <v>6.9329999999999998</v>
      </c>
      <c r="J193" s="12">
        <v>-2.74</v>
      </c>
      <c r="K193" s="41" t="s">
        <v>739</v>
      </c>
      <c r="L193" s="9" t="str">
        <f t="shared" si="39"/>
        <v>Yes</v>
      </c>
    </row>
    <row r="194" spans="1:12" x14ac:dyDescent="0.25">
      <c r="A194" s="42" t="s">
        <v>1491</v>
      </c>
      <c r="B194" s="33" t="s">
        <v>213</v>
      </c>
      <c r="C194" s="9">
        <v>22.550089655000001</v>
      </c>
      <c r="D194" s="11" t="str">
        <f t="shared" si="36"/>
        <v>N/A</v>
      </c>
      <c r="E194" s="9">
        <v>24.960230286000002</v>
      </c>
      <c r="F194" s="11" t="str">
        <f t="shared" si="37"/>
        <v>N/A</v>
      </c>
      <c r="G194" s="9">
        <v>23.763589036999999</v>
      </c>
      <c r="H194" s="11" t="str">
        <f t="shared" si="38"/>
        <v>N/A</v>
      </c>
      <c r="I194" s="12">
        <v>10.69</v>
      </c>
      <c r="J194" s="12">
        <v>-4.79</v>
      </c>
      <c r="K194" s="41" t="s">
        <v>739</v>
      </c>
      <c r="L194" s="9" t="str">
        <f t="shared" si="39"/>
        <v>Yes</v>
      </c>
    </row>
    <row r="195" spans="1:12" x14ac:dyDescent="0.25">
      <c r="A195" s="42" t="s">
        <v>1492</v>
      </c>
      <c r="B195" s="33" t="s">
        <v>213</v>
      </c>
      <c r="C195" s="9">
        <v>18.290933796000001</v>
      </c>
      <c r="D195" s="11" t="str">
        <f t="shared" si="36"/>
        <v>N/A</v>
      </c>
      <c r="E195" s="9">
        <v>18.671953163000001</v>
      </c>
      <c r="F195" s="11" t="str">
        <f t="shared" si="37"/>
        <v>N/A</v>
      </c>
      <c r="G195" s="9">
        <v>18.639958221000001</v>
      </c>
      <c r="H195" s="11" t="str">
        <f t="shared" si="38"/>
        <v>N/A</v>
      </c>
      <c r="I195" s="12">
        <v>2.0830000000000002</v>
      </c>
      <c r="J195" s="12">
        <v>-0.17100000000000001</v>
      </c>
      <c r="K195" s="41" t="s">
        <v>739</v>
      </c>
      <c r="L195" s="9" t="str">
        <f t="shared" si="39"/>
        <v>Yes</v>
      </c>
    </row>
    <row r="196" spans="1:12" x14ac:dyDescent="0.25">
      <c r="A196" s="4" t="s">
        <v>1401</v>
      </c>
      <c r="B196" s="33" t="s">
        <v>213</v>
      </c>
      <c r="C196" s="43">
        <v>212706598</v>
      </c>
      <c r="D196" s="11" t="str">
        <f t="shared" si="36"/>
        <v>N/A</v>
      </c>
      <c r="E196" s="43">
        <v>245268885</v>
      </c>
      <c r="F196" s="11" t="str">
        <f t="shared" si="37"/>
        <v>N/A</v>
      </c>
      <c r="G196" s="43">
        <v>286067998</v>
      </c>
      <c r="H196" s="11" t="str">
        <f t="shared" si="38"/>
        <v>N/A</v>
      </c>
      <c r="I196" s="12">
        <v>15.31</v>
      </c>
      <c r="J196" s="12">
        <v>16.63</v>
      </c>
      <c r="K196" s="41" t="s">
        <v>739</v>
      </c>
      <c r="L196" s="9" t="str">
        <f t="shared" si="39"/>
        <v>Yes</v>
      </c>
    </row>
    <row r="197" spans="1:12" x14ac:dyDescent="0.25">
      <c r="A197" s="4" t="s">
        <v>1493</v>
      </c>
      <c r="B197" s="33" t="s">
        <v>213</v>
      </c>
      <c r="C197" s="34">
        <v>7786</v>
      </c>
      <c r="D197" s="11" t="str">
        <f t="shared" si="36"/>
        <v>N/A</v>
      </c>
      <c r="E197" s="34">
        <v>8919</v>
      </c>
      <c r="F197" s="11" t="str">
        <f t="shared" si="37"/>
        <v>N/A</v>
      </c>
      <c r="G197" s="34">
        <v>8240</v>
      </c>
      <c r="H197" s="11" t="str">
        <f t="shared" si="38"/>
        <v>N/A</v>
      </c>
      <c r="I197" s="12">
        <v>14.55</v>
      </c>
      <c r="J197" s="12">
        <v>-7.61</v>
      </c>
      <c r="K197" s="41" t="s">
        <v>739</v>
      </c>
      <c r="L197" s="9" t="str">
        <f t="shared" si="39"/>
        <v>Yes</v>
      </c>
    </row>
    <row r="198" spans="1:12" ht="25" x14ac:dyDescent="0.25">
      <c r="A198" s="4" t="s">
        <v>1494</v>
      </c>
      <c r="B198" s="33" t="s">
        <v>213</v>
      </c>
      <c r="C198" s="43">
        <v>27319.110968000001</v>
      </c>
      <c r="D198" s="11" t="str">
        <f t="shared" si="36"/>
        <v>N/A</v>
      </c>
      <c r="E198" s="43">
        <v>27499.594686</v>
      </c>
      <c r="F198" s="11" t="str">
        <f t="shared" si="37"/>
        <v>N/A</v>
      </c>
      <c r="G198" s="43">
        <v>34716.990049</v>
      </c>
      <c r="H198" s="11" t="str">
        <f t="shared" si="38"/>
        <v>N/A</v>
      </c>
      <c r="I198" s="12">
        <v>0.66069999999999995</v>
      </c>
      <c r="J198" s="12">
        <v>26.25</v>
      </c>
      <c r="K198" s="41" t="s">
        <v>739</v>
      </c>
      <c r="L198" s="9" t="str">
        <f t="shared" si="39"/>
        <v>Yes</v>
      </c>
    </row>
    <row r="199" spans="1:12" ht="25" x14ac:dyDescent="0.25">
      <c r="A199" s="4" t="s">
        <v>1495</v>
      </c>
      <c r="B199" s="33" t="s">
        <v>213</v>
      </c>
      <c r="C199" s="43">
        <v>15772.958488</v>
      </c>
      <c r="D199" s="11" t="str">
        <f t="shared" si="36"/>
        <v>N/A</v>
      </c>
      <c r="E199" s="43">
        <v>15649.765957</v>
      </c>
      <c r="F199" s="11" t="str">
        <f t="shared" si="37"/>
        <v>N/A</v>
      </c>
      <c r="G199" s="43">
        <v>19683.883266000001</v>
      </c>
      <c r="H199" s="11" t="str">
        <f t="shared" si="38"/>
        <v>N/A</v>
      </c>
      <c r="I199" s="12">
        <v>-0.78100000000000003</v>
      </c>
      <c r="J199" s="12">
        <v>25.78</v>
      </c>
      <c r="K199" s="41" t="s">
        <v>739</v>
      </c>
      <c r="L199" s="9" t="str">
        <f t="shared" si="39"/>
        <v>Yes</v>
      </c>
    </row>
    <row r="200" spans="1:12" ht="25" x14ac:dyDescent="0.25">
      <c r="A200" s="4" t="s">
        <v>1496</v>
      </c>
      <c r="B200" s="33" t="s">
        <v>213</v>
      </c>
      <c r="C200" s="43">
        <v>39816.377374000003</v>
      </c>
      <c r="D200" s="11" t="str">
        <f t="shared" si="36"/>
        <v>N/A</v>
      </c>
      <c r="E200" s="43">
        <v>42503.379416000003</v>
      </c>
      <c r="F200" s="11" t="str">
        <f t="shared" si="37"/>
        <v>N/A</v>
      </c>
      <c r="G200" s="43">
        <v>52333.540589999997</v>
      </c>
      <c r="H200" s="11" t="str">
        <f t="shared" si="38"/>
        <v>N/A</v>
      </c>
      <c r="I200" s="12">
        <v>6.7480000000000002</v>
      </c>
      <c r="J200" s="12">
        <v>23.13</v>
      </c>
      <c r="K200" s="41" t="s">
        <v>739</v>
      </c>
      <c r="L200" s="9" t="str">
        <f t="shared" si="39"/>
        <v>Yes</v>
      </c>
    </row>
    <row r="201" spans="1:12" ht="25" x14ac:dyDescent="0.25">
      <c r="A201" s="4" t="s">
        <v>1497</v>
      </c>
      <c r="B201" s="33" t="s">
        <v>213</v>
      </c>
      <c r="C201" s="9">
        <v>14.837824446000001</v>
      </c>
      <c r="D201" s="11" t="str">
        <f t="shared" si="36"/>
        <v>N/A</v>
      </c>
      <c r="E201" s="9">
        <v>16.613269754000001</v>
      </c>
      <c r="F201" s="11" t="str">
        <f t="shared" si="37"/>
        <v>N/A</v>
      </c>
      <c r="G201" s="9">
        <v>15.497169510000001</v>
      </c>
      <c r="H201" s="11" t="str">
        <f t="shared" si="38"/>
        <v>N/A</v>
      </c>
      <c r="I201" s="12">
        <v>11.97</v>
      </c>
      <c r="J201" s="12">
        <v>-6.72</v>
      </c>
      <c r="K201" s="41" t="s">
        <v>739</v>
      </c>
      <c r="L201" s="9" t="str">
        <f t="shared" si="39"/>
        <v>Yes</v>
      </c>
    </row>
    <row r="202" spans="1:12" ht="25" x14ac:dyDescent="0.25">
      <c r="A202" s="4" t="s">
        <v>1498</v>
      </c>
      <c r="B202" s="33" t="s">
        <v>213</v>
      </c>
      <c r="C202" s="9">
        <v>15.775317689</v>
      </c>
      <c r="D202" s="11" t="str">
        <f t="shared" si="36"/>
        <v>N/A</v>
      </c>
      <c r="E202" s="9">
        <v>18.869782592</v>
      </c>
      <c r="F202" s="11" t="str">
        <f t="shared" si="37"/>
        <v>N/A</v>
      </c>
      <c r="G202" s="9">
        <v>17.018833257000001</v>
      </c>
      <c r="H202" s="11" t="str">
        <f t="shared" si="38"/>
        <v>N/A</v>
      </c>
      <c r="I202" s="12">
        <v>19.62</v>
      </c>
      <c r="J202" s="12">
        <v>-9.81</v>
      </c>
      <c r="K202" s="41" t="s">
        <v>739</v>
      </c>
      <c r="L202" s="9" t="str">
        <f t="shared" si="39"/>
        <v>Yes</v>
      </c>
    </row>
    <row r="203" spans="1:12" ht="25" x14ac:dyDescent="0.25">
      <c r="A203" s="4" t="s">
        <v>1499</v>
      </c>
      <c r="B203" s="33" t="s">
        <v>213</v>
      </c>
      <c r="C203" s="9">
        <v>14.112629275</v>
      </c>
      <c r="D203" s="11" t="str">
        <f t="shared" si="36"/>
        <v>N/A</v>
      </c>
      <c r="E203" s="9">
        <v>14.581094601</v>
      </c>
      <c r="F203" s="11" t="str">
        <f t="shared" si="37"/>
        <v>N/A</v>
      </c>
      <c r="G203" s="9">
        <v>14.152491792999999</v>
      </c>
      <c r="H203" s="11" t="str">
        <f t="shared" si="38"/>
        <v>N/A</v>
      </c>
      <c r="I203" s="12">
        <v>3.319</v>
      </c>
      <c r="J203" s="12">
        <v>-2.94</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174584</v>
      </c>
      <c r="D6" s="11" t="str">
        <f>IF($B6="N/A","N/A",IF(C6&gt;10,"No",IF(C6&lt;-10,"No","Yes")))</f>
        <v>N/A</v>
      </c>
      <c r="E6" s="34">
        <v>166234</v>
      </c>
      <c r="F6" s="11" t="str">
        <f>IF($B6="N/A","N/A",IF(E6&gt;10,"No",IF(E6&lt;-10,"No","Yes")))</f>
        <v>N/A</v>
      </c>
      <c r="G6" s="34">
        <v>163264</v>
      </c>
      <c r="H6" s="11" t="str">
        <f>IF($B6="N/A","N/A",IF(G6&gt;10,"No",IF(G6&lt;-10,"No","Yes")))</f>
        <v>N/A</v>
      </c>
      <c r="I6" s="12">
        <v>-4.78</v>
      </c>
      <c r="J6" s="12">
        <v>-1.79</v>
      </c>
      <c r="K6" s="41" t="s">
        <v>739</v>
      </c>
      <c r="L6" s="9" t="str">
        <f t="shared" ref="L6:L46" si="0">IF(J6="Div by 0", "N/A", IF(K6="N/A","N/A", IF(J6&gt;VALUE(MID(K6,1,2)), "No", IF(J6&lt;-1*VALUE(MID(K6,1,2)), "No", "Yes"))))</f>
        <v>Yes</v>
      </c>
    </row>
    <row r="7" spans="1:12" x14ac:dyDescent="0.25">
      <c r="A7" s="42" t="s">
        <v>10</v>
      </c>
      <c r="B7" s="33" t="s">
        <v>213</v>
      </c>
      <c r="C7" s="34">
        <v>156378</v>
      </c>
      <c r="D7" s="11" t="str">
        <f>IF($B7="N/A","N/A",IF(C7&gt;10,"No",IF(C7&lt;-10,"No","Yes")))</f>
        <v>N/A</v>
      </c>
      <c r="E7" s="34">
        <v>149203</v>
      </c>
      <c r="F7" s="11" t="str">
        <f>IF($B7="N/A","N/A",IF(E7&gt;10,"No",IF(E7&lt;-10,"No","Yes")))</f>
        <v>N/A</v>
      </c>
      <c r="G7" s="34">
        <v>146680</v>
      </c>
      <c r="H7" s="11" t="str">
        <f>IF($B7="N/A","N/A",IF(G7&gt;10,"No",IF(G7&lt;-10,"No","Yes")))</f>
        <v>N/A</v>
      </c>
      <c r="I7" s="12">
        <v>-4.59</v>
      </c>
      <c r="J7" s="12">
        <v>-1.69</v>
      </c>
      <c r="K7" s="41" t="s">
        <v>739</v>
      </c>
      <c r="L7" s="9" t="str">
        <f t="shared" si="0"/>
        <v>Yes</v>
      </c>
    </row>
    <row r="8" spans="1:12" x14ac:dyDescent="0.25">
      <c r="A8" s="42" t="s">
        <v>91</v>
      </c>
      <c r="B8" s="9" t="s">
        <v>297</v>
      </c>
      <c r="C8" s="8">
        <v>89.571782064999994</v>
      </c>
      <c r="D8" s="11" t="str">
        <f>IF($B8="N/A","N/A",IF(C8&gt;90,"No",IF(C8&lt;65,"No","Yes")))</f>
        <v>Yes</v>
      </c>
      <c r="E8" s="8">
        <v>89.754803469999999</v>
      </c>
      <c r="F8" s="11" t="str">
        <f>IF($B8="N/A","N/A",IF(E8&gt;90,"No",IF(E8&lt;65,"No","Yes")))</f>
        <v>Yes</v>
      </c>
      <c r="G8" s="8">
        <v>89.842218738</v>
      </c>
      <c r="H8" s="11" t="str">
        <f>IF($B8="N/A","N/A",IF(G8&gt;90,"No",IF(G8&lt;65,"No","Yes")))</f>
        <v>Yes</v>
      </c>
      <c r="I8" s="12">
        <v>0.20430000000000001</v>
      </c>
      <c r="J8" s="12">
        <v>9.74E-2</v>
      </c>
      <c r="K8" s="41" t="s">
        <v>739</v>
      </c>
      <c r="L8" s="9" t="str">
        <f t="shared" si="0"/>
        <v>Yes</v>
      </c>
    </row>
    <row r="9" spans="1:12" x14ac:dyDescent="0.25">
      <c r="A9" s="42" t="s">
        <v>92</v>
      </c>
      <c r="B9" s="9" t="s">
        <v>298</v>
      </c>
      <c r="C9" s="8">
        <v>94.655645284000002</v>
      </c>
      <c r="D9" s="11" t="str">
        <f>IF($B9="N/A","N/A",IF(C9&gt;100,"No",IF(C9&lt;90,"No","Yes")))</f>
        <v>Yes</v>
      </c>
      <c r="E9" s="8">
        <v>94.188154341000001</v>
      </c>
      <c r="F9" s="11" t="str">
        <f>IF($B9="N/A","N/A",IF(E9&gt;100,"No",IF(E9&lt;90,"No","Yes")))</f>
        <v>Yes</v>
      </c>
      <c r="G9" s="8">
        <v>94.513771782000006</v>
      </c>
      <c r="H9" s="11" t="str">
        <f>IF($B9="N/A","N/A",IF(G9&gt;100,"No",IF(G9&lt;90,"No","Yes")))</f>
        <v>Yes</v>
      </c>
      <c r="I9" s="12">
        <v>-0.49399999999999999</v>
      </c>
      <c r="J9" s="12">
        <v>0.34570000000000001</v>
      </c>
      <c r="K9" s="41" t="s">
        <v>739</v>
      </c>
      <c r="L9" s="9" t="str">
        <f t="shared" si="0"/>
        <v>Yes</v>
      </c>
    </row>
    <row r="10" spans="1:12" x14ac:dyDescent="0.25">
      <c r="A10" s="42" t="s">
        <v>93</v>
      </c>
      <c r="B10" s="9" t="s">
        <v>299</v>
      </c>
      <c r="C10" s="8">
        <v>92.617482159000005</v>
      </c>
      <c r="D10" s="11" t="str">
        <f>IF($B10="N/A","N/A",IF(C10&gt;100,"No",IF(C10&lt;85,"No","Yes")))</f>
        <v>Yes</v>
      </c>
      <c r="E10" s="8">
        <v>92.730572261999995</v>
      </c>
      <c r="F10" s="11" t="str">
        <f>IF($B10="N/A","N/A",IF(E10&gt;100,"No",IF(E10&lt;85,"No","Yes")))</f>
        <v>Yes</v>
      </c>
      <c r="G10" s="8">
        <v>92.508252404000004</v>
      </c>
      <c r="H10" s="11" t="str">
        <f>IF($B10="N/A","N/A",IF(G10&gt;100,"No",IF(G10&lt;85,"No","Yes")))</f>
        <v>Yes</v>
      </c>
      <c r="I10" s="12">
        <v>0.1221</v>
      </c>
      <c r="J10" s="12">
        <v>-0.24</v>
      </c>
      <c r="K10" s="41" t="s">
        <v>739</v>
      </c>
      <c r="L10" s="9" t="str">
        <f t="shared" si="0"/>
        <v>Yes</v>
      </c>
    </row>
    <row r="11" spans="1:12" x14ac:dyDescent="0.25">
      <c r="A11" s="42" t="s">
        <v>94</v>
      </c>
      <c r="B11" s="9" t="s">
        <v>300</v>
      </c>
      <c r="C11" s="8">
        <v>80.319086073999998</v>
      </c>
      <c r="D11" s="11" t="str">
        <f>IF($B11="N/A","N/A",IF(C11&gt;100,"No",IF(C11&lt;80,"No","Yes")))</f>
        <v>Yes</v>
      </c>
      <c r="E11" s="8">
        <v>78.235154956000002</v>
      </c>
      <c r="F11" s="11" t="str">
        <f>IF($B11="N/A","N/A",IF(E11&gt;100,"No",IF(E11&lt;80,"No","Yes")))</f>
        <v>No</v>
      </c>
      <c r="G11" s="8">
        <v>78.680627243000004</v>
      </c>
      <c r="H11" s="11" t="str">
        <f>IF($B11="N/A","N/A",IF(G11&gt;100,"No",IF(G11&lt;80,"No","Yes")))</f>
        <v>No</v>
      </c>
      <c r="I11" s="12">
        <v>-2.59</v>
      </c>
      <c r="J11" s="12">
        <v>0.56940000000000002</v>
      </c>
      <c r="K11" s="41" t="s">
        <v>739</v>
      </c>
      <c r="L11" s="9" t="str">
        <f t="shared" si="0"/>
        <v>Yes</v>
      </c>
    </row>
    <row r="12" spans="1:12" x14ac:dyDescent="0.25">
      <c r="A12" s="42" t="s">
        <v>95</v>
      </c>
      <c r="B12" s="9" t="s">
        <v>300</v>
      </c>
      <c r="C12" s="8">
        <v>78.740597682000001</v>
      </c>
      <c r="D12" s="11" t="str">
        <f>IF($B12="N/A","N/A",IF(C12&gt;100,"No",IF(C12&lt;80,"No","Yes")))</f>
        <v>No</v>
      </c>
      <c r="E12" s="8">
        <v>74.966846087999997</v>
      </c>
      <c r="F12" s="11" t="str">
        <f>IF($B12="N/A","N/A",IF(E12&gt;100,"No",IF(E12&lt;80,"No","Yes")))</f>
        <v>No</v>
      </c>
      <c r="G12" s="8">
        <v>74.805903932999996</v>
      </c>
      <c r="H12" s="11" t="str">
        <f>IF($B12="N/A","N/A",IF(G12&gt;100,"No",IF(G12&lt;80,"No","Yes")))</f>
        <v>No</v>
      </c>
      <c r="I12" s="12">
        <v>-4.79</v>
      </c>
      <c r="J12" s="12">
        <v>-0.215</v>
      </c>
      <c r="K12" s="41" t="s">
        <v>739</v>
      </c>
      <c r="L12" s="9" t="str">
        <f t="shared" si="0"/>
        <v>Yes</v>
      </c>
    </row>
    <row r="13" spans="1:12" x14ac:dyDescent="0.25">
      <c r="A13" s="3" t="s">
        <v>96</v>
      </c>
      <c r="B13" s="33" t="s">
        <v>213</v>
      </c>
      <c r="C13" s="34">
        <v>141264.35999999999</v>
      </c>
      <c r="D13" s="11" t="str">
        <f t="shared" ref="D13:D44" si="1">IF($B13="N/A","N/A",IF(C13&gt;10,"No",IF(C13&lt;-10,"No","Yes")))</f>
        <v>N/A</v>
      </c>
      <c r="E13" s="34">
        <v>135730.93</v>
      </c>
      <c r="F13" s="11" t="str">
        <f t="shared" ref="F13:F44" si="2">IF($B13="N/A","N/A",IF(E13&gt;10,"No",IF(E13&lt;-10,"No","Yes")))</f>
        <v>N/A</v>
      </c>
      <c r="G13" s="34">
        <v>134872.51</v>
      </c>
      <c r="H13" s="11" t="str">
        <f t="shared" ref="H13:H44" si="3">IF($B13="N/A","N/A",IF(G13&gt;10,"No",IF(G13&lt;-10,"No","Yes")))</f>
        <v>N/A</v>
      </c>
      <c r="I13" s="12">
        <v>-3.92</v>
      </c>
      <c r="J13" s="12">
        <v>-0.63200000000000001</v>
      </c>
      <c r="K13" s="41" t="s">
        <v>739</v>
      </c>
      <c r="L13" s="9" t="str">
        <f t="shared" si="0"/>
        <v>Yes</v>
      </c>
    </row>
    <row r="14" spans="1:12" x14ac:dyDescent="0.25">
      <c r="A14" s="3" t="s">
        <v>100</v>
      </c>
      <c r="B14" s="33" t="s">
        <v>213</v>
      </c>
      <c r="C14" s="34">
        <v>26252</v>
      </c>
      <c r="D14" s="11" t="str">
        <f t="shared" si="1"/>
        <v>N/A</v>
      </c>
      <c r="E14" s="34">
        <v>27031</v>
      </c>
      <c r="F14" s="11" t="str">
        <f t="shared" si="2"/>
        <v>N/A</v>
      </c>
      <c r="G14" s="34">
        <v>26685</v>
      </c>
      <c r="H14" s="11" t="str">
        <f t="shared" si="3"/>
        <v>N/A</v>
      </c>
      <c r="I14" s="12">
        <v>2.9670000000000001</v>
      </c>
      <c r="J14" s="12">
        <v>-1.28</v>
      </c>
      <c r="K14" s="41" t="s">
        <v>739</v>
      </c>
      <c r="L14" s="9" t="str">
        <f t="shared" si="0"/>
        <v>Yes</v>
      </c>
    </row>
    <row r="15" spans="1:12" x14ac:dyDescent="0.25">
      <c r="A15" s="3" t="s">
        <v>990</v>
      </c>
      <c r="B15" s="33" t="s">
        <v>213</v>
      </c>
      <c r="C15" s="34">
        <v>13156</v>
      </c>
      <c r="D15" s="11" t="str">
        <f t="shared" si="1"/>
        <v>N/A</v>
      </c>
      <c r="E15" s="34">
        <v>13314</v>
      </c>
      <c r="F15" s="11" t="str">
        <f t="shared" si="2"/>
        <v>N/A</v>
      </c>
      <c r="G15" s="34">
        <v>13386</v>
      </c>
      <c r="H15" s="11" t="str">
        <f t="shared" si="3"/>
        <v>N/A</v>
      </c>
      <c r="I15" s="12">
        <v>1.2010000000000001</v>
      </c>
      <c r="J15" s="12">
        <v>0.54079999999999995</v>
      </c>
      <c r="K15" s="41" t="s">
        <v>739</v>
      </c>
      <c r="L15" s="9" t="str">
        <f t="shared" si="0"/>
        <v>Yes</v>
      </c>
    </row>
    <row r="16" spans="1:12" x14ac:dyDescent="0.25">
      <c r="A16" s="3" t="s">
        <v>991</v>
      </c>
      <c r="B16" s="33" t="s">
        <v>213</v>
      </c>
      <c r="C16" s="34">
        <v>1635</v>
      </c>
      <c r="D16" s="11" t="str">
        <f t="shared" si="1"/>
        <v>N/A</v>
      </c>
      <c r="E16" s="34">
        <v>1648</v>
      </c>
      <c r="F16" s="11" t="str">
        <f t="shared" si="2"/>
        <v>N/A</v>
      </c>
      <c r="G16" s="34">
        <v>1608</v>
      </c>
      <c r="H16" s="11" t="str">
        <f t="shared" si="3"/>
        <v>N/A</v>
      </c>
      <c r="I16" s="12">
        <v>0.79510000000000003</v>
      </c>
      <c r="J16" s="12">
        <v>-2.4300000000000002</v>
      </c>
      <c r="K16" s="41" t="s">
        <v>739</v>
      </c>
      <c r="L16" s="9" t="str">
        <f t="shared" si="0"/>
        <v>Yes</v>
      </c>
    </row>
    <row r="17" spans="1:12" x14ac:dyDescent="0.25">
      <c r="A17" s="3" t="s">
        <v>992</v>
      </c>
      <c r="B17" s="33" t="s">
        <v>213</v>
      </c>
      <c r="C17" s="34">
        <v>628</v>
      </c>
      <c r="D17" s="11" t="str">
        <f t="shared" si="1"/>
        <v>N/A</v>
      </c>
      <c r="E17" s="34">
        <v>732</v>
      </c>
      <c r="F17" s="11" t="str">
        <f t="shared" si="2"/>
        <v>N/A</v>
      </c>
      <c r="G17" s="34">
        <v>704</v>
      </c>
      <c r="H17" s="11" t="str">
        <f t="shared" si="3"/>
        <v>N/A</v>
      </c>
      <c r="I17" s="12">
        <v>16.559999999999999</v>
      </c>
      <c r="J17" s="12">
        <v>-3.83</v>
      </c>
      <c r="K17" s="41" t="s">
        <v>739</v>
      </c>
      <c r="L17" s="9" t="str">
        <f t="shared" si="0"/>
        <v>Yes</v>
      </c>
    </row>
    <row r="18" spans="1:12" x14ac:dyDescent="0.25">
      <c r="A18" s="3" t="s">
        <v>993</v>
      </c>
      <c r="B18" s="33" t="s">
        <v>213</v>
      </c>
      <c r="C18" s="34">
        <v>10833</v>
      </c>
      <c r="D18" s="11" t="str">
        <f t="shared" si="1"/>
        <v>N/A</v>
      </c>
      <c r="E18" s="34">
        <v>11337</v>
      </c>
      <c r="F18" s="11" t="str">
        <f t="shared" si="2"/>
        <v>N/A</v>
      </c>
      <c r="G18" s="34">
        <v>10987</v>
      </c>
      <c r="H18" s="11" t="str">
        <f t="shared" si="3"/>
        <v>N/A</v>
      </c>
      <c r="I18" s="12">
        <v>4.6520000000000001</v>
      </c>
      <c r="J18" s="12">
        <v>-3.09</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103271</v>
      </c>
      <c r="D20" s="11" t="str">
        <f t="shared" si="1"/>
        <v>N/A</v>
      </c>
      <c r="E20" s="34">
        <v>105249</v>
      </c>
      <c r="F20" s="11" t="str">
        <f t="shared" si="2"/>
        <v>N/A</v>
      </c>
      <c r="G20" s="34">
        <v>104515</v>
      </c>
      <c r="H20" s="11" t="str">
        <f t="shared" si="3"/>
        <v>N/A</v>
      </c>
      <c r="I20" s="12">
        <v>1.915</v>
      </c>
      <c r="J20" s="12">
        <v>-0.69699999999999995</v>
      </c>
      <c r="K20" s="41" t="s">
        <v>739</v>
      </c>
      <c r="L20" s="9" t="str">
        <f t="shared" si="0"/>
        <v>Yes</v>
      </c>
    </row>
    <row r="21" spans="1:12" x14ac:dyDescent="0.25">
      <c r="A21" s="3" t="s">
        <v>995</v>
      </c>
      <c r="B21" s="33" t="s">
        <v>213</v>
      </c>
      <c r="C21" s="34">
        <v>75464</v>
      </c>
      <c r="D21" s="11" t="str">
        <f t="shared" si="1"/>
        <v>N/A</v>
      </c>
      <c r="E21" s="34">
        <v>75530</v>
      </c>
      <c r="F21" s="11" t="str">
        <f t="shared" si="2"/>
        <v>N/A</v>
      </c>
      <c r="G21" s="34">
        <v>75090</v>
      </c>
      <c r="H21" s="11" t="str">
        <f t="shared" si="3"/>
        <v>N/A</v>
      </c>
      <c r="I21" s="12">
        <v>8.7499999999999994E-2</v>
      </c>
      <c r="J21" s="12">
        <v>-0.58299999999999996</v>
      </c>
      <c r="K21" s="41" t="s">
        <v>739</v>
      </c>
      <c r="L21" s="9" t="str">
        <f t="shared" si="0"/>
        <v>Yes</v>
      </c>
    </row>
    <row r="22" spans="1:12" x14ac:dyDescent="0.25">
      <c r="A22" s="3" t="s">
        <v>996</v>
      </c>
      <c r="B22" s="33" t="s">
        <v>213</v>
      </c>
      <c r="C22" s="34">
        <v>16455</v>
      </c>
      <c r="D22" s="11" t="str">
        <f t="shared" si="1"/>
        <v>N/A</v>
      </c>
      <c r="E22" s="34">
        <v>17761</v>
      </c>
      <c r="F22" s="11" t="str">
        <f t="shared" si="2"/>
        <v>N/A</v>
      </c>
      <c r="G22" s="34">
        <v>17567</v>
      </c>
      <c r="H22" s="11" t="str">
        <f t="shared" si="3"/>
        <v>N/A</v>
      </c>
      <c r="I22" s="12">
        <v>7.9370000000000003</v>
      </c>
      <c r="J22" s="12">
        <v>-1.0900000000000001</v>
      </c>
      <c r="K22" s="41" t="s">
        <v>739</v>
      </c>
      <c r="L22" s="9" t="str">
        <f t="shared" si="0"/>
        <v>Yes</v>
      </c>
    </row>
    <row r="23" spans="1:12" x14ac:dyDescent="0.25">
      <c r="A23" s="3" t="s">
        <v>997</v>
      </c>
      <c r="B23" s="33" t="s">
        <v>213</v>
      </c>
      <c r="C23" s="34">
        <v>2314</v>
      </c>
      <c r="D23" s="11" t="str">
        <f t="shared" si="1"/>
        <v>N/A</v>
      </c>
      <c r="E23" s="34">
        <v>2392</v>
      </c>
      <c r="F23" s="11" t="str">
        <f t="shared" si="2"/>
        <v>N/A</v>
      </c>
      <c r="G23" s="34">
        <v>2274</v>
      </c>
      <c r="H23" s="11" t="str">
        <f t="shared" si="3"/>
        <v>N/A</v>
      </c>
      <c r="I23" s="12">
        <v>3.371</v>
      </c>
      <c r="J23" s="12">
        <v>-4.93</v>
      </c>
      <c r="K23" s="41" t="s">
        <v>739</v>
      </c>
      <c r="L23" s="9" t="str">
        <f t="shared" si="0"/>
        <v>Yes</v>
      </c>
    </row>
    <row r="24" spans="1:12" x14ac:dyDescent="0.25">
      <c r="A24" s="3" t="s">
        <v>998</v>
      </c>
      <c r="B24" s="33" t="s">
        <v>213</v>
      </c>
      <c r="C24" s="34">
        <v>9038</v>
      </c>
      <c r="D24" s="11" t="str">
        <f t="shared" si="1"/>
        <v>N/A</v>
      </c>
      <c r="E24" s="34">
        <v>9566</v>
      </c>
      <c r="F24" s="11" t="str">
        <f t="shared" si="2"/>
        <v>N/A</v>
      </c>
      <c r="G24" s="34">
        <v>9584</v>
      </c>
      <c r="H24" s="11" t="str">
        <f t="shared" si="3"/>
        <v>N/A</v>
      </c>
      <c r="I24" s="12">
        <v>5.8419999999999996</v>
      </c>
      <c r="J24" s="12">
        <v>0.18820000000000001</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25385</v>
      </c>
      <c r="D26" s="11" t="str">
        <f t="shared" si="1"/>
        <v>N/A</v>
      </c>
      <c r="E26" s="34">
        <v>21135</v>
      </c>
      <c r="F26" s="11" t="str">
        <f t="shared" si="2"/>
        <v>N/A</v>
      </c>
      <c r="G26" s="34">
        <v>20343</v>
      </c>
      <c r="H26" s="11" t="str">
        <f t="shared" si="3"/>
        <v>N/A</v>
      </c>
      <c r="I26" s="12">
        <v>-16.7</v>
      </c>
      <c r="J26" s="12">
        <v>-3.75</v>
      </c>
      <c r="K26" s="41" t="s">
        <v>739</v>
      </c>
      <c r="L26" s="9" t="str">
        <f t="shared" si="0"/>
        <v>Yes</v>
      </c>
    </row>
    <row r="27" spans="1:12" x14ac:dyDescent="0.25">
      <c r="A27" s="3" t="s">
        <v>1000</v>
      </c>
      <c r="B27" s="33" t="s">
        <v>213</v>
      </c>
      <c r="C27" s="34">
        <v>11</v>
      </c>
      <c r="D27" s="11" t="str">
        <f t="shared" si="1"/>
        <v>N/A</v>
      </c>
      <c r="E27" s="34">
        <v>11</v>
      </c>
      <c r="F27" s="11" t="str">
        <f t="shared" si="2"/>
        <v>N/A</v>
      </c>
      <c r="G27" s="34">
        <v>11</v>
      </c>
      <c r="H27" s="11" t="str">
        <f t="shared" si="3"/>
        <v>N/A</v>
      </c>
      <c r="I27" s="12">
        <v>-50</v>
      </c>
      <c r="J27" s="12">
        <v>-50</v>
      </c>
      <c r="K27" s="41" t="s">
        <v>739</v>
      </c>
      <c r="L27" s="9" t="str">
        <f t="shared" si="0"/>
        <v>No</v>
      </c>
    </row>
    <row r="28" spans="1:12" x14ac:dyDescent="0.25">
      <c r="A28" s="3" t="s">
        <v>1001</v>
      </c>
      <c r="B28" s="33" t="s">
        <v>213</v>
      </c>
      <c r="C28" s="34">
        <v>11</v>
      </c>
      <c r="D28" s="11" t="str">
        <f t="shared" si="1"/>
        <v>N/A</v>
      </c>
      <c r="E28" s="34">
        <v>11</v>
      </c>
      <c r="F28" s="11" t="str">
        <f t="shared" si="2"/>
        <v>N/A</v>
      </c>
      <c r="G28" s="34">
        <v>0</v>
      </c>
      <c r="H28" s="11" t="str">
        <f t="shared" si="3"/>
        <v>N/A</v>
      </c>
      <c r="I28" s="12">
        <v>0</v>
      </c>
      <c r="J28" s="12">
        <v>-100</v>
      </c>
      <c r="K28" s="41" t="s">
        <v>739</v>
      </c>
      <c r="L28" s="9" t="str">
        <f t="shared" si="0"/>
        <v>No</v>
      </c>
    </row>
    <row r="29" spans="1:12" x14ac:dyDescent="0.25">
      <c r="A29" s="3" t="s">
        <v>1002</v>
      </c>
      <c r="B29" s="33" t="s">
        <v>213</v>
      </c>
      <c r="C29" s="34">
        <v>11</v>
      </c>
      <c r="D29" s="11" t="str">
        <f t="shared" si="1"/>
        <v>N/A</v>
      </c>
      <c r="E29" s="34">
        <v>19</v>
      </c>
      <c r="F29" s="11" t="str">
        <f t="shared" si="2"/>
        <v>N/A</v>
      </c>
      <c r="G29" s="105">
        <v>11</v>
      </c>
      <c r="H29" s="11" t="str">
        <f t="shared" si="3"/>
        <v>N/A</v>
      </c>
      <c r="I29" s="12">
        <v>72.73</v>
      </c>
      <c r="J29" s="12">
        <v>-63.2</v>
      </c>
      <c r="K29" s="41" t="s">
        <v>739</v>
      </c>
      <c r="L29" s="9" t="str">
        <f t="shared" si="0"/>
        <v>No</v>
      </c>
    </row>
    <row r="30" spans="1:12" x14ac:dyDescent="0.25">
      <c r="A30" s="3" t="s">
        <v>1003</v>
      </c>
      <c r="B30" s="33" t="s">
        <v>213</v>
      </c>
      <c r="C30" s="34">
        <v>668</v>
      </c>
      <c r="D30" s="11" t="str">
        <f t="shared" si="1"/>
        <v>N/A</v>
      </c>
      <c r="E30" s="34">
        <v>510</v>
      </c>
      <c r="F30" s="11" t="str">
        <f t="shared" si="2"/>
        <v>N/A</v>
      </c>
      <c r="G30" s="34">
        <v>475</v>
      </c>
      <c r="H30" s="11" t="str">
        <f t="shared" si="3"/>
        <v>N/A</v>
      </c>
      <c r="I30" s="12">
        <v>-23.7</v>
      </c>
      <c r="J30" s="12">
        <v>-6.86</v>
      </c>
      <c r="K30" s="41" t="s">
        <v>739</v>
      </c>
      <c r="L30" s="9" t="str">
        <f t="shared" si="0"/>
        <v>Yes</v>
      </c>
    </row>
    <row r="31" spans="1:12" x14ac:dyDescent="0.25">
      <c r="A31" s="3" t="s">
        <v>1004</v>
      </c>
      <c r="B31" s="33" t="s">
        <v>213</v>
      </c>
      <c r="C31" s="34">
        <v>16925</v>
      </c>
      <c r="D31" s="11" t="str">
        <f t="shared" si="1"/>
        <v>N/A</v>
      </c>
      <c r="E31" s="34">
        <v>12631</v>
      </c>
      <c r="F31" s="11" t="str">
        <f t="shared" si="2"/>
        <v>N/A</v>
      </c>
      <c r="G31" s="34">
        <v>11579</v>
      </c>
      <c r="H31" s="11" t="str">
        <f t="shared" si="3"/>
        <v>N/A</v>
      </c>
      <c r="I31" s="12">
        <v>-25.4</v>
      </c>
      <c r="J31" s="12">
        <v>-8.33</v>
      </c>
      <c r="K31" s="41" t="s">
        <v>739</v>
      </c>
      <c r="L31" s="9" t="str">
        <f t="shared" si="0"/>
        <v>Yes</v>
      </c>
    </row>
    <row r="32" spans="1:12" x14ac:dyDescent="0.25">
      <c r="A32" s="3" t="s">
        <v>1005</v>
      </c>
      <c r="B32" s="33" t="s">
        <v>213</v>
      </c>
      <c r="C32" s="34">
        <v>7775</v>
      </c>
      <c r="D32" s="11" t="str">
        <f t="shared" si="1"/>
        <v>N/A</v>
      </c>
      <c r="E32" s="34">
        <v>7971</v>
      </c>
      <c r="F32" s="11" t="str">
        <f t="shared" si="2"/>
        <v>N/A</v>
      </c>
      <c r="G32" s="34">
        <v>8281</v>
      </c>
      <c r="H32" s="11" t="str">
        <f t="shared" si="3"/>
        <v>N/A</v>
      </c>
      <c r="I32" s="12">
        <v>2.5209999999999999</v>
      </c>
      <c r="J32" s="12">
        <v>3.8889999999999998</v>
      </c>
      <c r="K32" s="41" t="s">
        <v>739</v>
      </c>
      <c r="L32" s="9" t="str">
        <f t="shared" si="0"/>
        <v>Yes</v>
      </c>
    </row>
    <row r="33" spans="1:12" x14ac:dyDescent="0.25">
      <c r="A33" s="3" t="s">
        <v>1006</v>
      </c>
      <c r="B33" s="33" t="s">
        <v>213</v>
      </c>
      <c r="C33" s="34">
        <v>0</v>
      </c>
      <c r="D33" s="11" t="str">
        <f t="shared" si="1"/>
        <v>N/A</v>
      </c>
      <c r="E33" s="34">
        <v>0</v>
      </c>
      <c r="F33" s="11" t="str">
        <f t="shared" si="2"/>
        <v>N/A</v>
      </c>
      <c r="G33" s="34">
        <v>0</v>
      </c>
      <c r="H33" s="11" t="str">
        <f t="shared" si="3"/>
        <v>N/A</v>
      </c>
      <c r="I33" s="12" t="s">
        <v>1746</v>
      </c>
      <c r="J33" s="12" t="s">
        <v>1746</v>
      </c>
      <c r="K33" s="41" t="s">
        <v>739</v>
      </c>
      <c r="L33" s="9" t="str">
        <f t="shared" si="0"/>
        <v>N/A</v>
      </c>
    </row>
    <row r="34" spans="1:12" x14ac:dyDescent="0.25">
      <c r="A34" s="3" t="s">
        <v>105</v>
      </c>
      <c r="B34" s="33" t="s">
        <v>213</v>
      </c>
      <c r="C34" s="34">
        <v>19676</v>
      </c>
      <c r="D34" s="11" t="str">
        <f t="shared" si="1"/>
        <v>N/A</v>
      </c>
      <c r="E34" s="34">
        <v>12819</v>
      </c>
      <c r="F34" s="11" t="str">
        <f t="shared" si="2"/>
        <v>N/A</v>
      </c>
      <c r="G34" s="34">
        <v>11721</v>
      </c>
      <c r="H34" s="11" t="str">
        <f t="shared" si="3"/>
        <v>N/A</v>
      </c>
      <c r="I34" s="12">
        <v>-34.799999999999997</v>
      </c>
      <c r="J34" s="12">
        <v>-8.57</v>
      </c>
      <c r="K34" s="41" t="s">
        <v>739</v>
      </c>
      <c r="L34" s="9" t="str">
        <f t="shared" si="0"/>
        <v>Yes</v>
      </c>
    </row>
    <row r="35" spans="1:12" x14ac:dyDescent="0.25">
      <c r="A35" s="3" t="s">
        <v>1007</v>
      </c>
      <c r="B35" s="33" t="s">
        <v>213</v>
      </c>
      <c r="C35" s="34">
        <v>5885</v>
      </c>
      <c r="D35" s="11" t="str">
        <f t="shared" si="1"/>
        <v>N/A</v>
      </c>
      <c r="E35" s="34">
        <v>3082</v>
      </c>
      <c r="F35" s="11" t="str">
        <f t="shared" si="2"/>
        <v>N/A</v>
      </c>
      <c r="G35" s="34">
        <v>2704</v>
      </c>
      <c r="H35" s="11" t="str">
        <f t="shared" si="3"/>
        <v>N/A</v>
      </c>
      <c r="I35" s="12">
        <v>-47.6</v>
      </c>
      <c r="J35" s="12">
        <v>-12.3</v>
      </c>
      <c r="K35" s="41" t="s">
        <v>739</v>
      </c>
      <c r="L35" s="9" t="str">
        <f t="shared" si="0"/>
        <v>Yes</v>
      </c>
    </row>
    <row r="36" spans="1:12" x14ac:dyDescent="0.25">
      <c r="A36" s="3" t="s">
        <v>1008</v>
      </c>
      <c r="B36" s="33" t="s">
        <v>213</v>
      </c>
      <c r="C36" s="34">
        <v>3300</v>
      </c>
      <c r="D36" s="11" t="str">
        <f t="shared" si="1"/>
        <v>N/A</v>
      </c>
      <c r="E36" s="34">
        <v>1656</v>
      </c>
      <c r="F36" s="11" t="str">
        <f t="shared" si="2"/>
        <v>N/A</v>
      </c>
      <c r="G36" s="34">
        <v>1322</v>
      </c>
      <c r="H36" s="11" t="str">
        <f t="shared" si="3"/>
        <v>N/A</v>
      </c>
      <c r="I36" s="12">
        <v>-49.8</v>
      </c>
      <c r="J36" s="12">
        <v>-20.2</v>
      </c>
      <c r="K36" s="41" t="s">
        <v>739</v>
      </c>
      <c r="L36" s="9" t="str">
        <f t="shared" si="0"/>
        <v>Yes</v>
      </c>
    </row>
    <row r="37" spans="1:12" x14ac:dyDescent="0.25">
      <c r="A37" s="3" t="s">
        <v>1009</v>
      </c>
      <c r="B37" s="33" t="s">
        <v>213</v>
      </c>
      <c r="C37" s="34">
        <v>5067</v>
      </c>
      <c r="D37" s="11" t="str">
        <f t="shared" si="1"/>
        <v>N/A</v>
      </c>
      <c r="E37" s="34">
        <v>4688</v>
      </c>
      <c r="F37" s="11" t="str">
        <f t="shared" si="2"/>
        <v>N/A</v>
      </c>
      <c r="G37" s="34">
        <v>3935</v>
      </c>
      <c r="H37" s="11" t="str">
        <f t="shared" si="3"/>
        <v>N/A</v>
      </c>
      <c r="I37" s="12">
        <v>-7.48</v>
      </c>
      <c r="J37" s="12">
        <v>-16.100000000000001</v>
      </c>
      <c r="K37" s="41" t="s">
        <v>739</v>
      </c>
      <c r="L37" s="9" t="str">
        <f t="shared" si="0"/>
        <v>Yes</v>
      </c>
    </row>
    <row r="38" spans="1:12" x14ac:dyDescent="0.25">
      <c r="A38" s="3" t="s">
        <v>1010</v>
      </c>
      <c r="B38" s="33" t="s">
        <v>213</v>
      </c>
      <c r="C38" s="34">
        <v>3370</v>
      </c>
      <c r="D38" s="11" t="str">
        <f t="shared" si="1"/>
        <v>N/A</v>
      </c>
      <c r="E38" s="34">
        <v>3080</v>
      </c>
      <c r="F38" s="11" t="str">
        <f t="shared" si="2"/>
        <v>N/A</v>
      </c>
      <c r="G38" s="34">
        <v>3438</v>
      </c>
      <c r="H38" s="11" t="str">
        <f t="shared" si="3"/>
        <v>N/A</v>
      </c>
      <c r="I38" s="12">
        <v>-8.61</v>
      </c>
      <c r="J38" s="12">
        <v>11.62</v>
      </c>
      <c r="K38" s="41" t="s">
        <v>739</v>
      </c>
      <c r="L38" s="9" t="str">
        <f t="shared" si="0"/>
        <v>Yes</v>
      </c>
    </row>
    <row r="39" spans="1:12" x14ac:dyDescent="0.25">
      <c r="A39" s="3" t="s">
        <v>1011</v>
      </c>
      <c r="B39" s="33" t="s">
        <v>213</v>
      </c>
      <c r="C39" s="34">
        <v>2054</v>
      </c>
      <c r="D39" s="11" t="str">
        <f t="shared" si="1"/>
        <v>N/A</v>
      </c>
      <c r="E39" s="34">
        <v>313</v>
      </c>
      <c r="F39" s="11" t="str">
        <f t="shared" si="2"/>
        <v>N/A</v>
      </c>
      <c r="G39" s="34">
        <v>322</v>
      </c>
      <c r="H39" s="11" t="str">
        <f t="shared" si="3"/>
        <v>N/A</v>
      </c>
      <c r="I39" s="12">
        <v>-84.8</v>
      </c>
      <c r="J39" s="12">
        <v>2.875</v>
      </c>
      <c r="K39" s="41" t="s">
        <v>739</v>
      </c>
      <c r="L39" s="9" t="str">
        <f t="shared" si="0"/>
        <v>Yes</v>
      </c>
    </row>
    <row r="40" spans="1:12" x14ac:dyDescent="0.25">
      <c r="A40" s="3" t="s">
        <v>1012</v>
      </c>
      <c r="B40" s="33" t="s">
        <v>213</v>
      </c>
      <c r="C40" s="34">
        <v>0</v>
      </c>
      <c r="D40" s="11" t="str">
        <f t="shared" si="1"/>
        <v>N/A</v>
      </c>
      <c r="E40" s="34">
        <v>0</v>
      </c>
      <c r="F40" s="11" t="str">
        <f t="shared" si="2"/>
        <v>N/A</v>
      </c>
      <c r="G40" s="34">
        <v>0</v>
      </c>
      <c r="H40" s="11" t="str">
        <f t="shared" si="3"/>
        <v>N/A</v>
      </c>
      <c r="I40" s="12" t="s">
        <v>1746</v>
      </c>
      <c r="J40" s="12" t="s">
        <v>1746</v>
      </c>
      <c r="K40" s="41" t="s">
        <v>739</v>
      </c>
      <c r="L40" s="9" t="str">
        <f t="shared" si="0"/>
        <v>N/A</v>
      </c>
    </row>
    <row r="41" spans="1:12" x14ac:dyDescent="0.25">
      <c r="A41" s="42" t="s">
        <v>84</v>
      </c>
      <c r="B41" s="33" t="s">
        <v>213</v>
      </c>
      <c r="C41" s="43">
        <v>1855297420</v>
      </c>
      <c r="D41" s="11" t="str">
        <f t="shared" si="1"/>
        <v>N/A</v>
      </c>
      <c r="E41" s="43">
        <v>1964160047</v>
      </c>
      <c r="F41" s="11" t="str">
        <f t="shared" si="2"/>
        <v>N/A</v>
      </c>
      <c r="G41" s="43">
        <v>2080826648</v>
      </c>
      <c r="H41" s="11" t="str">
        <f t="shared" si="3"/>
        <v>N/A</v>
      </c>
      <c r="I41" s="12">
        <v>5.8680000000000003</v>
      </c>
      <c r="J41" s="12">
        <v>5.94</v>
      </c>
      <c r="K41" s="41" t="s">
        <v>739</v>
      </c>
      <c r="L41" s="9" t="str">
        <f t="shared" si="0"/>
        <v>Yes</v>
      </c>
    </row>
    <row r="42" spans="1:12" x14ac:dyDescent="0.25">
      <c r="A42" s="42" t="s">
        <v>1500</v>
      </c>
      <c r="B42" s="33" t="s">
        <v>213</v>
      </c>
      <c r="C42" s="43">
        <v>10626.961348000001</v>
      </c>
      <c r="D42" s="11" t="str">
        <f t="shared" si="1"/>
        <v>N/A</v>
      </c>
      <c r="E42" s="43">
        <v>11815.633667</v>
      </c>
      <c r="F42" s="11" t="str">
        <f t="shared" si="2"/>
        <v>N/A</v>
      </c>
      <c r="G42" s="43">
        <v>12745.16518</v>
      </c>
      <c r="H42" s="11" t="str">
        <f t="shared" si="3"/>
        <v>N/A</v>
      </c>
      <c r="I42" s="12">
        <v>11.19</v>
      </c>
      <c r="J42" s="12">
        <v>7.867</v>
      </c>
      <c r="K42" s="41" t="s">
        <v>739</v>
      </c>
      <c r="L42" s="9" t="str">
        <f t="shared" si="0"/>
        <v>Yes</v>
      </c>
    </row>
    <row r="43" spans="1:12" x14ac:dyDescent="0.25">
      <c r="A43" s="42" t="s">
        <v>1501</v>
      </c>
      <c r="B43" s="33" t="s">
        <v>213</v>
      </c>
      <c r="C43" s="43">
        <v>11864.184348000001</v>
      </c>
      <c r="D43" s="11" t="str">
        <f t="shared" si="1"/>
        <v>N/A</v>
      </c>
      <c r="E43" s="43">
        <v>13164.346876</v>
      </c>
      <c r="F43" s="11" t="str">
        <f t="shared" si="2"/>
        <v>N/A</v>
      </c>
      <c r="G43" s="43">
        <v>14186.164767</v>
      </c>
      <c r="H43" s="11" t="str">
        <f t="shared" si="3"/>
        <v>N/A</v>
      </c>
      <c r="I43" s="12">
        <v>10.96</v>
      </c>
      <c r="J43" s="12">
        <v>7.7619999999999996</v>
      </c>
      <c r="K43" s="41" t="s">
        <v>739</v>
      </c>
      <c r="L43" s="9" t="str">
        <f t="shared" si="0"/>
        <v>Yes</v>
      </c>
    </row>
    <row r="44" spans="1:12" x14ac:dyDescent="0.25">
      <c r="A44" s="4" t="s">
        <v>107</v>
      </c>
      <c r="B44" s="33" t="s">
        <v>213</v>
      </c>
      <c r="C44" s="43">
        <v>396041</v>
      </c>
      <c r="D44" s="11" t="str">
        <f t="shared" si="1"/>
        <v>N/A</v>
      </c>
      <c r="E44" s="43">
        <v>372319</v>
      </c>
      <c r="F44" s="11" t="str">
        <f t="shared" si="2"/>
        <v>N/A</v>
      </c>
      <c r="G44" s="43">
        <v>214151</v>
      </c>
      <c r="H44" s="11" t="str">
        <f t="shared" si="3"/>
        <v>N/A</v>
      </c>
      <c r="I44" s="12">
        <v>-5.99</v>
      </c>
      <c r="J44" s="12">
        <v>-42.5</v>
      </c>
      <c r="K44" s="41" t="s">
        <v>739</v>
      </c>
      <c r="L44" s="9" t="str">
        <f t="shared" si="0"/>
        <v>No</v>
      </c>
    </row>
    <row r="45" spans="1:12" x14ac:dyDescent="0.25">
      <c r="A45" s="42" t="s">
        <v>158</v>
      </c>
      <c r="B45" s="41" t="s">
        <v>217</v>
      </c>
      <c r="C45" s="1">
        <v>152</v>
      </c>
      <c r="D45" s="11" t="str">
        <f>IF($B45="N/A","N/A",IF(C45&gt;0,"No",IF(C45&lt;0,"No","Yes")))</f>
        <v>No</v>
      </c>
      <c r="E45" s="1">
        <v>1696</v>
      </c>
      <c r="F45" s="11" t="str">
        <f>IF($B45="N/A","N/A",IF(E45&gt;0,"No",IF(E45&lt;0,"No","Yes")))</f>
        <v>No</v>
      </c>
      <c r="G45" s="1">
        <v>93</v>
      </c>
      <c r="H45" s="11" t="str">
        <f>IF($B45="N/A","N/A",IF(G45&gt;0,"No",IF(G45&lt;0,"No","Yes")))</f>
        <v>No</v>
      </c>
      <c r="I45" s="12">
        <v>1016</v>
      </c>
      <c r="J45" s="12">
        <v>-94.5</v>
      </c>
      <c r="K45" s="41" t="s">
        <v>739</v>
      </c>
      <c r="L45" s="9" t="str">
        <f t="shared" si="0"/>
        <v>No</v>
      </c>
    </row>
    <row r="46" spans="1:12" x14ac:dyDescent="0.25">
      <c r="A46" s="42" t="s">
        <v>156</v>
      </c>
      <c r="B46" s="33" t="s">
        <v>213</v>
      </c>
      <c r="C46" s="43">
        <v>72404</v>
      </c>
      <c r="D46" s="11" t="str">
        <f t="shared" ref="D46:D47" si="4">IF($B46="N/A","N/A",IF(C46&gt;10,"No",IF(C46&lt;-10,"No","Yes")))</f>
        <v>N/A</v>
      </c>
      <c r="E46" s="43">
        <v>162991</v>
      </c>
      <c r="F46" s="11" t="str">
        <f t="shared" ref="F46:F47" si="5">IF($B46="N/A","N/A",IF(E46&gt;10,"No",IF(E46&lt;-10,"No","Yes")))</f>
        <v>N/A</v>
      </c>
      <c r="G46" s="43">
        <v>41609</v>
      </c>
      <c r="H46" s="11" t="str">
        <f t="shared" ref="H46:H47" si="6">IF($B46="N/A","N/A",IF(G46&gt;10,"No",IF(G46&lt;-10,"No","Yes")))</f>
        <v>N/A</v>
      </c>
      <c r="I46" s="12">
        <v>125.1</v>
      </c>
      <c r="J46" s="12">
        <v>-74.5</v>
      </c>
      <c r="K46" s="41" t="s">
        <v>739</v>
      </c>
      <c r="L46" s="9" t="str">
        <f t="shared" si="0"/>
        <v>No</v>
      </c>
    </row>
    <row r="47" spans="1:12" x14ac:dyDescent="0.25">
      <c r="A47" s="42" t="s">
        <v>1303</v>
      </c>
      <c r="B47" s="33" t="s">
        <v>213</v>
      </c>
      <c r="C47" s="43">
        <v>476.34210525999998</v>
      </c>
      <c r="D47" s="11" t="str">
        <f t="shared" si="4"/>
        <v>N/A</v>
      </c>
      <c r="E47" s="43">
        <v>96.103183962000003</v>
      </c>
      <c r="F47" s="11" t="str">
        <f t="shared" si="5"/>
        <v>N/A</v>
      </c>
      <c r="G47" s="43">
        <v>447.40860214999998</v>
      </c>
      <c r="H47" s="11" t="str">
        <f t="shared" si="6"/>
        <v>N/A</v>
      </c>
      <c r="I47" s="12">
        <v>-79.8</v>
      </c>
      <c r="J47" s="12">
        <v>365.6</v>
      </c>
      <c r="K47" s="41" t="s">
        <v>739</v>
      </c>
      <c r="L47" s="9" t="str">
        <f>IF(J47="Div by 0", "N/A", IF(OR(J47="N/A",K47="N/A"),"N/A", IF(J47&gt;VALUE(MID(K47,1,2)), "No", IF(J47&lt;-1*VALUE(MID(K47,1,2)), "No", "Yes"))))</f>
        <v>No</v>
      </c>
    </row>
    <row r="48" spans="1:12" x14ac:dyDescent="0.25">
      <c r="A48" s="42" t="s">
        <v>1502</v>
      </c>
      <c r="B48" s="33" t="s">
        <v>213</v>
      </c>
      <c r="C48" s="43">
        <v>20423.921568000002</v>
      </c>
      <c r="D48" s="11" t="str">
        <f t="shared" ref="D48:D74" si="7">IF($B48="N/A","N/A",IF(C48&gt;10,"No",IF(C48&lt;-10,"No","Yes")))</f>
        <v>N/A</v>
      </c>
      <c r="E48" s="43">
        <v>21078.647478999999</v>
      </c>
      <c r="F48" s="11" t="str">
        <f t="shared" ref="F48:F74" si="8">IF($B48="N/A","N/A",IF(E48&gt;10,"No",IF(E48&lt;-10,"No","Yes")))</f>
        <v>N/A</v>
      </c>
      <c r="G48" s="43">
        <v>22638.85831</v>
      </c>
      <c r="H48" s="11" t="str">
        <f t="shared" ref="H48:H74" si="9">IF($B48="N/A","N/A",IF(G48&gt;10,"No",IF(G48&lt;-10,"No","Yes")))</f>
        <v>N/A</v>
      </c>
      <c r="I48" s="12">
        <v>3.206</v>
      </c>
      <c r="J48" s="12">
        <v>7.4020000000000001</v>
      </c>
      <c r="K48" s="41" t="s">
        <v>739</v>
      </c>
      <c r="L48" s="9" t="str">
        <f t="shared" ref="L48:L74" si="10">IF(J48="Div by 0", "N/A", IF(K48="N/A","N/A", IF(J48&gt;VALUE(MID(K48,1,2)), "No", IF(J48&lt;-1*VALUE(MID(K48,1,2)), "No", "Yes"))))</f>
        <v>Yes</v>
      </c>
    </row>
    <row r="49" spans="1:12" x14ac:dyDescent="0.25">
      <c r="A49" s="42" t="s">
        <v>1503</v>
      </c>
      <c r="B49" s="33" t="s">
        <v>213</v>
      </c>
      <c r="C49" s="43">
        <v>6622.5258437000002</v>
      </c>
      <c r="D49" s="11" t="str">
        <f t="shared" si="7"/>
        <v>N/A</v>
      </c>
      <c r="E49" s="43">
        <v>7168.6676430999996</v>
      </c>
      <c r="F49" s="11" t="str">
        <f t="shared" si="8"/>
        <v>N/A</v>
      </c>
      <c r="G49" s="43">
        <v>7794.1513521999996</v>
      </c>
      <c r="H49" s="11" t="str">
        <f t="shared" si="9"/>
        <v>N/A</v>
      </c>
      <c r="I49" s="12">
        <v>8.2469999999999999</v>
      </c>
      <c r="J49" s="12">
        <v>8.7249999999999996</v>
      </c>
      <c r="K49" s="41" t="s">
        <v>739</v>
      </c>
      <c r="L49" s="9" t="str">
        <f t="shared" si="10"/>
        <v>Yes</v>
      </c>
    </row>
    <row r="50" spans="1:12" x14ac:dyDescent="0.25">
      <c r="A50" s="42" t="s">
        <v>1504</v>
      </c>
      <c r="B50" s="33" t="s">
        <v>213</v>
      </c>
      <c r="C50" s="43">
        <v>21754.552294000001</v>
      </c>
      <c r="D50" s="11" t="str">
        <f t="shared" si="7"/>
        <v>N/A</v>
      </c>
      <c r="E50" s="43">
        <v>25624.328882999998</v>
      </c>
      <c r="F50" s="11" t="str">
        <f t="shared" si="8"/>
        <v>N/A</v>
      </c>
      <c r="G50" s="43">
        <v>25233.556592000001</v>
      </c>
      <c r="H50" s="11" t="str">
        <f t="shared" si="9"/>
        <v>N/A</v>
      </c>
      <c r="I50" s="12">
        <v>17.79</v>
      </c>
      <c r="J50" s="12">
        <v>-1.53</v>
      </c>
      <c r="K50" s="41" t="s">
        <v>739</v>
      </c>
      <c r="L50" s="9" t="str">
        <f t="shared" si="10"/>
        <v>Yes</v>
      </c>
    </row>
    <row r="51" spans="1:12" x14ac:dyDescent="0.25">
      <c r="A51" s="42" t="s">
        <v>1505</v>
      </c>
      <c r="B51" s="33" t="s">
        <v>213</v>
      </c>
      <c r="C51" s="43">
        <v>6819.3742038</v>
      </c>
      <c r="D51" s="11" t="str">
        <f t="shared" si="7"/>
        <v>N/A</v>
      </c>
      <c r="E51" s="43">
        <v>7567.7185792</v>
      </c>
      <c r="F51" s="11" t="str">
        <f t="shared" si="8"/>
        <v>N/A</v>
      </c>
      <c r="G51" s="43">
        <v>7031.6889204999998</v>
      </c>
      <c r="H51" s="11" t="str">
        <f t="shared" si="9"/>
        <v>N/A</v>
      </c>
      <c r="I51" s="12">
        <v>10.97</v>
      </c>
      <c r="J51" s="12">
        <v>-7.08</v>
      </c>
      <c r="K51" s="41" t="s">
        <v>739</v>
      </c>
      <c r="L51" s="9" t="str">
        <f t="shared" si="10"/>
        <v>Yes</v>
      </c>
    </row>
    <row r="52" spans="1:12" x14ac:dyDescent="0.25">
      <c r="A52" s="42" t="s">
        <v>1506</v>
      </c>
      <c r="B52" s="33" t="s">
        <v>213</v>
      </c>
      <c r="C52" s="43">
        <v>37772.692605999997</v>
      </c>
      <c r="D52" s="11" t="str">
        <f t="shared" si="7"/>
        <v>N/A</v>
      </c>
      <c r="E52" s="43">
        <v>37625.898826999997</v>
      </c>
      <c r="F52" s="11" t="str">
        <f t="shared" si="8"/>
        <v>N/A</v>
      </c>
      <c r="G52" s="43">
        <v>41345.185765000002</v>
      </c>
      <c r="H52" s="11" t="str">
        <f t="shared" si="9"/>
        <v>N/A</v>
      </c>
      <c r="I52" s="12">
        <v>-0.38900000000000001</v>
      </c>
      <c r="J52" s="12">
        <v>9.8849999999999998</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11397.872955999999</v>
      </c>
      <c r="D54" s="11" t="str">
        <f t="shared" si="7"/>
        <v>N/A</v>
      </c>
      <c r="E54" s="43">
        <v>12096.842535</v>
      </c>
      <c r="F54" s="11" t="str">
        <f t="shared" si="8"/>
        <v>N/A</v>
      </c>
      <c r="G54" s="43">
        <v>13006.532305999999</v>
      </c>
      <c r="H54" s="11" t="str">
        <f t="shared" si="9"/>
        <v>N/A</v>
      </c>
      <c r="I54" s="12">
        <v>6.1319999999999997</v>
      </c>
      <c r="J54" s="12">
        <v>7.52</v>
      </c>
      <c r="K54" s="41" t="s">
        <v>739</v>
      </c>
      <c r="L54" s="9" t="str">
        <f t="shared" si="10"/>
        <v>Yes</v>
      </c>
    </row>
    <row r="55" spans="1:12" x14ac:dyDescent="0.25">
      <c r="A55" s="42" t="s">
        <v>1509</v>
      </c>
      <c r="B55" s="33" t="s">
        <v>213</v>
      </c>
      <c r="C55" s="43">
        <v>10391.65834</v>
      </c>
      <c r="D55" s="11" t="str">
        <f t="shared" si="7"/>
        <v>N/A</v>
      </c>
      <c r="E55" s="43">
        <v>11081.291209000001</v>
      </c>
      <c r="F55" s="11" t="str">
        <f t="shared" si="8"/>
        <v>N/A</v>
      </c>
      <c r="G55" s="43">
        <v>11790.571567000001</v>
      </c>
      <c r="H55" s="11" t="str">
        <f t="shared" si="9"/>
        <v>N/A</v>
      </c>
      <c r="I55" s="12">
        <v>6.6360000000000001</v>
      </c>
      <c r="J55" s="12">
        <v>6.4009999999999998</v>
      </c>
      <c r="K55" s="41" t="s">
        <v>739</v>
      </c>
      <c r="L55" s="9" t="str">
        <f t="shared" si="10"/>
        <v>Yes</v>
      </c>
    </row>
    <row r="56" spans="1:12" x14ac:dyDescent="0.25">
      <c r="A56" s="42" t="s">
        <v>1510</v>
      </c>
      <c r="B56" s="33" t="s">
        <v>213</v>
      </c>
      <c r="C56" s="43">
        <v>8647.2291096999998</v>
      </c>
      <c r="D56" s="11" t="str">
        <f t="shared" si="7"/>
        <v>N/A</v>
      </c>
      <c r="E56" s="43">
        <v>9277.0188051999994</v>
      </c>
      <c r="F56" s="11" t="str">
        <f t="shared" si="8"/>
        <v>N/A</v>
      </c>
      <c r="G56" s="43">
        <v>9789.7231171999993</v>
      </c>
      <c r="H56" s="11" t="str">
        <f t="shared" si="9"/>
        <v>N/A</v>
      </c>
      <c r="I56" s="12">
        <v>7.2830000000000004</v>
      </c>
      <c r="J56" s="12">
        <v>5.5270000000000001</v>
      </c>
      <c r="K56" s="41" t="s">
        <v>739</v>
      </c>
      <c r="L56" s="9" t="str">
        <f t="shared" si="10"/>
        <v>Yes</v>
      </c>
    </row>
    <row r="57" spans="1:12" x14ac:dyDescent="0.25">
      <c r="A57" s="42" t="s">
        <v>1511</v>
      </c>
      <c r="B57" s="33" t="s">
        <v>213</v>
      </c>
      <c r="C57" s="43">
        <v>7099.3867761000001</v>
      </c>
      <c r="D57" s="11" t="str">
        <f t="shared" si="7"/>
        <v>N/A</v>
      </c>
      <c r="E57" s="43">
        <v>7340.0480768999996</v>
      </c>
      <c r="F57" s="11" t="str">
        <f t="shared" si="8"/>
        <v>N/A</v>
      </c>
      <c r="G57" s="43">
        <v>7093.5532101999997</v>
      </c>
      <c r="H57" s="11" t="str">
        <f t="shared" si="9"/>
        <v>N/A</v>
      </c>
      <c r="I57" s="12">
        <v>3.39</v>
      </c>
      <c r="J57" s="12">
        <v>-3.36</v>
      </c>
      <c r="K57" s="41" t="s">
        <v>739</v>
      </c>
      <c r="L57" s="9" t="str">
        <f t="shared" si="10"/>
        <v>Yes</v>
      </c>
    </row>
    <row r="58" spans="1:12" x14ac:dyDescent="0.25">
      <c r="A58" s="42" t="s">
        <v>1512</v>
      </c>
      <c r="B58" s="33" t="s">
        <v>213</v>
      </c>
      <c r="C58" s="43">
        <v>25907.888582</v>
      </c>
      <c r="D58" s="11" t="str">
        <f t="shared" si="7"/>
        <v>N/A</v>
      </c>
      <c r="E58" s="43">
        <v>26540.260192000002</v>
      </c>
      <c r="F58" s="11" t="str">
        <f t="shared" si="8"/>
        <v>N/A</v>
      </c>
      <c r="G58" s="43">
        <v>29832.731532000002</v>
      </c>
      <c r="H58" s="11" t="str">
        <f t="shared" si="9"/>
        <v>N/A</v>
      </c>
      <c r="I58" s="12">
        <v>2.4409999999999998</v>
      </c>
      <c r="J58" s="12">
        <v>12.41</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3914.9466219999999</v>
      </c>
      <c r="D60" s="11" t="str">
        <f t="shared" si="7"/>
        <v>N/A</v>
      </c>
      <c r="E60" s="43">
        <v>4443.9911521000004</v>
      </c>
      <c r="F60" s="11" t="str">
        <f t="shared" si="8"/>
        <v>N/A</v>
      </c>
      <c r="G60" s="43">
        <v>4534.7147421999998</v>
      </c>
      <c r="H60" s="11" t="str">
        <f t="shared" si="9"/>
        <v>N/A</v>
      </c>
      <c r="I60" s="12">
        <v>13.51</v>
      </c>
      <c r="J60" s="12">
        <v>2.0409999999999999</v>
      </c>
      <c r="K60" s="41" t="s">
        <v>739</v>
      </c>
      <c r="L60" s="9" t="str">
        <f t="shared" si="10"/>
        <v>Yes</v>
      </c>
    </row>
    <row r="61" spans="1:12" x14ac:dyDescent="0.25">
      <c r="A61" s="42" t="s">
        <v>1515</v>
      </c>
      <c r="B61" s="33" t="s">
        <v>213</v>
      </c>
      <c r="C61" s="43">
        <v>7059</v>
      </c>
      <c r="D61" s="11" t="str">
        <f t="shared" si="7"/>
        <v>N/A</v>
      </c>
      <c r="E61" s="43">
        <v>0</v>
      </c>
      <c r="F61" s="11" t="str">
        <f t="shared" si="8"/>
        <v>N/A</v>
      </c>
      <c r="G61" s="43">
        <v>8289</v>
      </c>
      <c r="H61" s="11" t="str">
        <f t="shared" si="9"/>
        <v>N/A</v>
      </c>
      <c r="I61" s="12">
        <v>-100</v>
      </c>
      <c r="J61" s="12" t="s">
        <v>1746</v>
      </c>
      <c r="K61" s="41" t="s">
        <v>739</v>
      </c>
      <c r="L61" s="9" t="str">
        <f t="shared" si="10"/>
        <v>N/A</v>
      </c>
    </row>
    <row r="62" spans="1:12" x14ac:dyDescent="0.25">
      <c r="A62" s="42" t="s">
        <v>1516</v>
      </c>
      <c r="B62" s="33" t="s">
        <v>213</v>
      </c>
      <c r="C62" s="43">
        <v>2864.5</v>
      </c>
      <c r="D62" s="11" t="str">
        <f t="shared" si="7"/>
        <v>N/A</v>
      </c>
      <c r="E62" s="43">
        <v>231.5</v>
      </c>
      <c r="F62" s="11" t="str">
        <f t="shared" si="8"/>
        <v>N/A</v>
      </c>
      <c r="G62" s="43" t="s">
        <v>1746</v>
      </c>
      <c r="H62" s="11" t="str">
        <f t="shared" si="9"/>
        <v>N/A</v>
      </c>
      <c r="I62" s="12">
        <v>-91.9</v>
      </c>
      <c r="J62" s="12" t="s">
        <v>1746</v>
      </c>
      <c r="K62" s="41" t="s">
        <v>739</v>
      </c>
      <c r="L62" s="9" t="str">
        <f t="shared" si="10"/>
        <v>N/A</v>
      </c>
    </row>
    <row r="63" spans="1:12" ht="25" x14ac:dyDescent="0.25">
      <c r="A63" s="42" t="s">
        <v>1517</v>
      </c>
      <c r="B63" s="33" t="s">
        <v>213</v>
      </c>
      <c r="C63" s="43">
        <v>1085.4545455</v>
      </c>
      <c r="D63" s="11" t="str">
        <f t="shared" si="7"/>
        <v>N/A</v>
      </c>
      <c r="E63" s="43">
        <v>8602.0526315999996</v>
      </c>
      <c r="F63" s="11" t="str">
        <f t="shared" si="8"/>
        <v>N/A</v>
      </c>
      <c r="G63" s="43">
        <v>19363.428571</v>
      </c>
      <c r="H63" s="11" t="str">
        <f t="shared" si="9"/>
        <v>N/A</v>
      </c>
      <c r="I63" s="12">
        <v>692.5</v>
      </c>
      <c r="J63" s="12">
        <v>125.1</v>
      </c>
      <c r="K63" s="41" t="s">
        <v>739</v>
      </c>
      <c r="L63" s="9" t="str">
        <f t="shared" si="10"/>
        <v>No</v>
      </c>
    </row>
    <row r="64" spans="1:12" x14ac:dyDescent="0.25">
      <c r="A64" s="42" t="s">
        <v>1518</v>
      </c>
      <c r="B64" s="33" t="s">
        <v>213</v>
      </c>
      <c r="C64" s="43">
        <v>917.39970059999996</v>
      </c>
      <c r="D64" s="11" t="str">
        <f t="shared" si="7"/>
        <v>N/A</v>
      </c>
      <c r="E64" s="43">
        <v>655.62941176000004</v>
      </c>
      <c r="F64" s="11" t="str">
        <f t="shared" si="8"/>
        <v>N/A</v>
      </c>
      <c r="G64" s="43">
        <v>512.57052632</v>
      </c>
      <c r="H64" s="11" t="str">
        <f t="shared" si="9"/>
        <v>N/A</v>
      </c>
      <c r="I64" s="12">
        <v>-28.5</v>
      </c>
      <c r="J64" s="12">
        <v>-21.8</v>
      </c>
      <c r="K64" s="41" t="s">
        <v>739</v>
      </c>
      <c r="L64" s="9" t="str">
        <f t="shared" si="10"/>
        <v>Yes</v>
      </c>
    </row>
    <row r="65" spans="1:12" x14ac:dyDescent="0.25">
      <c r="A65" s="42" t="s">
        <v>1519</v>
      </c>
      <c r="B65" s="33" t="s">
        <v>213</v>
      </c>
      <c r="C65" s="43">
        <v>1782.7968685000001</v>
      </c>
      <c r="D65" s="11" t="str">
        <f t="shared" si="7"/>
        <v>N/A</v>
      </c>
      <c r="E65" s="43">
        <v>1870.3343362000001</v>
      </c>
      <c r="F65" s="11" t="str">
        <f t="shared" si="8"/>
        <v>N/A</v>
      </c>
      <c r="G65" s="43">
        <v>1932.9433457</v>
      </c>
      <c r="H65" s="11" t="str">
        <f t="shared" si="9"/>
        <v>N/A</v>
      </c>
      <c r="I65" s="12">
        <v>4.91</v>
      </c>
      <c r="J65" s="12">
        <v>3.347</v>
      </c>
      <c r="K65" s="41" t="s">
        <v>739</v>
      </c>
      <c r="L65" s="9" t="str">
        <f t="shared" si="10"/>
        <v>Yes</v>
      </c>
    </row>
    <row r="66" spans="1:12" x14ac:dyDescent="0.25">
      <c r="A66" s="42" t="s">
        <v>1520</v>
      </c>
      <c r="B66" s="33" t="s">
        <v>213</v>
      </c>
      <c r="C66" s="43">
        <v>8816.5086816999992</v>
      </c>
      <c r="D66" s="11" t="str">
        <f t="shared" si="7"/>
        <v>N/A</v>
      </c>
      <c r="E66" s="43">
        <v>8756.9046543999993</v>
      </c>
      <c r="F66" s="11" t="str">
        <f t="shared" si="8"/>
        <v>N/A</v>
      </c>
      <c r="G66" s="43">
        <v>8390.3933099999995</v>
      </c>
      <c r="H66" s="11" t="str">
        <f t="shared" si="9"/>
        <v>N/A</v>
      </c>
      <c r="I66" s="12">
        <v>-0.67600000000000005</v>
      </c>
      <c r="J66" s="12">
        <v>-4.1900000000000004</v>
      </c>
      <c r="K66" s="41" t="s">
        <v>739</v>
      </c>
      <c r="L66" s="9" t="str">
        <f t="shared" si="10"/>
        <v>Yes</v>
      </c>
    </row>
    <row r="67" spans="1:12" x14ac:dyDescent="0.25">
      <c r="A67" s="42" t="s">
        <v>1521</v>
      </c>
      <c r="B67" s="33" t="s">
        <v>213</v>
      </c>
      <c r="C67" s="43" t="s">
        <v>1746</v>
      </c>
      <c r="D67" s="11" t="str">
        <f t="shared" si="7"/>
        <v>N/A</v>
      </c>
      <c r="E67" s="43" t="s">
        <v>1746</v>
      </c>
      <c r="F67" s="11" t="str">
        <f t="shared" si="8"/>
        <v>N/A</v>
      </c>
      <c r="G67" s="43" t="s">
        <v>1746</v>
      </c>
      <c r="H67" s="11" t="str">
        <f t="shared" si="9"/>
        <v>N/A</v>
      </c>
      <c r="I67" s="12" t="s">
        <v>1746</v>
      </c>
      <c r="J67" s="12" t="s">
        <v>1746</v>
      </c>
      <c r="K67" s="41" t="s">
        <v>739</v>
      </c>
      <c r="L67" s="9" t="str">
        <f t="shared" si="10"/>
        <v>N/A</v>
      </c>
    </row>
    <row r="68" spans="1:12" x14ac:dyDescent="0.25">
      <c r="A68" s="42" t="s">
        <v>1522</v>
      </c>
      <c r="B68" s="33" t="s">
        <v>213</v>
      </c>
      <c r="C68" s="43">
        <v>2169.0370502000001</v>
      </c>
      <c r="D68" s="11" t="str">
        <f t="shared" si="7"/>
        <v>N/A</v>
      </c>
      <c r="E68" s="43">
        <v>2127.9970357000002</v>
      </c>
      <c r="F68" s="11" t="str">
        <f t="shared" si="8"/>
        <v>N/A</v>
      </c>
      <c r="G68" s="43">
        <v>2139.8590564000001</v>
      </c>
      <c r="H68" s="11" t="str">
        <f t="shared" si="9"/>
        <v>N/A</v>
      </c>
      <c r="I68" s="12">
        <v>-1.89</v>
      </c>
      <c r="J68" s="12">
        <v>0.55740000000000001</v>
      </c>
      <c r="K68" s="41" t="s">
        <v>739</v>
      </c>
      <c r="L68" s="9" t="str">
        <f t="shared" si="10"/>
        <v>Yes</v>
      </c>
    </row>
    <row r="69" spans="1:12" x14ac:dyDescent="0.25">
      <c r="A69" s="42" t="s">
        <v>1523</v>
      </c>
      <c r="B69" s="33" t="s">
        <v>213</v>
      </c>
      <c r="C69" s="43">
        <v>2085.8421410000001</v>
      </c>
      <c r="D69" s="11" t="str">
        <f t="shared" si="7"/>
        <v>N/A</v>
      </c>
      <c r="E69" s="43">
        <v>1748.2887734999999</v>
      </c>
      <c r="F69" s="11" t="str">
        <f t="shared" si="8"/>
        <v>N/A</v>
      </c>
      <c r="G69" s="43">
        <v>1702.9282544</v>
      </c>
      <c r="H69" s="11" t="str">
        <f t="shared" si="9"/>
        <v>N/A</v>
      </c>
      <c r="I69" s="12">
        <v>-16.2</v>
      </c>
      <c r="J69" s="12">
        <v>-2.59</v>
      </c>
      <c r="K69" s="41" t="s">
        <v>739</v>
      </c>
      <c r="L69" s="9" t="str">
        <f t="shared" si="10"/>
        <v>Yes</v>
      </c>
    </row>
    <row r="70" spans="1:12" x14ac:dyDescent="0.25">
      <c r="A70" s="42" t="s">
        <v>1524</v>
      </c>
      <c r="B70" s="33" t="s">
        <v>213</v>
      </c>
      <c r="C70" s="43">
        <v>1589.2290909000001</v>
      </c>
      <c r="D70" s="11" t="str">
        <f t="shared" si="7"/>
        <v>N/A</v>
      </c>
      <c r="E70" s="43">
        <v>960.55978260999996</v>
      </c>
      <c r="F70" s="11" t="str">
        <f t="shared" si="8"/>
        <v>N/A</v>
      </c>
      <c r="G70" s="43">
        <v>1098.0499244</v>
      </c>
      <c r="H70" s="11" t="str">
        <f t="shared" si="9"/>
        <v>N/A</v>
      </c>
      <c r="I70" s="12">
        <v>-39.6</v>
      </c>
      <c r="J70" s="12">
        <v>14.31</v>
      </c>
      <c r="K70" s="41" t="s">
        <v>739</v>
      </c>
      <c r="L70" s="9" t="str">
        <f t="shared" si="10"/>
        <v>Yes</v>
      </c>
    </row>
    <row r="71" spans="1:12" ht="25" x14ac:dyDescent="0.25">
      <c r="A71" s="42" t="s">
        <v>1525</v>
      </c>
      <c r="B71" s="33" t="s">
        <v>213</v>
      </c>
      <c r="C71" s="43">
        <v>3070.8567200000002</v>
      </c>
      <c r="D71" s="11" t="str">
        <f t="shared" si="7"/>
        <v>N/A</v>
      </c>
      <c r="E71" s="43">
        <v>3225.5556741</v>
      </c>
      <c r="F71" s="11" t="str">
        <f t="shared" si="8"/>
        <v>N/A</v>
      </c>
      <c r="G71" s="43">
        <v>3381.3667089999999</v>
      </c>
      <c r="H71" s="11" t="str">
        <f t="shared" si="9"/>
        <v>N/A</v>
      </c>
      <c r="I71" s="12">
        <v>5.0380000000000003</v>
      </c>
      <c r="J71" s="12">
        <v>4.8310000000000004</v>
      </c>
      <c r="K71" s="41" t="s">
        <v>739</v>
      </c>
      <c r="L71" s="9" t="str">
        <f t="shared" si="10"/>
        <v>Yes</v>
      </c>
    </row>
    <row r="72" spans="1:12" x14ac:dyDescent="0.25">
      <c r="A72" s="42" t="s">
        <v>1526</v>
      </c>
      <c r="B72" s="33" t="s">
        <v>213</v>
      </c>
      <c r="C72" s="43">
        <v>1590.2676558000001</v>
      </c>
      <c r="D72" s="11" t="str">
        <f t="shared" si="7"/>
        <v>N/A</v>
      </c>
      <c r="E72" s="43">
        <v>1508.1623377000001</v>
      </c>
      <c r="F72" s="11" t="str">
        <f t="shared" si="8"/>
        <v>N/A</v>
      </c>
      <c r="G72" s="43">
        <v>1489.9013961999999</v>
      </c>
      <c r="H72" s="11" t="str">
        <f t="shared" si="9"/>
        <v>N/A</v>
      </c>
      <c r="I72" s="12">
        <v>-5.16</v>
      </c>
      <c r="J72" s="12">
        <v>-1.21</v>
      </c>
      <c r="K72" s="41" t="s">
        <v>739</v>
      </c>
      <c r="L72" s="9" t="str">
        <f t="shared" si="10"/>
        <v>Yes</v>
      </c>
    </row>
    <row r="73" spans="1:12" x14ac:dyDescent="0.25">
      <c r="A73" s="42" t="s">
        <v>1527</v>
      </c>
      <c r="B73" s="33" t="s">
        <v>213</v>
      </c>
      <c r="C73" s="43">
        <v>2063.8281401999998</v>
      </c>
      <c r="D73" s="11" t="str">
        <f t="shared" si="7"/>
        <v>N/A</v>
      </c>
      <c r="E73" s="43">
        <v>1703.9488818</v>
      </c>
      <c r="F73" s="11" t="str">
        <f t="shared" si="8"/>
        <v>N/A</v>
      </c>
      <c r="G73" s="43">
        <v>1854.0031056</v>
      </c>
      <c r="H73" s="11" t="str">
        <f t="shared" si="9"/>
        <v>N/A</v>
      </c>
      <c r="I73" s="12">
        <v>-17.399999999999999</v>
      </c>
      <c r="J73" s="12">
        <v>8.8059999999999992</v>
      </c>
      <c r="K73" s="41" t="s">
        <v>739</v>
      </c>
      <c r="L73" s="9" t="str">
        <f t="shared" si="10"/>
        <v>Yes</v>
      </c>
    </row>
    <row r="74" spans="1:12" x14ac:dyDescent="0.25">
      <c r="A74" s="42" t="s">
        <v>1528</v>
      </c>
      <c r="B74" s="33" t="s">
        <v>213</v>
      </c>
      <c r="C74" s="43" t="s">
        <v>1746</v>
      </c>
      <c r="D74" s="11" t="str">
        <f t="shared" si="7"/>
        <v>N/A</v>
      </c>
      <c r="E74" s="43" t="s">
        <v>1746</v>
      </c>
      <c r="F74" s="11" t="str">
        <f t="shared" si="8"/>
        <v>N/A</v>
      </c>
      <c r="G74" s="43" t="s">
        <v>1746</v>
      </c>
      <c r="H74" s="11" t="str">
        <f t="shared" si="9"/>
        <v>N/A</v>
      </c>
      <c r="I74" s="12" t="s">
        <v>1746</v>
      </c>
      <c r="J74" s="12" t="s">
        <v>1746</v>
      </c>
      <c r="K74" s="41" t="s">
        <v>739</v>
      </c>
      <c r="L74" s="9" t="str">
        <f t="shared" si="10"/>
        <v>N/A</v>
      </c>
    </row>
    <row r="75" spans="1:12" x14ac:dyDescent="0.25">
      <c r="A75" s="42" t="s">
        <v>1610</v>
      </c>
      <c r="B75" s="33" t="s">
        <v>213</v>
      </c>
      <c r="C75" s="43">
        <v>173900991</v>
      </c>
      <c r="D75" s="11" t="str">
        <f t="shared" ref="D75:D144" si="11">IF($B75="N/A","N/A",IF(C75&gt;10,"No",IF(C75&lt;-10,"No","Yes")))</f>
        <v>N/A</v>
      </c>
      <c r="E75" s="43">
        <v>174042801</v>
      </c>
      <c r="F75" s="11" t="str">
        <f t="shared" ref="F75:F144" si="12">IF($B75="N/A","N/A",IF(E75&gt;10,"No",IF(E75&lt;-10,"No","Yes")))</f>
        <v>N/A</v>
      </c>
      <c r="G75" s="43">
        <v>181187571</v>
      </c>
      <c r="H75" s="11" t="str">
        <f t="shared" ref="H75:H144" si="13">IF($B75="N/A","N/A",IF(G75&gt;10,"No",IF(G75&lt;-10,"No","Yes")))</f>
        <v>N/A</v>
      </c>
      <c r="I75" s="12">
        <v>8.1500000000000003E-2</v>
      </c>
      <c r="J75" s="12">
        <v>4.1050000000000004</v>
      </c>
      <c r="K75" s="41" t="s">
        <v>739</v>
      </c>
      <c r="L75" s="9" t="str">
        <f t="shared" ref="L75:L135" si="14">IF(J75="Div by 0", "N/A", IF(K75="N/A","N/A", IF(J75&gt;VALUE(MID(K75,1,2)), "No", IF(J75&lt;-1*VALUE(MID(K75,1,2)), "No", "Yes"))))</f>
        <v>Yes</v>
      </c>
    </row>
    <row r="76" spans="1:12" x14ac:dyDescent="0.25">
      <c r="A76" s="42" t="s">
        <v>598</v>
      </c>
      <c r="B76" s="33" t="s">
        <v>213</v>
      </c>
      <c r="C76" s="34">
        <v>19834</v>
      </c>
      <c r="D76" s="11" t="str">
        <f t="shared" si="11"/>
        <v>N/A</v>
      </c>
      <c r="E76" s="34">
        <v>18471</v>
      </c>
      <c r="F76" s="11" t="str">
        <f t="shared" si="12"/>
        <v>N/A</v>
      </c>
      <c r="G76" s="34">
        <v>18457</v>
      </c>
      <c r="H76" s="11" t="str">
        <f t="shared" si="13"/>
        <v>N/A</v>
      </c>
      <c r="I76" s="12">
        <v>-6.87</v>
      </c>
      <c r="J76" s="12">
        <v>-7.5999999999999998E-2</v>
      </c>
      <c r="K76" s="41" t="s">
        <v>739</v>
      </c>
      <c r="L76" s="9" t="str">
        <f t="shared" si="14"/>
        <v>Yes</v>
      </c>
    </row>
    <row r="77" spans="1:12" x14ac:dyDescent="0.25">
      <c r="A77" s="42" t="s">
        <v>1437</v>
      </c>
      <c r="B77" s="33" t="s">
        <v>213</v>
      </c>
      <c r="C77" s="43">
        <v>8767.8224766000003</v>
      </c>
      <c r="D77" s="11" t="str">
        <f t="shared" si="11"/>
        <v>N/A</v>
      </c>
      <c r="E77" s="43">
        <v>9422.4893616999998</v>
      </c>
      <c r="F77" s="11" t="str">
        <f t="shared" si="12"/>
        <v>N/A</v>
      </c>
      <c r="G77" s="43">
        <v>9816.7400443999995</v>
      </c>
      <c r="H77" s="11" t="str">
        <f t="shared" si="13"/>
        <v>N/A</v>
      </c>
      <c r="I77" s="12">
        <v>7.4669999999999996</v>
      </c>
      <c r="J77" s="12">
        <v>4.1840000000000002</v>
      </c>
      <c r="K77" s="41" t="s">
        <v>739</v>
      </c>
      <c r="L77" s="9" t="str">
        <f t="shared" si="14"/>
        <v>Yes</v>
      </c>
    </row>
    <row r="78" spans="1:12" x14ac:dyDescent="0.25">
      <c r="A78" s="42" t="s">
        <v>1438</v>
      </c>
      <c r="B78" s="33" t="s">
        <v>213</v>
      </c>
      <c r="C78" s="34">
        <v>8.7193707775</v>
      </c>
      <c r="D78" s="11" t="str">
        <f t="shared" si="11"/>
        <v>N/A</v>
      </c>
      <c r="E78" s="34">
        <v>8.2981430350000007</v>
      </c>
      <c r="F78" s="11" t="str">
        <f t="shared" si="12"/>
        <v>N/A</v>
      </c>
      <c r="G78" s="34">
        <v>9.0716801214</v>
      </c>
      <c r="H78" s="11" t="str">
        <f t="shared" si="13"/>
        <v>N/A</v>
      </c>
      <c r="I78" s="12">
        <v>-4.83</v>
      </c>
      <c r="J78" s="12">
        <v>9.3219999999999992</v>
      </c>
      <c r="K78" s="41" t="s">
        <v>739</v>
      </c>
      <c r="L78" s="9" t="str">
        <f t="shared" si="14"/>
        <v>Yes</v>
      </c>
    </row>
    <row r="79" spans="1:12" x14ac:dyDescent="0.25">
      <c r="A79" s="42" t="s">
        <v>599</v>
      </c>
      <c r="B79" s="33" t="s">
        <v>213</v>
      </c>
      <c r="C79" s="43">
        <v>3267104</v>
      </c>
      <c r="D79" s="11" t="str">
        <f t="shared" si="11"/>
        <v>N/A</v>
      </c>
      <c r="E79" s="43">
        <v>3568365</v>
      </c>
      <c r="F79" s="11" t="str">
        <f t="shared" si="12"/>
        <v>N/A</v>
      </c>
      <c r="G79" s="43">
        <v>4081724</v>
      </c>
      <c r="H79" s="11" t="str">
        <f t="shared" si="13"/>
        <v>N/A</v>
      </c>
      <c r="I79" s="12">
        <v>9.2210000000000001</v>
      </c>
      <c r="J79" s="12">
        <v>14.39</v>
      </c>
      <c r="K79" s="41" t="s">
        <v>739</v>
      </c>
      <c r="L79" s="9" t="str">
        <f t="shared" si="14"/>
        <v>Yes</v>
      </c>
    </row>
    <row r="80" spans="1:12" x14ac:dyDescent="0.25">
      <c r="A80" s="42" t="s">
        <v>600</v>
      </c>
      <c r="B80" s="33" t="s">
        <v>213</v>
      </c>
      <c r="C80" s="34">
        <v>548</v>
      </c>
      <c r="D80" s="11" t="str">
        <f t="shared" si="11"/>
        <v>N/A</v>
      </c>
      <c r="E80" s="34">
        <v>540</v>
      </c>
      <c r="F80" s="11" t="str">
        <f t="shared" si="12"/>
        <v>N/A</v>
      </c>
      <c r="G80" s="34">
        <v>613</v>
      </c>
      <c r="H80" s="11" t="str">
        <f t="shared" si="13"/>
        <v>N/A</v>
      </c>
      <c r="I80" s="12">
        <v>-1.46</v>
      </c>
      <c r="J80" s="12">
        <v>13.52</v>
      </c>
      <c r="K80" s="41" t="s">
        <v>739</v>
      </c>
      <c r="L80" s="9" t="str">
        <f t="shared" si="14"/>
        <v>Yes</v>
      </c>
    </row>
    <row r="81" spans="1:12" x14ac:dyDescent="0.25">
      <c r="A81" s="42" t="s">
        <v>1439</v>
      </c>
      <c r="B81" s="33" t="s">
        <v>213</v>
      </c>
      <c r="C81" s="43">
        <v>5961.8686131000004</v>
      </c>
      <c r="D81" s="11" t="str">
        <f t="shared" si="11"/>
        <v>N/A</v>
      </c>
      <c r="E81" s="43">
        <v>6608.0833333</v>
      </c>
      <c r="F81" s="11" t="str">
        <f t="shared" si="12"/>
        <v>N/A</v>
      </c>
      <c r="G81" s="43">
        <v>6658.6035889000004</v>
      </c>
      <c r="H81" s="11" t="str">
        <f t="shared" si="13"/>
        <v>N/A</v>
      </c>
      <c r="I81" s="12">
        <v>10.84</v>
      </c>
      <c r="J81" s="12">
        <v>0.76449999999999996</v>
      </c>
      <c r="K81" s="41" t="s">
        <v>739</v>
      </c>
      <c r="L81" s="9" t="str">
        <f t="shared" si="14"/>
        <v>Yes</v>
      </c>
    </row>
    <row r="82" spans="1:12" ht="25" x14ac:dyDescent="0.25">
      <c r="A82" s="42" t="s">
        <v>601</v>
      </c>
      <c r="B82" s="33" t="s">
        <v>213</v>
      </c>
      <c r="C82" s="43">
        <v>40412987</v>
      </c>
      <c r="D82" s="11" t="str">
        <f t="shared" si="11"/>
        <v>N/A</v>
      </c>
      <c r="E82" s="43">
        <v>40221970</v>
      </c>
      <c r="F82" s="11" t="str">
        <f t="shared" si="12"/>
        <v>N/A</v>
      </c>
      <c r="G82" s="43">
        <v>41400737</v>
      </c>
      <c r="H82" s="11" t="str">
        <f t="shared" si="13"/>
        <v>N/A</v>
      </c>
      <c r="I82" s="12">
        <v>-0.47299999999999998</v>
      </c>
      <c r="J82" s="12">
        <v>2.931</v>
      </c>
      <c r="K82" s="41" t="s">
        <v>739</v>
      </c>
      <c r="L82" s="9" t="str">
        <f t="shared" si="14"/>
        <v>Yes</v>
      </c>
    </row>
    <row r="83" spans="1:12" x14ac:dyDescent="0.25">
      <c r="A83" s="42" t="s">
        <v>602</v>
      </c>
      <c r="B83" s="33" t="s">
        <v>213</v>
      </c>
      <c r="C83" s="34">
        <v>1045</v>
      </c>
      <c r="D83" s="11" t="str">
        <f t="shared" si="11"/>
        <v>N/A</v>
      </c>
      <c r="E83" s="34">
        <v>1091</v>
      </c>
      <c r="F83" s="11" t="str">
        <f t="shared" si="12"/>
        <v>N/A</v>
      </c>
      <c r="G83" s="34">
        <v>1180</v>
      </c>
      <c r="H83" s="11" t="str">
        <f t="shared" si="13"/>
        <v>N/A</v>
      </c>
      <c r="I83" s="12">
        <v>4.4020000000000001</v>
      </c>
      <c r="J83" s="12">
        <v>8.1579999999999995</v>
      </c>
      <c r="K83" s="41" t="s">
        <v>739</v>
      </c>
      <c r="L83" s="9" t="str">
        <f t="shared" si="14"/>
        <v>Yes</v>
      </c>
    </row>
    <row r="84" spans="1:12" ht="25" x14ac:dyDescent="0.25">
      <c r="A84" s="4" t="s">
        <v>1440</v>
      </c>
      <c r="B84" s="33" t="s">
        <v>213</v>
      </c>
      <c r="C84" s="43">
        <v>38672.714832999998</v>
      </c>
      <c r="D84" s="11" t="str">
        <f t="shared" si="11"/>
        <v>N/A</v>
      </c>
      <c r="E84" s="43">
        <v>36867.066911000002</v>
      </c>
      <c r="F84" s="11" t="str">
        <f t="shared" si="12"/>
        <v>N/A</v>
      </c>
      <c r="G84" s="43">
        <v>35085.370339000001</v>
      </c>
      <c r="H84" s="11" t="str">
        <f t="shared" si="13"/>
        <v>N/A</v>
      </c>
      <c r="I84" s="12">
        <v>-4.67</v>
      </c>
      <c r="J84" s="12">
        <v>-4.83</v>
      </c>
      <c r="K84" s="41" t="s">
        <v>739</v>
      </c>
      <c r="L84" s="9" t="str">
        <f t="shared" si="14"/>
        <v>Yes</v>
      </c>
    </row>
    <row r="85" spans="1:12" x14ac:dyDescent="0.25">
      <c r="A85" s="4" t="s">
        <v>603</v>
      </c>
      <c r="B85" s="33" t="s">
        <v>213</v>
      </c>
      <c r="C85" s="43">
        <v>62685001</v>
      </c>
      <c r="D85" s="11" t="str">
        <f t="shared" si="11"/>
        <v>N/A</v>
      </c>
      <c r="E85" s="43">
        <v>64195958</v>
      </c>
      <c r="F85" s="11" t="str">
        <f t="shared" si="12"/>
        <v>N/A</v>
      </c>
      <c r="G85" s="43">
        <v>67720123</v>
      </c>
      <c r="H85" s="11" t="str">
        <f t="shared" si="13"/>
        <v>N/A</v>
      </c>
      <c r="I85" s="12">
        <v>2.41</v>
      </c>
      <c r="J85" s="12">
        <v>5.49</v>
      </c>
      <c r="K85" s="41" t="s">
        <v>739</v>
      </c>
      <c r="L85" s="9" t="str">
        <f t="shared" si="14"/>
        <v>Yes</v>
      </c>
    </row>
    <row r="86" spans="1:12" x14ac:dyDescent="0.25">
      <c r="A86" s="4" t="s">
        <v>604</v>
      </c>
      <c r="B86" s="33" t="s">
        <v>213</v>
      </c>
      <c r="C86" s="34">
        <v>546</v>
      </c>
      <c r="D86" s="11" t="str">
        <f t="shared" si="11"/>
        <v>N/A</v>
      </c>
      <c r="E86" s="34">
        <v>559</v>
      </c>
      <c r="F86" s="11" t="str">
        <f t="shared" si="12"/>
        <v>N/A</v>
      </c>
      <c r="G86" s="34">
        <v>558</v>
      </c>
      <c r="H86" s="11" t="str">
        <f t="shared" si="13"/>
        <v>N/A</v>
      </c>
      <c r="I86" s="12">
        <v>2.3809999999999998</v>
      </c>
      <c r="J86" s="12">
        <v>-0.17899999999999999</v>
      </c>
      <c r="K86" s="41" t="s">
        <v>739</v>
      </c>
      <c r="L86" s="9" t="str">
        <f t="shared" si="14"/>
        <v>Yes</v>
      </c>
    </row>
    <row r="87" spans="1:12" x14ac:dyDescent="0.25">
      <c r="A87" s="4" t="s">
        <v>1441</v>
      </c>
      <c r="B87" s="33" t="s">
        <v>213</v>
      </c>
      <c r="C87" s="43">
        <v>114807.69414000001</v>
      </c>
      <c r="D87" s="11" t="str">
        <f t="shared" si="11"/>
        <v>N/A</v>
      </c>
      <c r="E87" s="43">
        <v>114840.71199</v>
      </c>
      <c r="F87" s="11" t="str">
        <f t="shared" si="12"/>
        <v>N/A</v>
      </c>
      <c r="G87" s="43">
        <v>121362.2276</v>
      </c>
      <c r="H87" s="11" t="str">
        <f t="shared" si="13"/>
        <v>N/A</v>
      </c>
      <c r="I87" s="12">
        <v>2.8799999999999999E-2</v>
      </c>
      <c r="J87" s="12">
        <v>5.6790000000000003</v>
      </c>
      <c r="K87" s="41" t="s">
        <v>739</v>
      </c>
      <c r="L87" s="9" t="str">
        <f t="shared" si="14"/>
        <v>Yes</v>
      </c>
    </row>
    <row r="88" spans="1:12" x14ac:dyDescent="0.25">
      <c r="A88" s="42" t="s">
        <v>605</v>
      </c>
      <c r="B88" s="33" t="s">
        <v>213</v>
      </c>
      <c r="C88" s="43">
        <v>483688499</v>
      </c>
      <c r="D88" s="11" t="str">
        <f t="shared" si="11"/>
        <v>N/A</v>
      </c>
      <c r="E88" s="43">
        <v>504086160</v>
      </c>
      <c r="F88" s="11" t="str">
        <f t="shared" si="12"/>
        <v>N/A</v>
      </c>
      <c r="G88" s="43">
        <v>527677426</v>
      </c>
      <c r="H88" s="11" t="str">
        <f t="shared" si="13"/>
        <v>N/A</v>
      </c>
      <c r="I88" s="12">
        <v>4.2169999999999996</v>
      </c>
      <c r="J88" s="12">
        <v>4.68</v>
      </c>
      <c r="K88" s="41" t="s">
        <v>739</v>
      </c>
      <c r="L88" s="9" t="str">
        <f t="shared" si="14"/>
        <v>Yes</v>
      </c>
    </row>
    <row r="89" spans="1:12" x14ac:dyDescent="0.25">
      <c r="A89" s="44" t="s">
        <v>606</v>
      </c>
      <c r="B89" s="34" t="s">
        <v>213</v>
      </c>
      <c r="C89" s="34">
        <v>11010</v>
      </c>
      <c r="D89" s="11" t="str">
        <f t="shared" si="11"/>
        <v>N/A</v>
      </c>
      <c r="E89" s="34">
        <v>10881</v>
      </c>
      <c r="F89" s="11" t="str">
        <f t="shared" si="12"/>
        <v>N/A</v>
      </c>
      <c r="G89" s="34">
        <v>11186</v>
      </c>
      <c r="H89" s="11" t="str">
        <f t="shared" si="13"/>
        <v>N/A</v>
      </c>
      <c r="I89" s="12">
        <v>-1.17</v>
      </c>
      <c r="J89" s="12">
        <v>2.8029999999999999</v>
      </c>
      <c r="K89" s="1" t="s">
        <v>739</v>
      </c>
      <c r="L89" s="9" t="str">
        <f t="shared" si="14"/>
        <v>Yes</v>
      </c>
    </row>
    <row r="90" spans="1:12" x14ac:dyDescent="0.25">
      <c r="A90" s="42" t="s">
        <v>1442</v>
      </c>
      <c r="B90" s="33" t="s">
        <v>213</v>
      </c>
      <c r="C90" s="43">
        <v>43931.743777999996</v>
      </c>
      <c r="D90" s="11" t="str">
        <f t="shared" si="11"/>
        <v>N/A</v>
      </c>
      <c r="E90" s="43">
        <v>46327.190516000002</v>
      </c>
      <c r="F90" s="11" t="str">
        <f t="shared" si="12"/>
        <v>N/A</v>
      </c>
      <c r="G90" s="43">
        <v>47173.022170999997</v>
      </c>
      <c r="H90" s="11" t="str">
        <f t="shared" si="13"/>
        <v>N/A</v>
      </c>
      <c r="I90" s="12">
        <v>5.4530000000000003</v>
      </c>
      <c r="J90" s="12">
        <v>1.8260000000000001</v>
      </c>
      <c r="K90" s="41" t="s">
        <v>739</v>
      </c>
      <c r="L90" s="9" t="str">
        <f t="shared" si="14"/>
        <v>Yes</v>
      </c>
    </row>
    <row r="91" spans="1:12" x14ac:dyDescent="0.25">
      <c r="A91" s="42" t="s">
        <v>607</v>
      </c>
      <c r="B91" s="33" t="s">
        <v>213</v>
      </c>
      <c r="C91" s="43">
        <v>92298647</v>
      </c>
      <c r="D91" s="11" t="str">
        <f t="shared" si="11"/>
        <v>N/A</v>
      </c>
      <c r="E91" s="43">
        <v>89842083</v>
      </c>
      <c r="F91" s="11" t="str">
        <f t="shared" si="12"/>
        <v>N/A</v>
      </c>
      <c r="G91" s="43">
        <v>91835720</v>
      </c>
      <c r="H91" s="11" t="str">
        <f t="shared" si="13"/>
        <v>N/A</v>
      </c>
      <c r="I91" s="12">
        <v>-2.66</v>
      </c>
      <c r="J91" s="12">
        <v>2.2189999999999999</v>
      </c>
      <c r="K91" s="41" t="s">
        <v>739</v>
      </c>
      <c r="L91" s="9" t="str">
        <f t="shared" si="14"/>
        <v>Yes</v>
      </c>
    </row>
    <row r="92" spans="1:12" x14ac:dyDescent="0.25">
      <c r="A92" s="42" t="s">
        <v>608</v>
      </c>
      <c r="B92" s="33" t="s">
        <v>213</v>
      </c>
      <c r="C92" s="34">
        <v>123388</v>
      </c>
      <c r="D92" s="11" t="str">
        <f t="shared" si="11"/>
        <v>N/A</v>
      </c>
      <c r="E92" s="34">
        <v>117132</v>
      </c>
      <c r="F92" s="11" t="str">
        <f t="shared" si="12"/>
        <v>N/A</v>
      </c>
      <c r="G92" s="34">
        <v>114642</v>
      </c>
      <c r="H92" s="11" t="str">
        <f t="shared" si="13"/>
        <v>N/A</v>
      </c>
      <c r="I92" s="12">
        <v>-5.07</v>
      </c>
      <c r="J92" s="12">
        <v>-2.13</v>
      </c>
      <c r="K92" s="41" t="s">
        <v>739</v>
      </c>
      <c r="L92" s="9" t="str">
        <f t="shared" si="14"/>
        <v>Yes</v>
      </c>
    </row>
    <row r="93" spans="1:12" x14ac:dyDescent="0.25">
      <c r="A93" s="42" t="s">
        <v>1443</v>
      </c>
      <c r="B93" s="33" t="s">
        <v>213</v>
      </c>
      <c r="C93" s="43">
        <v>748.03584626999998</v>
      </c>
      <c r="D93" s="11" t="str">
        <f t="shared" si="11"/>
        <v>N/A</v>
      </c>
      <c r="E93" s="43">
        <v>767.01570024</v>
      </c>
      <c r="F93" s="11" t="str">
        <f t="shared" si="12"/>
        <v>N/A</v>
      </c>
      <c r="G93" s="43">
        <v>801.06522915000005</v>
      </c>
      <c r="H93" s="11" t="str">
        <f t="shared" si="13"/>
        <v>N/A</v>
      </c>
      <c r="I93" s="12">
        <v>2.5369999999999999</v>
      </c>
      <c r="J93" s="12">
        <v>4.4390000000000001</v>
      </c>
      <c r="K93" s="41" t="s">
        <v>739</v>
      </c>
      <c r="L93" s="9" t="str">
        <f t="shared" si="14"/>
        <v>Yes</v>
      </c>
    </row>
    <row r="94" spans="1:12" x14ac:dyDescent="0.25">
      <c r="A94" s="42" t="s">
        <v>609</v>
      </c>
      <c r="B94" s="33" t="s">
        <v>213</v>
      </c>
      <c r="C94" s="43">
        <v>14718838</v>
      </c>
      <c r="D94" s="11" t="str">
        <f t="shared" si="11"/>
        <v>N/A</v>
      </c>
      <c r="E94" s="43">
        <v>13744801</v>
      </c>
      <c r="F94" s="11" t="str">
        <f t="shared" si="12"/>
        <v>N/A</v>
      </c>
      <c r="G94" s="43">
        <v>13380278</v>
      </c>
      <c r="H94" s="11" t="str">
        <f t="shared" si="13"/>
        <v>N/A</v>
      </c>
      <c r="I94" s="12">
        <v>-6.62</v>
      </c>
      <c r="J94" s="12">
        <v>-2.65</v>
      </c>
      <c r="K94" s="41" t="s">
        <v>739</v>
      </c>
      <c r="L94" s="9" t="str">
        <f t="shared" si="14"/>
        <v>Yes</v>
      </c>
    </row>
    <row r="95" spans="1:12" x14ac:dyDescent="0.25">
      <c r="A95" s="42" t="s">
        <v>610</v>
      </c>
      <c r="B95" s="33" t="s">
        <v>213</v>
      </c>
      <c r="C95" s="34">
        <v>30164</v>
      </c>
      <c r="D95" s="11" t="str">
        <f t="shared" si="11"/>
        <v>N/A</v>
      </c>
      <c r="E95" s="34">
        <v>28052</v>
      </c>
      <c r="F95" s="11" t="str">
        <f t="shared" si="12"/>
        <v>N/A</v>
      </c>
      <c r="G95" s="34">
        <v>27295</v>
      </c>
      <c r="H95" s="11" t="str">
        <f t="shared" si="13"/>
        <v>N/A</v>
      </c>
      <c r="I95" s="12">
        <v>-7</v>
      </c>
      <c r="J95" s="12">
        <v>-2.7</v>
      </c>
      <c r="K95" s="41" t="s">
        <v>739</v>
      </c>
      <c r="L95" s="9" t="str">
        <f t="shared" si="14"/>
        <v>Yes</v>
      </c>
    </row>
    <row r="96" spans="1:12" x14ac:dyDescent="0.25">
      <c r="A96" s="42" t="s">
        <v>1444</v>
      </c>
      <c r="B96" s="33" t="s">
        <v>213</v>
      </c>
      <c r="C96" s="43">
        <v>487.96041638999998</v>
      </c>
      <c r="D96" s="11" t="str">
        <f t="shared" si="11"/>
        <v>N/A</v>
      </c>
      <c r="E96" s="43">
        <v>489.97579495000002</v>
      </c>
      <c r="F96" s="11" t="str">
        <f t="shared" si="12"/>
        <v>N/A</v>
      </c>
      <c r="G96" s="43">
        <v>490.20985528</v>
      </c>
      <c r="H96" s="11" t="str">
        <f t="shared" si="13"/>
        <v>N/A</v>
      </c>
      <c r="I96" s="12">
        <v>0.41299999999999998</v>
      </c>
      <c r="J96" s="12">
        <v>4.7800000000000002E-2</v>
      </c>
      <c r="K96" s="41" t="s">
        <v>739</v>
      </c>
      <c r="L96" s="9" t="str">
        <f t="shared" si="14"/>
        <v>Yes</v>
      </c>
    </row>
    <row r="97" spans="1:12" ht="25" x14ac:dyDescent="0.25">
      <c r="A97" s="42" t="s">
        <v>611</v>
      </c>
      <c r="B97" s="33" t="s">
        <v>213</v>
      </c>
      <c r="C97" s="43">
        <v>4219367</v>
      </c>
      <c r="D97" s="11" t="str">
        <f t="shared" si="11"/>
        <v>N/A</v>
      </c>
      <c r="E97" s="43">
        <v>4297680</v>
      </c>
      <c r="F97" s="11" t="str">
        <f t="shared" si="12"/>
        <v>N/A</v>
      </c>
      <c r="G97" s="43">
        <v>4416053</v>
      </c>
      <c r="H97" s="11" t="str">
        <f t="shared" si="13"/>
        <v>N/A</v>
      </c>
      <c r="I97" s="12">
        <v>1.8560000000000001</v>
      </c>
      <c r="J97" s="12">
        <v>2.754</v>
      </c>
      <c r="K97" s="41" t="s">
        <v>739</v>
      </c>
      <c r="L97" s="9" t="str">
        <f t="shared" si="14"/>
        <v>Yes</v>
      </c>
    </row>
    <row r="98" spans="1:12" x14ac:dyDescent="0.25">
      <c r="A98" s="42" t="s">
        <v>612</v>
      </c>
      <c r="B98" s="33" t="s">
        <v>213</v>
      </c>
      <c r="C98" s="34">
        <v>28311</v>
      </c>
      <c r="D98" s="11" t="str">
        <f t="shared" si="11"/>
        <v>N/A</v>
      </c>
      <c r="E98" s="34">
        <v>27730</v>
      </c>
      <c r="F98" s="11" t="str">
        <f t="shared" si="12"/>
        <v>N/A</v>
      </c>
      <c r="G98" s="34">
        <v>27660</v>
      </c>
      <c r="H98" s="11" t="str">
        <f t="shared" si="13"/>
        <v>N/A</v>
      </c>
      <c r="I98" s="12">
        <v>-2.0499999999999998</v>
      </c>
      <c r="J98" s="12">
        <v>-0.252</v>
      </c>
      <c r="K98" s="41" t="s">
        <v>739</v>
      </c>
      <c r="L98" s="9" t="str">
        <f t="shared" si="14"/>
        <v>Yes</v>
      </c>
    </row>
    <row r="99" spans="1:12" ht="25" x14ac:dyDescent="0.25">
      <c r="A99" s="42" t="s">
        <v>1445</v>
      </c>
      <c r="B99" s="33" t="s">
        <v>213</v>
      </c>
      <c r="C99" s="43">
        <v>149.03631096999999</v>
      </c>
      <c r="D99" s="11" t="str">
        <f t="shared" si="11"/>
        <v>N/A</v>
      </c>
      <c r="E99" s="43">
        <v>154.98305085000001</v>
      </c>
      <c r="F99" s="11" t="str">
        <f t="shared" si="12"/>
        <v>N/A</v>
      </c>
      <c r="G99" s="43">
        <v>159.65484454</v>
      </c>
      <c r="H99" s="11" t="str">
        <f t="shared" si="13"/>
        <v>N/A</v>
      </c>
      <c r="I99" s="12">
        <v>3.99</v>
      </c>
      <c r="J99" s="12">
        <v>3.0139999999999998</v>
      </c>
      <c r="K99" s="41" t="s">
        <v>739</v>
      </c>
      <c r="L99" s="9" t="str">
        <f t="shared" si="14"/>
        <v>Yes</v>
      </c>
    </row>
    <row r="100" spans="1:12" ht="25" x14ac:dyDescent="0.25">
      <c r="A100" s="42" t="s">
        <v>613</v>
      </c>
      <c r="B100" s="33" t="s">
        <v>213</v>
      </c>
      <c r="C100" s="43">
        <v>66412920</v>
      </c>
      <c r="D100" s="11" t="str">
        <f t="shared" si="11"/>
        <v>N/A</v>
      </c>
      <c r="E100" s="43">
        <v>69760879</v>
      </c>
      <c r="F100" s="11" t="str">
        <f t="shared" si="12"/>
        <v>N/A</v>
      </c>
      <c r="G100" s="43">
        <v>74150844</v>
      </c>
      <c r="H100" s="11" t="str">
        <f t="shared" si="13"/>
        <v>N/A</v>
      </c>
      <c r="I100" s="12">
        <v>5.0410000000000004</v>
      </c>
      <c r="J100" s="12">
        <v>6.2930000000000001</v>
      </c>
      <c r="K100" s="41" t="s">
        <v>739</v>
      </c>
      <c r="L100" s="9" t="str">
        <f t="shared" si="14"/>
        <v>Yes</v>
      </c>
    </row>
    <row r="101" spans="1:12" x14ac:dyDescent="0.25">
      <c r="A101" s="42" t="s">
        <v>614</v>
      </c>
      <c r="B101" s="33" t="s">
        <v>213</v>
      </c>
      <c r="C101" s="34">
        <v>86721</v>
      </c>
      <c r="D101" s="11" t="str">
        <f t="shared" si="11"/>
        <v>N/A</v>
      </c>
      <c r="E101" s="34">
        <v>84110</v>
      </c>
      <c r="F101" s="11" t="str">
        <f t="shared" si="12"/>
        <v>N/A</v>
      </c>
      <c r="G101" s="34">
        <v>84154</v>
      </c>
      <c r="H101" s="11" t="str">
        <f t="shared" si="13"/>
        <v>N/A</v>
      </c>
      <c r="I101" s="12">
        <v>-3.01</v>
      </c>
      <c r="J101" s="12">
        <v>5.2299999999999999E-2</v>
      </c>
      <c r="K101" s="41" t="s">
        <v>739</v>
      </c>
      <c r="L101" s="9" t="str">
        <f t="shared" si="14"/>
        <v>Yes</v>
      </c>
    </row>
    <row r="102" spans="1:12" x14ac:dyDescent="0.25">
      <c r="A102" s="42" t="s">
        <v>1446</v>
      </c>
      <c r="B102" s="33" t="s">
        <v>213</v>
      </c>
      <c r="C102" s="43">
        <v>765.82281107999995</v>
      </c>
      <c r="D102" s="11" t="str">
        <f t="shared" si="11"/>
        <v>N/A</v>
      </c>
      <c r="E102" s="43">
        <v>829.40053501</v>
      </c>
      <c r="F102" s="11" t="str">
        <f t="shared" si="12"/>
        <v>N/A</v>
      </c>
      <c r="G102" s="43">
        <v>881.13273285000002</v>
      </c>
      <c r="H102" s="11" t="str">
        <f t="shared" si="13"/>
        <v>N/A</v>
      </c>
      <c r="I102" s="12">
        <v>8.3019999999999996</v>
      </c>
      <c r="J102" s="12">
        <v>6.2370000000000001</v>
      </c>
      <c r="K102" s="41" t="s">
        <v>739</v>
      </c>
      <c r="L102" s="9" t="str">
        <f t="shared" si="14"/>
        <v>Yes</v>
      </c>
    </row>
    <row r="103" spans="1:12" x14ac:dyDescent="0.25">
      <c r="A103" s="42" t="s">
        <v>615</v>
      </c>
      <c r="B103" s="33" t="s">
        <v>213</v>
      </c>
      <c r="C103" s="43">
        <v>28387349</v>
      </c>
      <c r="D103" s="11" t="str">
        <f t="shared" si="11"/>
        <v>N/A</v>
      </c>
      <c r="E103" s="43">
        <v>27764070</v>
      </c>
      <c r="F103" s="11" t="str">
        <f t="shared" si="12"/>
        <v>N/A</v>
      </c>
      <c r="G103" s="43">
        <v>28778105</v>
      </c>
      <c r="H103" s="11" t="str">
        <f t="shared" si="13"/>
        <v>N/A</v>
      </c>
      <c r="I103" s="12">
        <v>-2.2000000000000002</v>
      </c>
      <c r="J103" s="12">
        <v>3.6520000000000001</v>
      </c>
      <c r="K103" s="41" t="s">
        <v>739</v>
      </c>
      <c r="L103" s="9" t="str">
        <f t="shared" si="14"/>
        <v>Yes</v>
      </c>
    </row>
    <row r="104" spans="1:12" x14ac:dyDescent="0.25">
      <c r="A104" s="42" t="s">
        <v>616</v>
      </c>
      <c r="B104" s="33" t="s">
        <v>213</v>
      </c>
      <c r="C104" s="34">
        <v>55568</v>
      </c>
      <c r="D104" s="11" t="str">
        <f t="shared" si="11"/>
        <v>N/A</v>
      </c>
      <c r="E104" s="34">
        <v>53497</v>
      </c>
      <c r="F104" s="11" t="str">
        <f t="shared" si="12"/>
        <v>N/A</v>
      </c>
      <c r="G104" s="34">
        <v>52842</v>
      </c>
      <c r="H104" s="11" t="str">
        <f t="shared" si="13"/>
        <v>N/A</v>
      </c>
      <c r="I104" s="12">
        <v>-3.73</v>
      </c>
      <c r="J104" s="12">
        <v>-1.22</v>
      </c>
      <c r="K104" s="41" t="s">
        <v>739</v>
      </c>
      <c r="L104" s="9" t="str">
        <f t="shared" si="14"/>
        <v>Yes</v>
      </c>
    </row>
    <row r="105" spans="1:12" x14ac:dyDescent="0.25">
      <c r="A105" s="42" t="s">
        <v>1447</v>
      </c>
      <c r="B105" s="33" t="s">
        <v>213</v>
      </c>
      <c r="C105" s="43">
        <v>510.85784983999997</v>
      </c>
      <c r="D105" s="11" t="str">
        <f t="shared" si="11"/>
        <v>N/A</v>
      </c>
      <c r="E105" s="43">
        <v>518.98368132999997</v>
      </c>
      <c r="F105" s="11" t="str">
        <f t="shared" si="12"/>
        <v>N/A</v>
      </c>
      <c r="G105" s="43">
        <v>544.60665758000005</v>
      </c>
      <c r="H105" s="11" t="str">
        <f t="shared" si="13"/>
        <v>N/A</v>
      </c>
      <c r="I105" s="12">
        <v>1.591</v>
      </c>
      <c r="J105" s="12">
        <v>4.9370000000000003</v>
      </c>
      <c r="K105" s="41" t="s">
        <v>739</v>
      </c>
      <c r="L105" s="9" t="str">
        <f t="shared" si="14"/>
        <v>Yes</v>
      </c>
    </row>
    <row r="106" spans="1:12" ht="25" x14ac:dyDescent="0.25">
      <c r="A106" s="42" t="s">
        <v>617</v>
      </c>
      <c r="B106" s="33" t="s">
        <v>213</v>
      </c>
      <c r="C106" s="43">
        <v>4383203</v>
      </c>
      <c r="D106" s="11" t="str">
        <f t="shared" si="11"/>
        <v>N/A</v>
      </c>
      <c r="E106" s="43">
        <v>4598780</v>
      </c>
      <c r="F106" s="11" t="str">
        <f t="shared" si="12"/>
        <v>N/A</v>
      </c>
      <c r="G106" s="43">
        <v>4768339</v>
      </c>
      <c r="H106" s="11" t="str">
        <f t="shared" si="13"/>
        <v>N/A</v>
      </c>
      <c r="I106" s="12">
        <v>4.9180000000000001</v>
      </c>
      <c r="J106" s="12">
        <v>3.6869999999999998</v>
      </c>
      <c r="K106" s="41" t="s">
        <v>739</v>
      </c>
      <c r="L106" s="9" t="str">
        <f t="shared" si="14"/>
        <v>Yes</v>
      </c>
    </row>
    <row r="107" spans="1:12" x14ac:dyDescent="0.25">
      <c r="A107" s="42" t="s">
        <v>618</v>
      </c>
      <c r="B107" s="33" t="s">
        <v>213</v>
      </c>
      <c r="C107" s="34">
        <v>2591</v>
      </c>
      <c r="D107" s="11" t="str">
        <f t="shared" si="11"/>
        <v>N/A</v>
      </c>
      <c r="E107" s="34">
        <v>2659</v>
      </c>
      <c r="F107" s="11" t="str">
        <f t="shared" si="12"/>
        <v>N/A</v>
      </c>
      <c r="G107" s="34">
        <v>2744</v>
      </c>
      <c r="H107" s="11" t="str">
        <f t="shared" si="13"/>
        <v>N/A</v>
      </c>
      <c r="I107" s="12">
        <v>2.6240000000000001</v>
      </c>
      <c r="J107" s="12">
        <v>3.1970000000000001</v>
      </c>
      <c r="K107" s="41" t="s">
        <v>739</v>
      </c>
      <c r="L107" s="9" t="str">
        <f t="shared" si="14"/>
        <v>Yes</v>
      </c>
    </row>
    <row r="108" spans="1:12" x14ac:dyDescent="0.25">
      <c r="A108" s="42" t="s">
        <v>1448</v>
      </c>
      <c r="B108" s="33" t="s">
        <v>213</v>
      </c>
      <c r="C108" s="43">
        <v>1691.7032033999999</v>
      </c>
      <c r="D108" s="11" t="str">
        <f t="shared" si="11"/>
        <v>N/A</v>
      </c>
      <c r="E108" s="43">
        <v>1729.5148552000001</v>
      </c>
      <c r="F108" s="11" t="str">
        <f t="shared" si="12"/>
        <v>N/A</v>
      </c>
      <c r="G108" s="43">
        <v>1737.7328717</v>
      </c>
      <c r="H108" s="11" t="str">
        <f t="shared" si="13"/>
        <v>N/A</v>
      </c>
      <c r="I108" s="12">
        <v>2.2349999999999999</v>
      </c>
      <c r="J108" s="12">
        <v>0.47520000000000001</v>
      </c>
      <c r="K108" s="41" t="s">
        <v>739</v>
      </c>
      <c r="L108" s="9" t="str">
        <f t="shared" si="14"/>
        <v>Yes</v>
      </c>
    </row>
    <row r="109" spans="1:12" x14ac:dyDescent="0.25">
      <c r="A109" s="42" t="s">
        <v>619</v>
      </c>
      <c r="B109" s="33" t="s">
        <v>213</v>
      </c>
      <c r="C109" s="43">
        <v>64720517</v>
      </c>
      <c r="D109" s="11" t="str">
        <f t="shared" si="11"/>
        <v>N/A</v>
      </c>
      <c r="E109" s="43">
        <v>66748363</v>
      </c>
      <c r="F109" s="11" t="str">
        <f t="shared" si="12"/>
        <v>N/A</v>
      </c>
      <c r="G109" s="43">
        <v>65060453</v>
      </c>
      <c r="H109" s="11" t="str">
        <f t="shared" si="13"/>
        <v>N/A</v>
      </c>
      <c r="I109" s="12">
        <v>3.133</v>
      </c>
      <c r="J109" s="12">
        <v>-2.5299999999999998</v>
      </c>
      <c r="K109" s="41" t="s">
        <v>739</v>
      </c>
      <c r="L109" s="9" t="str">
        <f t="shared" si="14"/>
        <v>Yes</v>
      </c>
    </row>
    <row r="110" spans="1:12" x14ac:dyDescent="0.25">
      <c r="A110" s="42" t="s">
        <v>620</v>
      </c>
      <c r="B110" s="33" t="s">
        <v>213</v>
      </c>
      <c r="C110" s="34">
        <v>108696</v>
      </c>
      <c r="D110" s="11" t="str">
        <f t="shared" si="11"/>
        <v>N/A</v>
      </c>
      <c r="E110" s="34">
        <v>105004</v>
      </c>
      <c r="F110" s="11" t="str">
        <f t="shared" si="12"/>
        <v>N/A</v>
      </c>
      <c r="G110" s="34">
        <v>103648</v>
      </c>
      <c r="H110" s="11" t="str">
        <f t="shared" si="13"/>
        <v>N/A</v>
      </c>
      <c r="I110" s="12">
        <v>-3.4</v>
      </c>
      <c r="J110" s="12">
        <v>-1.29</v>
      </c>
      <c r="K110" s="41" t="s">
        <v>739</v>
      </c>
      <c r="L110" s="9" t="str">
        <f t="shared" si="14"/>
        <v>Yes</v>
      </c>
    </row>
    <row r="111" spans="1:12" x14ac:dyDescent="0.25">
      <c r="A111" s="42" t="s">
        <v>1449</v>
      </c>
      <c r="B111" s="33" t="s">
        <v>213</v>
      </c>
      <c r="C111" s="43">
        <v>595.42685102999997</v>
      </c>
      <c r="D111" s="11" t="str">
        <f t="shared" si="11"/>
        <v>N/A</v>
      </c>
      <c r="E111" s="43">
        <v>635.67447906999996</v>
      </c>
      <c r="F111" s="11" t="str">
        <f t="shared" si="12"/>
        <v>N/A</v>
      </c>
      <c r="G111" s="43">
        <v>627.70582162999995</v>
      </c>
      <c r="H111" s="11" t="str">
        <f t="shared" si="13"/>
        <v>N/A</v>
      </c>
      <c r="I111" s="12">
        <v>6.7590000000000003</v>
      </c>
      <c r="J111" s="12">
        <v>-1.25</v>
      </c>
      <c r="K111" s="41" t="s">
        <v>739</v>
      </c>
      <c r="L111" s="9" t="str">
        <f t="shared" si="14"/>
        <v>Yes</v>
      </c>
    </row>
    <row r="112" spans="1:12" x14ac:dyDescent="0.25">
      <c r="A112" s="42" t="s">
        <v>621</v>
      </c>
      <c r="B112" s="33" t="s">
        <v>213</v>
      </c>
      <c r="C112" s="43">
        <v>256499071</v>
      </c>
      <c r="D112" s="11" t="str">
        <f t="shared" si="11"/>
        <v>N/A</v>
      </c>
      <c r="E112" s="43">
        <v>279626502</v>
      </c>
      <c r="F112" s="11" t="str">
        <f t="shared" si="12"/>
        <v>N/A</v>
      </c>
      <c r="G112" s="43">
        <v>263853113</v>
      </c>
      <c r="H112" s="11" t="str">
        <f t="shared" si="13"/>
        <v>N/A</v>
      </c>
      <c r="I112" s="12">
        <v>9.0169999999999995</v>
      </c>
      <c r="J112" s="12">
        <v>-5.64</v>
      </c>
      <c r="K112" s="41" t="s">
        <v>739</v>
      </c>
      <c r="L112" s="9" t="str">
        <f t="shared" si="14"/>
        <v>Yes</v>
      </c>
    </row>
    <row r="113" spans="1:12" x14ac:dyDescent="0.25">
      <c r="A113" s="42" t="s">
        <v>622</v>
      </c>
      <c r="B113" s="33" t="s">
        <v>213</v>
      </c>
      <c r="C113" s="34">
        <v>120233</v>
      </c>
      <c r="D113" s="11" t="str">
        <f t="shared" si="11"/>
        <v>N/A</v>
      </c>
      <c r="E113" s="34">
        <v>114636</v>
      </c>
      <c r="F113" s="11" t="str">
        <f t="shared" si="12"/>
        <v>N/A</v>
      </c>
      <c r="G113" s="34">
        <v>112123</v>
      </c>
      <c r="H113" s="11" t="str">
        <f t="shared" si="13"/>
        <v>N/A</v>
      </c>
      <c r="I113" s="12">
        <v>-4.66</v>
      </c>
      <c r="J113" s="12">
        <v>-2.19</v>
      </c>
      <c r="K113" s="41" t="s">
        <v>739</v>
      </c>
      <c r="L113" s="9" t="str">
        <f t="shared" si="14"/>
        <v>Yes</v>
      </c>
    </row>
    <row r="114" spans="1:12" x14ac:dyDescent="0.25">
      <c r="A114" s="42" t="s">
        <v>1450</v>
      </c>
      <c r="B114" s="33" t="s">
        <v>213</v>
      </c>
      <c r="C114" s="43">
        <v>2133.3500036999999</v>
      </c>
      <c r="D114" s="11" t="str">
        <f t="shared" si="11"/>
        <v>N/A</v>
      </c>
      <c r="E114" s="43">
        <v>2439.2555742</v>
      </c>
      <c r="F114" s="11" t="str">
        <f t="shared" si="12"/>
        <v>N/A</v>
      </c>
      <c r="G114" s="43">
        <v>2353.2469965999999</v>
      </c>
      <c r="H114" s="11" t="str">
        <f t="shared" si="13"/>
        <v>N/A</v>
      </c>
      <c r="I114" s="12">
        <v>14.34</v>
      </c>
      <c r="J114" s="12">
        <v>-3.53</v>
      </c>
      <c r="K114" s="41" t="s">
        <v>739</v>
      </c>
      <c r="L114" s="9" t="str">
        <f t="shared" si="14"/>
        <v>Yes</v>
      </c>
    </row>
    <row r="115" spans="1:12" ht="25" x14ac:dyDescent="0.25">
      <c r="A115" s="42" t="s">
        <v>623</v>
      </c>
      <c r="B115" s="33" t="s">
        <v>213</v>
      </c>
      <c r="C115" s="43">
        <v>134031176</v>
      </c>
      <c r="D115" s="11" t="str">
        <f t="shared" si="11"/>
        <v>N/A</v>
      </c>
      <c r="E115" s="43">
        <v>161005122</v>
      </c>
      <c r="F115" s="11" t="str">
        <f t="shared" si="12"/>
        <v>N/A</v>
      </c>
      <c r="G115" s="43">
        <v>179612064</v>
      </c>
      <c r="H115" s="11" t="str">
        <f t="shared" si="13"/>
        <v>N/A</v>
      </c>
      <c r="I115" s="12">
        <v>20.13</v>
      </c>
      <c r="J115" s="12">
        <v>11.56</v>
      </c>
      <c r="K115" s="41" t="s">
        <v>739</v>
      </c>
      <c r="L115" s="9" t="str">
        <f t="shared" si="14"/>
        <v>Yes</v>
      </c>
    </row>
    <row r="116" spans="1:12" x14ac:dyDescent="0.25">
      <c r="A116" s="44" t="s">
        <v>624</v>
      </c>
      <c r="B116" s="34" t="s">
        <v>213</v>
      </c>
      <c r="C116" s="34">
        <v>25085</v>
      </c>
      <c r="D116" s="11" t="str">
        <f t="shared" si="11"/>
        <v>N/A</v>
      </c>
      <c r="E116" s="34">
        <v>25461</v>
      </c>
      <c r="F116" s="11" t="str">
        <f t="shared" si="12"/>
        <v>N/A</v>
      </c>
      <c r="G116" s="34">
        <v>23871</v>
      </c>
      <c r="H116" s="11" t="str">
        <f t="shared" si="13"/>
        <v>N/A</v>
      </c>
      <c r="I116" s="12">
        <v>1.4990000000000001</v>
      </c>
      <c r="J116" s="12">
        <v>-6.24</v>
      </c>
      <c r="K116" s="1" t="s">
        <v>739</v>
      </c>
      <c r="L116" s="9" t="str">
        <f t="shared" si="14"/>
        <v>Yes</v>
      </c>
    </row>
    <row r="117" spans="1:12" x14ac:dyDescent="0.25">
      <c r="A117" s="42" t="s">
        <v>1451</v>
      </c>
      <c r="B117" s="33" t="s">
        <v>213</v>
      </c>
      <c r="C117" s="43">
        <v>5343.0805661000004</v>
      </c>
      <c r="D117" s="11" t="str">
        <f t="shared" si="11"/>
        <v>N/A</v>
      </c>
      <c r="E117" s="43">
        <v>6323.5977376999999</v>
      </c>
      <c r="F117" s="11" t="str">
        <f t="shared" si="12"/>
        <v>N/A</v>
      </c>
      <c r="G117" s="43">
        <v>7524.2789996000001</v>
      </c>
      <c r="H117" s="11" t="str">
        <f t="shared" si="13"/>
        <v>N/A</v>
      </c>
      <c r="I117" s="12">
        <v>18.350000000000001</v>
      </c>
      <c r="J117" s="12">
        <v>18.989999999999998</v>
      </c>
      <c r="K117" s="41" t="s">
        <v>739</v>
      </c>
      <c r="L117" s="9" t="str">
        <f t="shared" si="14"/>
        <v>Yes</v>
      </c>
    </row>
    <row r="118" spans="1:12" ht="25" x14ac:dyDescent="0.25">
      <c r="A118" s="42" t="s">
        <v>625</v>
      </c>
      <c r="B118" s="33" t="s">
        <v>213</v>
      </c>
      <c r="C118" s="43">
        <v>23707800</v>
      </c>
      <c r="D118" s="11" t="str">
        <f t="shared" si="11"/>
        <v>N/A</v>
      </c>
      <c r="E118" s="43">
        <v>23824742</v>
      </c>
      <c r="F118" s="11" t="str">
        <f t="shared" si="12"/>
        <v>N/A</v>
      </c>
      <c r="G118" s="43">
        <v>24609370</v>
      </c>
      <c r="H118" s="11" t="str">
        <f t="shared" si="13"/>
        <v>N/A</v>
      </c>
      <c r="I118" s="12">
        <v>0.49330000000000002</v>
      </c>
      <c r="J118" s="12">
        <v>3.2930000000000001</v>
      </c>
      <c r="K118" s="41" t="s">
        <v>739</v>
      </c>
      <c r="L118" s="9" t="str">
        <f t="shared" si="14"/>
        <v>Yes</v>
      </c>
    </row>
    <row r="119" spans="1:12" x14ac:dyDescent="0.25">
      <c r="A119" s="42" t="s">
        <v>626</v>
      </c>
      <c r="B119" s="33" t="s">
        <v>213</v>
      </c>
      <c r="C119" s="34">
        <v>32471</v>
      </c>
      <c r="D119" s="11" t="str">
        <f t="shared" si="11"/>
        <v>N/A</v>
      </c>
      <c r="E119" s="34">
        <v>32530</v>
      </c>
      <c r="F119" s="11" t="str">
        <f t="shared" si="12"/>
        <v>N/A</v>
      </c>
      <c r="G119" s="34">
        <v>32760</v>
      </c>
      <c r="H119" s="11" t="str">
        <f t="shared" si="13"/>
        <v>N/A</v>
      </c>
      <c r="I119" s="12">
        <v>0.1817</v>
      </c>
      <c r="J119" s="12">
        <v>0.70699999999999996</v>
      </c>
      <c r="K119" s="41" t="s">
        <v>739</v>
      </c>
      <c r="L119" s="9" t="str">
        <f t="shared" si="14"/>
        <v>Yes</v>
      </c>
    </row>
    <row r="120" spans="1:12" x14ac:dyDescent="0.25">
      <c r="A120" s="42" t="s">
        <v>1452</v>
      </c>
      <c r="B120" s="33" t="s">
        <v>213</v>
      </c>
      <c r="C120" s="43">
        <v>730.12226294000004</v>
      </c>
      <c r="D120" s="11" t="str">
        <f t="shared" si="11"/>
        <v>N/A</v>
      </c>
      <c r="E120" s="43">
        <v>732.3929296</v>
      </c>
      <c r="F120" s="11" t="str">
        <f t="shared" si="12"/>
        <v>N/A</v>
      </c>
      <c r="G120" s="43">
        <v>751.20177045000003</v>
      </c>
      <c r="H120" s="11" t="str">
        <f t="shared" si="13"/>
        <v>N/A</v>
      </c>
      <c r="I120" s="12">
        <v>0.311</v>
      </c>
      <c r="J120" s="12">
        <v>2.5680000000000001</v>
      </c>
      <c r="K120" s="41" t="s">
        <v>739</v>
      </c>
      <c r="L120" s="9" t="str">
        <f t="shared" si="14"/>
        <v>Yes</v>
      </c>
    </row>
    <row r="121" spans="1:12" ht="25" x14ac:dyDescent="0.25">
      <c r="A121" s="42" t="s">
        <v>627</v>
      </c>
      <c r="B121" s="33" t="s">
        <v>213</v>
      </c>
      <c r="C121" s="43">
        <v>39357652</v>
      </c>
      <c r="D121" s="11" t="str">
        <f t="shared" si="11"/>
        <v>N/A</v>
      </c>
      <c r="E121" s="43">
        <v>43020142</v>
      </c>
      <c r="F121" s="11" t="str">
        <f t="shared" si="12"/>
        <v>N/A</v>
      </c>
      <c r="G121" s="43">
        <v>53447892</v>
      </c>
      <c r="H121" s="11" t="str">
        <f t="shared" si="13"/>
        <v>N/A</v>
      </c>
      <c r="I121" s="12">
        <v>9.3059999999999992</v>
      </c>
      <c r="J121" s="12">
        <v>24.24</v>
      </c>
      <c r="K121" s="41" t="s">
        <v>739</v>
      </c>
      <c r="L121" s="9" t="str">
        <f t="shared" si="14"/>
        <v>Yes</v>
      </c>
    </row>
    <row r="122" spans="1:12" x14ac:dyDescent="0.25">
      <c r="A122" s="42" t="s">
        <v>628</v>
      </c>
      <c r="B122" s="33" t="s">
        <v>213</v>
      </c>
      <c r="C122" s="34">
        <v>5892</v>
      </c>
      <c r="D122" s="11" t="str">
        <f t="shared" si="11"/>
        <v>N/A</v>
      </c>
      <c r="E122" s="34">
        <v>5735</v>
      </c>
      <c r="F122" s="11" t="str">
        <f t="shared" si="12"/>
        <v>N/A</v>
      </c>
      <c r="G122" s="34">
        <v>5930</v>
      </c>
      <c r="H122" s="11" t="str">
        <f t="shared" si="13"/>
        <v>N/A</v>
      </c>
      <c r="I122" s="12">
        <v>-2.66</v>
      </c>
      <c r="J122" s="12">
        <v>3.4</v>
      </c>
      <c r="K122" s="41" t="s">
        <v>739</v>
      </c>
      <c r="L122" s="9" t="str">
        <f t="shared" si="14"/>
        <v>Yes</v>
      </c>
    </row>
    <row r="123" spans="1:12" ht="25" x14ac:dyDescent="0.25">
      <c r="A123" s="42" t="s">
        <v>1453</v>
      </c>
      <c r="B123" s="33" t="s">
        <v>213</v>
      </c>
      <c r="C123" s="43">
        <v>6679.8458927000001</v>
      </c>
      <c r="D123" s="11" t="str">
        <f t="shared" si="11"/>
        <v>N/A</v>
      </c>
      <c r="E123" s="43">
        <v>7501.3325195999996</v>
      </c>
      <c r="F123" s="11" t="str">
        <f t="shared" si="12"/>
        <v>N/A</v>
      </c>
      <c r="G123" s="43">
        <v>9013.1352444999993</v>
      </c>
      <c r="H123" s="11" t="str">
        <f t="shared" si="13"/>
        <v>N/A</v>
      </c>
      <c r="I123" s="12">
        <v>12.3</v>
      </c>
      <c r="J123" s="12">
        <v>20.149999999999999</v>
      </c>
      <c r="K123" s="41" t="s">
        <v>739</v>
      </c>
      <c r="L123" s="9" t="str">
        <f t="shared" si="14"/>
        <v>Yes</v>
      </c>
    </row>
    <row r="124" spans="1:12" ht="25" x14ac:dyDescent="0.25">
      <c r="A124" s="42" t="s">
        <v>629</v>
      </c>
      <c r="B124" s="33" t="s">
        <v>213</v>
      </c>
      <c r="C124" s="43">
        <v>747862</v>
      </c>
      <c r="D124" s="11" t="str">
        <f t="shared" si="11"/>
        <v>N/A</v>
      </c>
      <c r="E124" s="43">
        <v>565428</v>
      </c>
      <c r="F124" s="11" t="str">
        <f t="shared" si="12"/>
        <v>N/A</v>
      </c>
      <c r="G124" s="43">
        <v>551680</v>
      </c>
      <c r="H124" s="11" t="str">
        <f t="shared" si="13"/>
        <v>N/A</v>
      </c>
      <c r="I124" s="12">
        <v>-24.4</v>
      </c>
      <c r="J124" s="12">
        <v>-2.4300000000000002</v>
      </c>
      <c r="K124" s="41" t="s">
        <v>739</v>
      </c>
      <c r="L124" s="9" t="str">
        <f t="shared" si="14"/>
        <v>Yes</v>
      </c>
    </row>
    <row r="125" spans="1:12" x14ac:dyDescent="0.25">
      <c r="A125" s="42" t="s">
        <v>630</v>
      </c>
      <c r="B125" s="33" t="s">
        <v>213</v>
      </c>
      <c r="C125" s="34">
        <v>1469</v>
      </c>
      <c r="D125" s="11" t="str">
        <f t="shared" si="11"/>
        <v>N/A</v>
      </c>
      <c r="E125" s="34">
        <v>982</v>
      </c>
      <c r="F125" s="11" t="str">
        <f t="shared" si="12"/>
        <v>N/A</v>
      </c>
      <c r="G125" s="34">
        <v>897</v>
      </c>
      <c r="H125" s="11" t="str">
        <f t="shared" si="13"/>
        <v>N/A</v>
      </c>
      <c r="I125" s="12">
        <v>-33.200000000000003</v>
      </c>
      <c r="J125" s="12">
        <v>-8.66</v>
      </c>
      <c r="K125" s="41" t="s">
        <v>739</v>
      </c>
      <c r="L125" s="9" t="str">
        <f t="shared" si="14"/>
        <v>Yes</v>
      </c>
    </row>
    <row r="126" spans="1:12" ht="25" x14ac:dyDescent="0.25">
      <c r="A126" s="42" t="s">
        <v>1454</v>
      </c>
      <c r="B126" s="33" t="s">
        <v>213</v>
      </c>
      <c r="C126" s="43">
        <v>509.09598366</v>
      </c>
      <c r="D126" s="11" t="str">
        <f t="shared" si="11"/>
        <v>N/A</v>
      </c>
      <c r="E126" s="43">
        <v>575.79226069000003</v>
      </c>
      <c r="F126" s="11" t="str">
        <f t="shared" si="12"/>
        <v>N/A</v>
      </c>
      <c r="G126" s="43">
        <v>615.02787067999998</v>
      </c>
      <c r="H126" s="11" t="str">
        <f t="shared" si="13"/>
        <v>N/A</v>
      </c>
      <c r="I126" s="12">
        <v>13.1</v>
      </c>
      <c r="J126" s="12">
        <v>6.8140000000000001</v>
      </c>
      <c r="K126" s="41" t="s">
        <v>739</v>
      </c>
      <c r="L126" s="9" t="str">
        <f t="shared" si="14"/>
        <v>Yes</v>
      </c>
    </row>
    <row r="127" spans="1:12" ht="25" x14ac:dyDescent="0.25">
      <c r="A127" s="42" t="s">
        <v>631</v>
      </c>
      <c r="B127" s="33" t="s">
        <v>213</v>
      </c>
      <c r="C127" s="43">
        <v>114979043</v>
      </c>
      <c r="D127" s="11" t="str">
        <f t="shared" si="11"/>
        <v>N/A</v>
      </c>
      <c r="E127" s="43">
        <v>135547679</v>
      </c>
      <c r="F127" s="11" t="str">
        <f t="shared" si="12"/>
        <v>N/A</v>
      </c>
      <c r="G127" s="43">
        <v>280195619</v>
      </c>
      <c r="H127" s="11" t="str">
        <f t="shared" si="13"/>
        <v>N/A</v>
      </c>
      <c r="I127" s="12">
        <v>17.89</v>
      </c>
      <c r="J127" s="12">
        <v>106.7</v>
      </c>
      <c r="K127" s="41" t="s">
        <v>739</v>
      </c>
      <c r="L127" s="9" t="str">
        <f t="shared" si="14"/>
        <v>No</v>
      </c>
    </row>
    <row r="128" spans="1:12" x14ac:dyDescent="0.25">
      <c r="A128" s="42" t="s">
        <v>632</v>
      </c>
      <c r="B128" s="33" t="s">
        <v>213</v>
      </c>
      <c r="C128" s="34">
        <v>10375</v>
      </c>
      <c r="D128" s="11" t="str">
        <f t="shared" si="11"/>
        <v>N/A</v>
      </c>
      <c r="E128" s="34">
        <v>9869</v>
      </c>
      <c r="F128" s="11" t="str">
        <f t="shared" si="12"/>
        <v>N/A</v>
      </c>
      <c r="G128" s="34">
        <v>9044</v>
      </c>
      <c r="H128" s="11" t="str">
        <f t="shared" si="13"/>
        <v>N/A</v>
      </c>
      <c r="I128" s="12">
        <v>-4.88</v>
      </c>
      <c r="J128" s="12">
        <v>-8.36</v>
      </c>
      <c r="K128" s="41" t="s">
        <v>739</v>
      </c>
      <c r="L128" s="9" t="str">
        <f t="shared" si="14"/>
        <v>Yes</v>
      </c>
    </row>
    <row r="129" spans="1:12" ht="25" x14ac:dyDescent="0.25">
      <c r="A129" s="42" t="s">
        <v>1455</v>
      </c>
      <c r="B129" s="33" t="s">
        <v>213</v>
      </c>
      <c r="C129" s="43">
        <v>11082.317397999999</v>
      </c>
      <c r="D129" s="11" t="str">
        <f t="shared" si="11"/>
        <v>N/A</v>
      </c>
      <c r="E129" s="43">
        <v>13734.692370000001</v>
      </c>
      <c r="F129" s="11" t="str">
        <f t="shared" si="12"/>
        <v>N/A</v>
      </c>
      <c r="G129" s="43">
        <v>30981.382021000001</v>
      </c>
      <c r="H129" s="11" t="str">
        <f t="shared" si="13"/>
        <v>N/A</v>
      </c>
      <c r="I129" s="12">
        <v>23.93</v>
      </c>
      <c r="J129" s="12">
        <v>125.6</v>
      </c>
      <c r="K129" s="41" t="s">
        <v>739</v>
      </c>
      <c r="L129" s="9" t="str">
        <f t="shared" si="14"/>
        <v>No</v>
      </c>
    </row>
    <row r="130" spans="1:12" ht="25" x14ac:dyDescent="0.25">
      <c r="A130" s="42" t="s">
        <v>633</v>
      </c>
      <c r="B130" s="33" t="s">
        <v>213</v>
      </c>
      <c r="C130" s="43">
        <v>3261249</v>
      </c>
      <c r="D130" s="11" t="str">
        <f t="shared" si="11"/>
        <v>N/A</v>
      </c>
      <c r="E130" s="43">
        <v>3656276</v>
      </c>
      <c r="F130" s="11" t="str">
        <f t="shared" si="12"/>
        <v>N/A</v>
      </c>
      <c r="G130" s="43">
        <v>3548952</v>
      </c>
      <c r="H130" s="11" t="str">
        <f t="shared" si="13"/>
        <v>N/A</v>
      </c>
      <c r="I130" s="12">
        <v>12.11</v>
      </c>
      <c r="J130" s="12">
        <v>-2.94</v>
      </c>
      <c r="K130" s="41" t="s">
        <v>739</v>
      </c>
      <c r="L130" s="9" t="str">
        <f t="shared" si="14"/>
        <v>Yes</v>
      </c>
    </row>
    <row r="131" spans="1:12" x14ac:dyDescent="0.25">
      <c r="A131" s="42" t="s">
        <v>634</v>
      </c>
      <c r="B131" s="33" t="s">
        <v>213</v>
      </c>
      <c r="C131" s="34">
        <v>9511</v>
      </c>
      <c r="D131" s="11" t="str">
        <f t="shared" si="11"/>
        <v>N/A</v>
      </c>
      <c r="E131" s="34">
        <v>9273</v>
      </c>
      <c r="F131" s="11" t="str">
        <f t="shared" si="12"/>
        <v>N/A</v>
      </c>
      <c r="G131" s="34">
        <v>9554</v>
      </c>
      <c r="H131" s="11" t="str">
        <f t="shared" si="13"/>
        <v>N/A</v>
      </c>
      <c r="I131" s="12">
        <v>-2.5</v>
      </c>
      <c r="J131" s="12">
        <v>3.03</v>
      </c>
      <c r="K131" s="41" t="s">
        <v>739</v>
      </c>
      <c r="L131" s="9" t="str">
        <f t="shared" si="14"/>
        <v>Yes</v>
      </c>
    </row>
    <row r="132" spans="1:12" ht="25" x14ac:dyDescent="0.25">
      <c r="A132" s="42" t="s">
        <v>1456</v>
      </c>
      <c r="B132" s="33" t="s">
        <v>213</v>
      </c>
      <c r="C132" s="43">
        <v>342.89233518999998</v>
      </c>
      <c r="D132" s="11" t="str">
        <f t="shared" si="11"/>
        <v>N/A</v>
      </c>
      <c r="E132" s="43">
        <v>394.29267766999999</v>
      </c>
      <c r="F132" s="11" t="str">
        <f t="shared" si="12"/>
        <v>N/A</v>
      </c>
      <c r="G132" s="43">
        <v>371.46242411999998</v>
      </c>
      <c r="H132" s="11" t="str">
        <f t="shared" si="13"/>
        <v>N/A</v>
      </c>
      <c r="I132" s="12">
        <v>14.99</v>
      </c>
      <c r="J132" s="12">
        <v>-5.79</v>
      </c>
      <c r="K132" s="41" t="s">
        <v>739</v>
      </c>
      <c r="L132" s="9" t="str">
        <f t="shared" si="14"/>
        <v>Yes</v>
      </c>
    </row>
    <row r="133" spans="1:12" x14ac:dyDescent="0.25">
      <c r="A133" s="42" t="s">
        <v>635</v>
      </c>
      <c r="B133" s="33" t="s">
        <v>213</v>
      </c>
      <c r="C133" s="43">
        <v>21192970</v>
      </c>
      <c r="D133" s="11" t="str">
        <f t="shared" si="11"/>
        <v>N/A</v>
      </c>
      <c r="E133" s="43">
        <v>23753617</v>
      </c>
      <c r="F133" s="11" t="str">
        <f t="shared" si="12"/>
        <v>N/A</v>
      </c>
      <c r="G133" s="43">
        <v>25702102</v>
      </c>
      <c r="H133" s="11" t="str">
        <f t="shared" si="13"/>
        <v>N/A</v>
      </c>
      <c r="I133" s="12">
        <v>12.08</v>
      </c>
      <c r="J133" s="12">
        <v>8.2029999999999994</v>
      </c>
      <c r="K133" s="41" t="s">
        <v>739</v>
      </c>
      <c r="L133" s="9" t="str">
        <f t="shared" si="14"/>
        <v>Yes</v>
      </c>
    </row>
    <row r="134" spans="1:12" x14ac:dyDescent="0.25">
      <c r="A134" s="42" t="s">
        <v>636</v>
      </c>
      <c r="B134" s="33" t="s">
        <v>213</v>
      </c>
      <c r="C134" s="34">
        <v>1481</v>
      </c>
      <c r="D134" s="11" t="str">
        <f t="shared" si="11"/>
        <v>N/A</v>
      </c>
      <c r="E134" s="34">
        <v>1602</v>
      </c>
      <c r="F134" s="11" t="str">
        <f t="shared" si="12"/>
        <v>N/A</v>
      </c>
      <c r="G134" s="34">
        <v>1664</v>
      </c>
      <c r="H134" s="11" t="str">
        <f t="shared" si="13"/>
        <v>N/A</v>
      </c>
      <c r="I134" s="12">
        <v>8.17</v>
      </c>
      <c r="J134" s="12">
        <v>3.87</v>
      </c>
      <c r="K134" s="41" t="s">
        <v>739</v>
      </c>
      <c r="L134" s="9" t="str">
        <f t="shared" si="14"/>
        <v>Yes</v>
      </c>
    </row>
    <row r="135" spans="1:12" x14ac:dyDescent="0.25">
      <c r="A135" s="42" t="s">
        <v>1457</v>
      </c>
      <c r="B135" s="33" t="s">
        <v>213</v>
      </c>
      <c r="C135" s="43">
        <v>14309.905468999999</v>
      </c>
      <c r="D135" s="11" t="str">
        <f t="shared" si="11"/>
        <v>N/A</v>
      </c>
      <c r="E135" s="43">
        <v>14827.476280000001</v>
      </c>
      <c r="F135" s="11" t="str">
        <f t="shared" si="12"/>
        <v>N/A</v>
      </c>
      <c r="G135" s="43">
        <v>15445.974759999999</v>
      </c>
      <c r="H135" s="11" t="str">
        <f t="shared" si="13"/>
        <v>N/A</v>
      </c>
      <c r="I135" s="12">
        <v>3.617</v>
      </c>
      <c r="J135" s="12">
        <v>4.1710000000000003</v>
      </c>
      <c r="K135" s="41" t="s">
        <v>739</v>
      </c>
      <c r="L135" s="9" t="str">
        <f t="shared" si="14"/>
        <v>Yes</v>
      </c>
    </row>
    <row r="136" spans="1:12" ht="25" x14ac:dyDescent="0.25">
      <c r="A136" s="42" t="s">
        <v>637</v>
      </c>
      <c r="B136" s="33" t="s">
        <v>213</v>
      </c>
      <c r="C136" s="43">
        <v>4186717</v>
      </c>
      <c r="D136" s="11" t="str">
        <f t="shared" si="11"/>
        <v>N/A</v>
      </c>
      <c r="E136" s="43">
        <v>4435596</v>
      </c>
      <c r="F136" s="11" t="str">
        <f t="shared" si="12"/>
        <v>N/A</v>
      </c>
      <c r="G136" s="43">
        <v>5068926</v>
      </c>
      <c r="H136" s="11" t="str">
        <f t="shared" si="13"/>
        <v>N/A</v>
      </c>
      <c r="I136" s="12">
        <v>5.944</v>
      </c>
      <c r="J136" s="12">
        <v>14.28</v>
      </c>
      <c r="K136" s="41" t="s">
        <v>739</v>
      </c>
      <c r="L136" s="9" t="str">
        <f>IF(J136="Div by 0", "N/A", IF(OR(J136="N/A",K136="N/A"),"N/A", IF(J136&gt;VALUE(MID(K136,1,2)), "No", IF(J136&lt;-1*VALUE(MID(K136,1,2)), "No", "Yes"))))</f>
        <v>Yes</v>
      </c>
    </row>
    <row r="137" spans="1:12" x14ac:dyDescent="0.25">
      <c r="A137" s="42" t="s">
        <v>638</v>
      </c>
      <c r="B137" s="33" t="s">
        <v>213</v>
      </c>
      <c r="C137" s="34">
        <v>29513</v>
      </c>
      <c r="D137" s="11" t="str">
        <f t="shared" si="11"/>
        <v>N/A</v>
      </c>
      <c r="E137" s="34">
        <v>31625</v>
      </c>
      <c r="F137" s="11" t="str">
        <f t="shared" si="12"/>
        <v>N/A</v>
      </c>
      <c r="G137" s="34">
        <v>32411</v>
      </c>
      <c r="H137" s="11" t="str">
        <f t="shared" si="13"/>
        <v>N/A</v>
      </c>
      <c r="I137" s="12">
        <v>7.1559999999999997</v>
      </c>
      <c r="J137" s="12">
        <v>2.4849999999999999</v>
      </c>
      <c r="K137" s="41" t="s">
        <v>739</v>
      </c>
      <c r="L137" s="9" t="str">
        <f t="shared" ref="L137:L141" si="15">IF(J137="Div by 0", "N/A", IF(OR(J137="N/A",K137="N/A"),"N/A", IF(J137&gt;VALUE(MID(K137,1,2)), "No", IF(J137&lt;-1*VALUE(MID(K137,1,2)), "No", "Yes"))))</f>
        <v>Yes</v>
      </c>
    </row>
    <row r="138" spans="1:12" ht="25" x14ac:dyDescent="0.25">
      <c r="A138" s="42" t="s">
        <v>1458</v>
      </c>
      <c r="B138" s="33" t="s">
        <v>213</v>
      </c>
      <c r="C138" s="43">
        <v>141.86009555000001</v>
      </c>
      <c r="D138" s="11" t="str">
        <f t="shared" si="11"/>
        <v>N/A</v>
      </c>
      <c r="E138" s="43">
        <v>140.256</v>
      </c>
      <c r="F138" s="11" t="str">
        <f t="shared" si="12"/>
        <v>N/A</v>
      </c>
      <c r="G138" s="43">
        <v>156.39523618999999</v>
      </c>
      <c r="H138" s="11" t="str">
        <f t="shared" si="13"/>
        <v>N/A</v>
      </c>
      <c r="I138" s="12">
        <v>-1.1299999999999999</v>
      </c>
      <c r="J138" s="12">
        <v>11.51</v>
      </c>
      <c r="K138" s="41" t="s">
        <v>739</v>
      </c>
      <c r="L138" s="9" t="str">
        <f t="shared" si="15"/>
        <v>Yes</v>
      </c>
    </row>
    <row r="139" spans="1:12" ht="25" x14ac:dyDescent="0.25">
      <c r="A139" s="42" t="s">
        <v>639</v>
      </c>
      <c r="B139" s="33" t="s">
        <v>213</v>
      </c>
      <c r="C139" s="43">
        <v>4096778</v>
      </c>
      <c r="D139" s="11" t="str">
        <f t="shared" si="11"/>
        <v>N/A</v>
      </c>
      <c r="E139" s="43">
        <v>4444808</v>
      </c>
      <c r="F139" s="11" t="str">
        <f t="shared" si="12"/>
        <v>N/A</v>
      </c>
      <c r="G139" s="43">
        <v>4936556</v>
      </c>
      <c r="H139" s="11" t="str">
        <f t="shared" si="13"/>
        <v>N/A</v>
      </c>
      <c r="I139" s="12">
        <v>8.4949999999999992</v>
      </c>
      <c r="J139" s="12">
        <v>11.06</v>
      </c>
      <c r="K139" s="41" t="s">
        <v>739</v>
      </c>
      <c r="L139" s="9" t="str">
        <f t="shared" si="15"/>
        <v>Yes</v>
      </c>
    </row>
    <row r="140" spans="1:12" x14ac:dyDescent="0.25">
      <c r="A140" s="42" t="s">
        <v>640</v>
      </c>
      <c r="B140" s="33" t="s">
        <v>213</v>
      </c>
      <c r="C140" s="34">
        <v>382</v>
      </c>
      <c r="D140" s="11" t="str">
        <f t="shared" si="11"/>
        <v>N/A</v>
      </c>
      <c r="E140" s="34">
        <v>359</v>
      </c>
      <c r="F140" s="11" t="str">
        <f t="shared" si="12"/>
        <v>N/A</v>
      </c>
      <c r="G140" s="34">
        <v>387</v>
      </c>
      <c r="H140" s="11" t="str">
        <f t="shared" si="13"/>
        <v>N/A</v>
      </c>
      <c r="I140" s="12">
        <v>-6.02</v>
      </c>
      <c r="J140" s="12">
        <v>7.7990000000000004</v>
      </c>
      <c r="K140" s="41" t="s">
        <v>739</v>
      </c>
      <c r="L140" s="9" t="str">
        <f t="shared" si="15"/>
        <v>Yes</v>
      </c>
    </row>
    <row r="141" spans="1:12" ht="25" x14ac:dyDescent="0.25">
      <c r="A141" s="42" t="s">
        <v>1459</v>
      </c>
      <c r="B141" s="33" t="s">
        <v>213</v>
      </c>
      <c r="C141" s="43">
        <v>10724.549738</v>
      </c>
      <c r="D141" s="11" t="str">
        <f t="shared" si="11"/>
        <v>N/A</v>
      </c>
      <c r="E141" s="43">
        <v>12381.08078</v>
      </c>
      <c r="F141" s="11" t="str">
        <f t="shared" si="12"/>
        <v>N/A</v>
      </c>
      <c r="G141" s="43">
        <v>12755.958656000001</v>
      </c>
      <c r="H141" s="11" t="str">
        <f t="shared" si="13"/>
        <v>N/A</v>
      </c>
      <c r="I141" s="12">
        <v>15.45</v>
      </c>
      <c r="J141" s="12">
        <v>3.028</v>
      </c>
      <c r="K141" s="41" t="s">
        <v>739</v>
      </c>
      <c r="L141" s="9" t="str">
        <f t="shared" si="15"/>
        <v>Yes</v>
      </c>
    </row>
    <row r="142" spans="1:12" ht="25" x14ac:dyDescent="0.25">
      <c r="A142" s="42" t="s">
        <v>641</v>
      </c>
      <c r="B142" s="33" t="s">
        <v>213</v>
      </c>
      <c r="C142" s="43">
        <v>27513552</v>
      </c>
      <c r="D142" s="11" t="str">
        <f t="shared" si="11"/>
        <v>N/A</v>
      </c>
      <c r="E142" s="43">
        <v>30220461</v>
      </c>
      <c r="F142" s="11" t="str">
        <f t="shared" si="12"/>
        <v>N/A</v>
      </c>
      <c r="G142" s="43">
        <v>31942192</v>
      </c>
      <c r="H142" s="11" t="str">
        <f t="shared" si="13"/>
        <v>N/A</v>
      </c>
      <c r="I142" s="12">
        <v>9.8379999999999992</v>
      </c>
      <c r="J142" s="12">
        <v>5.6970000000000001</v>
      </c>
      <c r="K142" s="41" t="s">
        <v>739</v>
      </c>
      <c r="L142" s="9" t="str">
        <f t="shared" ref="L142:L153" si="16">IF(J142="Div by 0", "N/A", IF(K142="N/A","N/A", IF(J142&gt;VALUE(MID(K142,1,2)), "No", IF(J142&lt;-1*VALUE(MID(K142,1,2)), "No", "Yes"))))</f>
        <v>Yes</v>
      </c>
    </row>
    <row r="143" spans="1:12" x14ac:dyDescent="0.25">
      <c r="A143" s="42" t="s">
        <v>642</v>
      </c>
      <c r="B143" s="33" t="s">
        <v>213</v>
      </c>
      <c r="C143" s="34">
        <v>48501</v>
      </c>
      <c r="D143" s="11" t="str">
        <f t="shared" si="11"/>
        <v>N/A</v>
      </c>
      <c r="E143" s="34">
        <v>48902</v>
      </c>
      <c r="F143" s="11" t="str">
        <f t="shared" si="12"/>
        <v>N/A</v>
      </c>
      <c r="G143" s="34">
        <v>49288</v>
      </c>
      <c r="H143" s="11" t="str">
        <f t="shared" si="13"/>
        <v>N/A</v>
      </c>
      <c r="I143" s="12">
        <v>0.82679999999999998</v>
      </c>
      <c r="J143" s="12">
        <v>0.7893</v>
      </c>
      <c r="K143" s="41" t="s">
        <v>739</v>
      </c>
      <c r="L143" s="9" t="str">
        <f t="shared" si="16"/>
        <v>Yes</v>
      </c>
    </row>
    <row r="144" spans="1:12" ht="25" x14ac:dyDescent="0.25">
      <c r="A144" s="42" t="s">
        <v>1460</v>
      </c>
      <c r="B144" s="33" t="s">
        <v>213</v>
      </c>
      <c r="C144" s="43">
        <v>567.27803549999999</v>
      </c>
      <c r="D144" s="11" t="str">
        <f t="shared" si="11"/>
        <v>N/A</v>
      </c>
      <c r="E144" s="43">
        <v>617.98006217</v>
      </c>
      <c r="F144" s="11" t="str">
        <f t="shared" si="12"/>
        <v>N/A</v>
      </c>
      <c r="G144" s="43">
        <v>648.07239085000003</v>
      </c>
      <c r="H144" s="11" t="str">
        <f t="shared" si="13"/>
        <v>N/A</v>
      </c>
      <c r="I144" s="12">
        <v>8.9380000000000006</v>
      </c>
      <c r="J144" s="12">
        <v>4.8689999999999998</v>
      </c>
      <c r="K144" s="41" t="s">
        <v>739</v>
      </c>
      <c r="L144" s="9" t="str">
        <f t="shared" si="16"/>
        <v>Yes</v>
      </c>
    </row>
    <row r="145" spans="1:12" ht="25" x14ac:dyDescent="0.25">
      <c r="A145" s="42" t="s">
        <v>643</v>
      </c>
      <c r="B145" s="33" t="s">
        <v>213</v>
      </c>
      <c r="C145" s="43">
        <v>131408514</v>
      </c>
      <c r="D145" s="11" t="str">
        <f t="shared" ref="D145:D153" si="17">IF($B145="N/A","N/A",IF(C145&gt;10,"No",IF(C145&lt;-10,"No","Yes")))</f>
        <v>N/A</v>
      </c>
      <c r="E145" s="43">
        <v>135130974</v>
      </c>
      <c r="F145" s="11" t="str">
        <f t="shared" ref="F145:F153" si="18">IF($B145="N/A","N/A",IF(E145&gt;10,"No",IF(E145&lt;-10,"No","Yes")))</f>
        <v>N/A</v>
      </c>
      <c r="G145" s="43">
        <v>19972286</v>
      </c>
      <c r="H145" s="11" t="str">
        <f t="shared" ref="H145:H153" si="19">IF($B145="N/A","N/A",IF(G145&gt;10,"No",IF(G145&lt;-10,"No","Yes")))</f>
        <v>N/A</v>
      </c>
      <c r="I145" s="12">
        <v>2.8330000000000002</v>
      </c>
      <c r="J145" s="12">
        <v>-85.2</v>
      </c>
      <c r="K145" s="41" t="s">
        <v>739</v>
      </c>
      <c r="L145" s="9" t="str">
        <f t="shared" si="16"/>
        <v>No</v>
      </c>
    </row>
    <row r="146" spans="1:12" x14ac:dyDescent="0.25">
      <c r="A146" s="42" t="s">
        <v>644</v>
      </c>
      <c r="B146" s="33" t="s">
        <v>213</v>
      </c>
      <c r="C146" s="34">
        <v>4161</v>
      </c>
      <c r="D146" s="11" t="str">
        <f t="shared" si="17"/>
        <v>N/A</v>
      </c>
      <c r="E146" s="34">
        <v>4166</v>
      </c>
      <c r="F146" s="11" t="str">
        <f t="shared" si="18"/>
        <v>N/A</v>
      </c>
      <c r="G146" s="34">
        <v>1902</v>
      </c>
      <c r="H146" s="11" t="str">
        <f t="shared" si="19"/>
        <v>N/A</v>
      </c>
      <c r="I146" s="12">
        <v>0.1202</v>
      </c>
      <c r="J146" s="12">
        <v>-54.3</v>
      </c>
      <c r="K146" s="41" t="s">
        <v>739</v>
      </c>
      <c r="L146" s="9" t="str">
        <f t="shared" si="16"/>
        <v>No</v>
      </c>
    </row>
    <row r="147" spans="1:12" ht="25" x14ac:dyDescent="0.25">
      <c r="A147" s="42" t="s">
        <v>1461</v>
      </c>
      <c r="B147" s="33" t="s">
        <v>213</v>
      </c>
      <c r="C147" s="43">
        <v>31580.993511000001</v>
      </c>
      <c r="D147" s="11" t="str">
        <f t="shared" si="17"/>
        <v>N/A</v>
      </c>
      <c r="E147" s="43">
        <v>32436.623619999998</v>
      </c>
      <c r="F147" s="11" t="str">
        <f t="shared" si="18"/>
        <v>N/A</v>
      </c>
      <c r="G147" s="43">
        <v>10500.67613</v>
      </c>
      <c r="H147" s="11" t="str">
        <f t="shared" si="19"/>
        <v>N/A</v>
      </c>
      <c r="I147" s="12">
        <v>2.7090000000000001</v>
      </c>
      <c r="J147" s="12">
        <v>-67.599999999999994</v>
      </c>
      <c r="K147" s="41" t="s">
        <v>739</v>
      </c>
      <c r="L147" s="9" t="str">
        <f t="shared" si="16"/>
        <v>No</v>
      </c>
    </row>
    <row r="148" spans="1:12" ht="25" x14ac:dyDescent="0.25">
      <c r="A148" s="42" t="s">
        <v>645</v>
      </c>
      <c r="B148" s="33" t="s">
        <v>213</v>
      </c>
      <c r="C148" s="43">
        <v>55102848</v>
      </c>
      <c r="D148" s="11" t="str">
        <f t="shared" si="17"/>
        <v>N/A</v>
      </c>
      <c r="E148" s="43">
        <v>55962608</v>
      </c>
      <c r="F148" s="11" t="str">
        <f t="shared" si="18"/>
        <v>N/A</v>
      </c>
      <c r="G148" s="43">
        <v>54379970</v>
      </c>
      <c r="H148" s="11" t="str">
        <f t="shared" si="19"/>
        <v>N/A</v>
      </c>
      <c r="I148" s="12">
        <v>1.56</v>
      </c>
      <c r="J148" s="12">
        <v>-2.83</v>
      </c>
      <c r="K148" s="41" t="s">
        <v>739</v>
      </c>
      <c r="L148" s="9" t="str">
        <f t="shared" si="16"/>
        <v>Yes</v>
      </c>
    </row>
    <row r="149" spans="1:12" x14ac:dyDescent="0.25">
      <c r="A149" s="42" t="s">
        <v>646</v>
      </c>
      <c r="B149" s="33" t="s">
        <v>213</v>
      </c>
      <c r="C149" s="34">
        <v>41155</v>
      </c>
      <c r="D149" s="11" t="str">
        <f t="shared" si="17"/>
        <v>N/A</v>
      </c>
      <c r="E149" s="34">
        <v>38618</v>
      </c>
      <c r="F149" s="11" t="str">
        <f t="shared" si="18"/>
        <v>N/A</v>
      </c>
      <c r="G149" s="34">
        <v>37216</v>
      </c>
      <c r="H149" s="11" t="str">
        <f t="shared" si="19"/>
        <v>N/A</v>
      </c>
      <c r="I149" s="12">
        <v>-6.16</v>
      </c>
      <c r="J149" s="12">
        <v>-3.63</v>
      </c>
      <c r="K149" s="41" t="s">
        <v>739</v>
      </c>
      <c r="L149" s="9" t="str">
        <f t="shared" si="16"/>
        <v>Yes</v>
      </c>
    </row>
    <row r="150" spans="1:12" ht="25" x14ac:dyDescent="0.25">
      <c r="A150" s="42" t="s">
        <v>1462</v>
      </c>
      <c r="B150" s="33" t="s">
        <v>213</v>
      </c>
      <c r="C150" s="43">
        <v>1338.9101688999999</v>
      </c>
      <c r="D150" s="11" t="str">
        <f t="shared" si="17"/>
        <v>N/A</v>
      </c>
      <c r="E150" s="43">
        <v>1449.132736</v>
      </c>
      <c r="F150" s="11" t="str">
        <f t="shared" si="18"/>
        <v>N/A</v>
      </c>
      <c r="G150" s="43">
        <v>1461.198678</v>
      </c>
      <c r="H150" s="11" t="str">
        <f t="shared" si="19"/>
        <v>N/A</v>
      </c>
      <c r="I150" s="12">
        <v>8.2319999999999993</v>
      </c>
      <c r="J150" s="12">
        <v>0.83260000000000001</v>
      </c>
      <c r="K150" s="41" t="s">
        <v>739</v>
      </c>
      <c r="L150" s="9" t="str">
        <f t="shared" si="16"/>
        <v>Yes</v>
      </c>
    </row>
    <row r="151" spans="1:12" ht="25" x14ac:dyDescent="0.25">
      <c r="A151" s="42" t="s">
        <v>647</v>
      </c>
      <c r="B151" s="33" t="s">
        <v>213</v>
      </c>
      <c r="C151" s="43">
        <v>0</v>
      </c>
      <c r="D151" s="11" t="str">
        <f t="shared" si="17"/>
        <v>N/A</v>
      </c>
      <c r="E151" s="43">
        <v>0</v>
      </c>
      <c r="F151" s="11" t="str">
        <f t="shared" si="18"/>
        <v>N/A</v>
      </c>
      <c r="G151" s="43">
        <v>28425327</v>
      </c>
      <c r="H151" s="11" t="str">
        <f t="shared" si="19"/>
        <v>N/A</v>
      </c>
      <c r="I151" s="12" t="s">
        <v>1746</v>
      </c>
      <c r="J151" s="12" t="s">
        <v>1746</v>
      </c>
      <c r="K151" s="41" t="s">
        <v>739</v>
      </c>
      <c r="L151" s="9" t="str">
        <f t="shared" si="16"/>
        <v>N/A</v>
      </c>
    </row>
    <row r="152" spans="1:12" x14ac:dyDescent="0.25">
      <c r="A152" s="42" t="s">
        <v>648</v>
      </c>
      <c r="B152" s="33" t="s">
        <v>213</v>
      </c>
      <c r="C152" s="34">
        <v>0</v>
      </c>
      <c r="D152" s="11" t="str">
        <f t="shared" si="17"/>
        <v>N/A</v>
      </c>
      <c r="E152" s="34">
        <v>0</v>
      </c>
      <c r="F152" s="11" t="str">
        <f t="shared" si="18"/>
        <v>N/A</v>
      </c>
      <c r="G152" s="34">
        <v>4196</v>
      </c>
      <c r="H152" s="11" t="str">
        <f t="shared" si="19"/>
        <v>N/A</v>
      </c>
      <c r="I152" s="12" t="s">
        <v>1746</v>
      </c>
      <c r="J152" s="12" t="s">
        <v>1746</v>
      </c>
      <c r="K152" s="41" t="s">
        <v>739</v>
      </c>
      <c r="L152" s="9" t="str">
        <f t="shared" si="16"/>
        <v>N/A</v>
      </c>
    </row>
    <row r="153" spans="1:12" ht="25" x14ac:dyDescent="0.25">
      <c r="A153" s="42" t="s">
        <v>1463</v>
      </c>
      <c r="B153" s="33" t="s">
        <v>213</v>
      </c>
      <c r="C153" s="43" t="s">
        <v>1746</v>
      </c>
      <c r="D153" s="11" t="str">
        <f t="shared" si="17"/>
        <v>N/A</v>
      </c>
      <c r="E153" s="43" t="s">
        <v>1746</v>
      </c>
      <c r="F153" s="11" t="str">
        <f t="shared" si="18"/>
        <v>N/A</v>
      </c>
      <c r="G153" s="43">
        <v>6774.3867969000003</v>
      </c>
      <c r="H153" s="11" t="str">
        <f t="shared" si="19"/>
        <v>N/A</v>
      </c>
      <c r="I153" s="12" t="s">
        <v>1746</v>
      </c>
      <c r="J153" s="12" t="s">
        <v>1746</v>
      </c>
      <c r="K153" s="41" t="s">
        <v>739</v>
      </c>
      <c r="L153" s="9" t="str">
        <f t="shared" si="16"/>
        <v>N/A</v>
      </c>
    </row>
    <row r="154" spans="1:12" x14ac:dyDescent="0.25">
      <c r="A154" s="42" t="s">
        <v>1529</v>
      </c>
      <c r="B154" s="33" t="s">
        <v>213</v>
      </c>
      <c r="C154" s="43">
        <v>996.08779155000002</v>
      </c>
      <c r="D154" s="11" t="str">
        <f t="shared" ref="D154:D173" si="20">IF($B154="N/A","N/A",IF(C154&gt;10,"No",IF(C154&lt;-10,"No","Yes")))</f>
        <v>N/A</v>
      </c>
      <c r="E154" s="43">
        <v>1046.9747525</v>
      </c>
      <c r="F154" s="11" t="str">
        <f t="shared" ref="F154:F173" si="21">IF($B154="N/A","N/A",IF(E154&gt;10,"No",IF(E154&lt;-10,"No","Yes")))</f>
        <v>N/A</v>
      </c>
      <c r="G154" s="43">
        <v>1109.7827506000001</v>
      </c>
      <c r="H154" s="11" t="str">
        <f t="shared" ref="H154:H173" si="22">IF($B154="N/A","N/A",IF(G154&gt;10,"No",IF(G154&lt;-10,"No","Yes")))</f>
        <v>N/A</v>
      </c>
      <c r="I154" s="12">
        <v>5.109</v>
      </c>
      <c r="J154" s="12">
        <v>5.9989999999999997</v>
      </c>
      <c r="K154" s="41" t="s">
        <v>739</v>
      </c>
      <c r="L154" s="9" t="str">
        <f t="shared" ref="L154:L173" si="23">IF(J154="Div by 0", "N/A", IF(K154="N/A","N/A", IF(J154&gt;VALUE(MID(K154,1,2)), "No", IF(J154&lt;-1*VALUE(MID(K154,1,2)), "No", "Yes"))))</f>
        <v>Yes</v>
      </c>
    </row>
    <row r="155" spans="1:12" x14ac:dyDescent="0.25">
      <c r="A155" s="45" t="s">
        <v>1530</v>
      </c>
      <c r="B155" s="33" t="s">
        <v>213</v>
      </c>
      <c r="C155" s="43">
        <v>159.47581137</v>
      </c>
      <c r="D155" s="11" t="str">
        <f t="shared" si="20"/>
        <v>N/A</v>
      </c>
      <c r="E155" s="43">
        <v>154.04831490000001</v>
      </c>
      <c r="F155" s="11" t="str">
        <f t="shared" si="21"/>
        <v>N/A</v>
      </c>
      <c r="G155" s="43">
        <v>152.51939292</v>
      </c>
      <c r="H155" s="11" t="str">
        <f t="shared" si="22"/>
        <v>N/A</v>
      </c>
      <c r="I155" s="12">
        <v>-3.4</v>
      </c>
      <c r="J155" s="12">
        <v>-0.99199999999999999</v>
      </c>
      <c r="K155" s="41" t="s">
        <v>739</v>
      </c>
      <c r="L155" s="9" t="str">
        <f t="shared" si="23"/>
        <v>Yes</v>
      </c>
    </row>
    <row r="156" spans="1:12" x14ac:dyDescent="0.25">
      <c r="A156" s="45" t="s">
        <v>1531</v>
      </c>
      <c r="B156" s="33" t="s">
        <v>213</v>
      </c>
      <c r="C156" s="43">
        <v>1491.7921004</v>
      </c>
      <c r="D156" s="11" t="str">
        <f t="shared" si="20"/>
        <v>N/A</v>
      </c>
      <c r="E156" s="43">
        <v>1513.3649441</v>
      </c>
      <c r="F156" s="11" t="str">
        <f t="shared" si="21"/>
        <v>N/A</v>
      </c>
      <c r="G156" s="43">
        <v>1595.8502415999999</v>
      </c>
      <c r="H156" s="11" t="str">
        <f t="shared" si="22"/>
        <v>N/A</v>
      </c>
      <c r="I156" s="12">
        <v>1.446</v>
      </c>
      <c r="J156" s="12">
        <v>5.45</v>
      </c>
      <c r="K156" s="41" t="s">
        <v>739</v>
      </c>
      <c r="L156" s="9" t="str">
        <f t="shared" si="23"/>
        <v>Yes</v>
      </c>
    </row>
    <row r="157" spans="1:12" x14ac:dyDescent="0.25">
      <c r="A157" s="45" t="s">
        <v>1532</v>
      </c>
      <c r="B157" s="33" t="s">
        <v>213</v>
      </c>
      <c r="C157" s="43">
        <v>243.92062240999999</v>
      </c>
      <c r="D157" s="11" t="str">
        <f t="shared" si="20"/>
        <v>N/A</v>
      </c>
      <c r="E157" s="43">
        <v>172.63884551999999</v>
      </c>
      <c r="F157" s="11" t="str">
        <f t="shared" si="21"/>
        <v>N/A</v>
      </c>
      <c r="G157" s="43">
        <v>176.1508627</v>
      </c>
      <c r="H157" s="11" t="str">
        <f t="shared" si="22"/>
        <v>N/A</v>
      </c>
      <c r="I157" s="12">
        <v>-29.2</v>
      </c>
      <c r="J157" s="12">
        <v>2.0339999999999998</v>
      </c>
      <c r="K157" s="41" t="s">
        <v>739</v>
      </c>
      <c r="L157" s="9" t="str">
        <f t="shared" si="23"/>
        <v>Yes</v>
      </c>
    </row>
    <row r="158" spans="1:12" x14ac:dyDescent="0.25">
      <c r="A158" s="45" t="s">
        <v>1533</v>
      </c>
      <c r="B158" s="33" t="s">
        <v>213</v>
      </c>
      <c r="C158" s="43">
        <v>480.97402927000002</v>
      </c>
      <c r="D158" s="11" t="str">
        <f t="shared" si="20"/>
        <v>N/A</v>
      </c>
      <c r="E158" s="43">
        <v>542.15242998999997</v>
      </c>
      <c r="F158" s="11" t="str">
        <f t="shared" si="21"/>
        <v>N/A</v>
      </c>
      <c r="G158" s="43">
        <v>575.36609504</v>
      </c>
      <c r="H158" s="11" t="str">
        <f t="shared" si="22"/>
        <v>N/A</v>
      </c>
      <c r="I158" s="12">
        <v>12.72</v>
      </c>
      <c r="J158" s="12">
        <v>6.1260000000000003</v>
      </c>
      <c r="K158" s="41" t="s">
        <v>739</v>
      </c>
      <c r="L158" s="9" t="str">
        <f t="shared" si="23"/>
        <v>Yes</v>
      </c>
    </row>
    <row r="159" spans="1:12" x14ac:dyDescent="0.25">
      <c r="A159" s="42" t="s">
        <v>1534</v>
      </c>
      <c r="B159" s="33" t="s">
        <v>213</v>
      </c>
      <c r="C159" s="43">
        <v>3379.7689995000001</v>
      </c>
      <c r="D159" s="11" t="str">
        <f t="shared" si="20"/>
        <v>N/A</v>
      </c>
      <c r="E159" s="43">
        <v>3681.9931723</v>
      </c>
      <c r="F159" s="11" t="str">
        <f t="shared" si="21"/>
        <v>N/A</v>
      </c>
      <c r="G159" s="43">
        <v>3925.4214646</v>
      </c>
      <c r="H159" s="11" t="str">
        <f t="shared" si="22"/>
        <v>N/A</v>
      </c>
      <c r="I159" s="12">
        <v>8.9420000000000002</v>
      </c>
      <c r="J159" s="12">
        <v>6.6109999999999998</v>
      </c>
      <c r="K159" s="41" t="s">
        <v>739</v>
      </c>
      <c r="L159" s="9" t="str">
        <f t="shared" si="23"/>
        <v>Yes</v>
      </c>
    </row>
    <row r="160" spans="1:12" x14ac:dyDescent="0.25">
      <c r="A160" s="45" t="s">
        <v>1535</v>
      </c>
      <c r="B160" s="33" t="s">
        <v>213</v>
      </c>
      <c r="C160" s="43">
        <v>15758.971315999999</v>
      </c>
      <c r="D160" s="11" t="str">
        <f t="shared" si="20"/>
        <v>N/A</v>
      </c>
      <c r="E160" s="43">
        <v>15865.117088000001</v>
      </c>
      <c r="F160" s="11" t="str">
        <f t="shared" si="21"/>
        <v>N/A</v>
      </c>
      <c r="G160" s="43">
        <v>16770.813716000001</v>
      </c>
      <c r="H160" s="11" t="str">
        <f t="shared" si="22"/>
        <v>N/A</v>
      </c>
      <c r="I160" s="12">
        <v>0.67359999999999998</v>
      </c>
      <c r="J160" s="12">
        <v>5.7089999999999996</v>
      </c>
      <c r="K160" s="41" t="s">
        <v>739</v>
      </c>
      <c r="L160" s="9" t="str">
        <f t="shared" si="23"/>
        <v>Yes</v>
      </c>
    </row>
    <row r="161" spans="1:12" x14ac:dyDescent="0.25">
      <c r="A161" s="45" t="s">
        <v>1536</v>
      </c>
      <c r="B161" s="33" t="s">
        <v>213</v>
      </c>
      <c r="C161" s="43">
        <v>1398.7934270000001</v>
      </c>
      <c r="D161" s="11" t="str">
        <f t="shared" si="20"/>
        <v>N/A</v>
      </c>
      <c r="E161" s="43">
        <v>1433.866374</v>
      </c>
      <c r="F161" s="11" t="str">
        <f t="shared" si="21"/>
        <v>N/A</v>
      </c>
      <c r="G161" s="43">
        <v>1554.4200831999999</v>
      </c>
      <c r="H161" s="11" t="str">
        <f t="shared" si="22"/>
        <v>N/A</v>
      </c>
      <c r="I161" s="12">
        <v>2.5070000000000001</v>
      </c>
      <c r="J161" s="12">
        <v>8.4079999999999995</v>
      </c>
      <c r="K161" s="41" t="s">
        <v>739</v>
      </c>
      <c r="L161" s="9" t="str">
        <f t="shared" si="23"/>
        <v>Yes</v>
      </c>
    </row>
    <row r="162" spans="1:12" x14ac:dyDescent="0.25">
      <c r="A162" s="45" t="s">
        <v>1537</v>
      </c>
      <c r="B162" s="33" t="s">
        <v>213</v>
      </c>
      <c r="C162" s="43">
        <v>1248.8082331999999</v>
      </c>
      <c r="D162" s="11" t="str">
        <f t="shared" si="20"/>
        <v>N/A</v>
      </c>
      <c r="E162" s="43">
        <v>1519.4757984</v>
      </c>
      <c r="F162" s="11" t="str">
        <f t="shared" si="21"/>
        <v>N/A</v>
      </c>
      <c r="G162" s="43">
        <v>1509.7651771999999</v>
      </c>
      <c r="H162" s="11" t="str">
        <f t="shared" si="22"/>
        <v>N/A</v>
      </c>
      <c r="I162" s="12">
        <v>21.67</v>
      </c>
      <c r="J162" s="12">
        <v>-0.63900000000000001</v>
      </c>
      <c r="K162" s="41" t="s">
        <v>739</v>
      </c>
      <c r="L162" s="9" t="str">
        <f t="shared" si="23"/>
        <v>Yes</v>
      </c>
    </row>
    <row r="163" spans="1:12" x14ac:dyDescent="0.25">
      <c r="A163" s="45" t="s">
        <v>1538</v>
      </c>
      <c r="B163" s="33" t="s">
        <v>213</v>
      </c>
      <c r="C163" s="43">
        <v>9.8232872535000002</v>
      </c>
      <c r="D163" s="11" t="str">
        <f t="shared" si="20"/>
        <v>N/A</v>
      </c>
      <c r="E163" s="43">
        <v>15.239098214</v>
      </c>
      <c r="F163" s="11" t="str">
        <f t="shared" si="21"/>
        <v>N/A</v>
      </c>
      <c r="G163" s="43">
        <v>15.141882091999999</v>
      </c>
      <c r="H163" s="11" t="str">
        <f t="shared" si="22"/>
        <v>N/A</v>
      </c>
      <c r="I163" s="12">
        <v>55.13</v>
      </c>
      <c r="J163" s="12">
        <v>-0.63800000000000001</v>
      </c>
      <c r="K163" s="41" t="s">
        <v>739</v>
      </c>
      <c r="L163" s="9" t="str">
        <f t="shared" si="23"/>
        <v>Yes</v>
      </c>
    </row>
    <row r="164" spans="1:12" x14ac:dyDescent="0.25">
      <c r="A164" s="42" t="s">
        <v>1539</v>
      </c>
      <c r="B164" s="33" t="s">
        <v>213</v>
      </c>
      <c r="C164" s="43">
        <v>1469.2014789</v>
      </c>
      <c r="D164" s="11" t="str">
        <f t="shared" si="20"/>
        <v>N/A</v>
      </c>
      <c r="E164" s="43">
        <v>1682.1258106</v>
      </c>
      <c r="F164" s="11" t="str">
        <f t="shared" si="21"/>
        <v>N/A</v>
      </c>
      <c r="G164" s="43">
        <v>1616.1132459999999</v>
      </c>
      <c r="H164" s="11" t="str">
        <f t="shared" si="22"/>
        <v>N/A</v>
      </c>
      <c r="I164" s="12">
        <v>14.49</v>
      </c>
      <c r="J164" s="12">
        <v>-3.92</v>
      </c>
      <c r="K164" s="41" t="s">
        <v>739</v>
      </c>
      <c r="L164" s="9" t="str">
        <f t="shared" si="23"/>
        <v>Yes</v>
      </c>
    </row>
    <row r="165" spans="1:12" x14ac:dyDescent="0.25">
      <c r="A165" s="45" t="s">
        <v>1540</v>
      </c>
      <c r="B165" s="33" t="s">
        <v>213</v>
      </c>
      <c r="C165" s="43">
        <v>158.99992381999999</v>
      </c>
      <c r="D165" s="11" t="str">
        <f t="shared" si="20"/>
        <v>N/A</v>
      </c>
      <c r="E165" s="43">
        <v>173.59583441000001</v>
      </c>
      <c r="F165" s="11" t="str">
        <f t="shared" si="21"/>
        <v>N/A</v>
      </c>
      <c r="G165" s="43">
        <v>155.79475360999999</v>
      </c>
      <c r="H165" s="11" t="str">
        <f t="shared" si="22"/>
        <v>N/A</v>
      </c>
      <c r="I165" s="12">
        <v>9.18</v>
      </c>
      <c r="J165" s="12">
        <v>-10.3</v>
      </c>
      <c r="K165" s="41" t="s">
        <v>739</v>
      </c>
      <c r="L165" s="9" t="str">
        <f t="shared" si="23"/>
        <v>Yes</v>
      </c>
    </row>
    <row r="166" spans="1:12" x14ac:dyDescent="0.25">
      <c r="A166" s="45" t="s">
        <v>1541</v>
      </c>
      <c r="B166" s="33" t="s">
        <v>213</v>
      </c>
      <c r="C166" s="43">
        <v>2264.9696236</v>
      </c>
      <c r="D166" s="11" t="str">
        <f t="shared" si="20"/>
        <v>N/A</v>
      </c>
      <c r="E166" s="43">
        <v>2462.3017891</v>
      </c>
      <c r="F166" s="11" t="str">
        <f t="shared" si="21"/>
        <v>N/A</v>
      </c>
      <c r="G166" s="43">
        <v>2343.0199683999999</v>
      </c>
      <c r="H166" s="11" t="str">
        <f t="shared" si="22"/>
        <v>N/A</v>
      </c>
      <c r="I166" s="12">
        <v>8.7119999999999997</v>
      </c>
      <c r="J166" s="12">
        <v>-4.84</v>
      </c>
      <c r="K166" s="41" t="s">
        <v>739</v>
      </c>
      <c r="L166" s="9" t="str">
        <f t="shared" si="23"/>
        <v>Yes</v>
      </c>
    </row>
    <row r="167" spans="1:12" x14ac:dyDescent="0.25">
      <c r="A167" s="45" t="s">
        <v>1542</v>
      </c>
      <c r="B167" s="33" t="s">
        <v>213</v>
      </c>
      <c r="C167" s="43">
        <v>437.61871184</v>
      </c>
      <c r="D167" s="11" t="str">
        <f t="shared" si="20"/>
        <v>N/A</v>
      </c>
      <c r="E167" s="43">
        <v>523.50182161999999</v>
      </c>
      <c r="F167" s="11" t="str">
        <f t="shared" si="21"/>
        <v>N/A</v>
      </c>
      <c r="G167" s="43">
        <v>537.29494175000002</v>
      </c>
      <c r="H167" s="11" t="str">
        <f t="shared" si="22"/>
        <v>N/A</v>
      </c>
      <c r="I167" s="12">
        <v>19.63</v>
      </c>
      <c r="J167" s="12">
        <v>2.6349999999999998</v>
      </c>
      <c r="K167" s="41" t="s">
        <v>739</v>
      </c>
      <c r="L167" s="9" t="str">
        <f t="shared" si="23"/>
        <v>Yes</v>
      </c>
    </row>
    <row r="168" spans="1:12" x14ac:dyDescent="0.25">
      <c r="A168" s="45" t="s">
        <v>1543</v>
      </c>
      <c r="B168" s="33" t="s">
        <v>213</v>
      </c>
      <c r="C168" s="43">
        <v>371.53771091999999</v>
      </c>
      <c r="D168" s="11" t="str">
        <f t="shared" si="20"/>
        <v>N/A</v>
      </c>
      <c r="E168" s="43">
        <v>367.81504016999997</v>
      </c>
      <c r="F168" s="11" t="str">
        <f t="shared" si="21"/>
        <v>N/A</v>
      </c>
      <c r="G168" s="43">
        <v>331.43989420999998</v>
      </c>
      <c r="H168" s="11" t="str">
        <f t="shared" si="22"/>
        <v>N/A</v>
      </c>
      <c r="I168" s="12">
        <v>-1</v>
      </c>
      <c r="J168" s="12">
        <v>-9.89</v>
      </c>
      <c r="K168" s="41" t="s">
        <v>739</v>
      </c>
      <c r="L168" s="9" t="str">
        <f t="shared" si="23"/>
        <v>Yes</v>
      </c>
    </row>
    <row r="169" spans="1:12" x14ac:dyDescent="0.25">
      <c r="A169" s="42" t="s">
        <v>1544</v>
      </c>
      <c r="B169" s="33" t="s">
        <v>213</v>
      </c>
      <c r="C169" s="43">
        <v>4781.9030782</v>
      </c>
      <c r="D169" s="11" t="str">
        <f t="shared" si="20"/>
        <v>N/A</v>
      </c>
      <c r="E169" s="43">
        <v>5404.5399317000001</v>
      </c>
      <c r="F169" s="11" t="str">
        <f t="shared" si="21"/>
        <v>N/A</v>
      </c>
      <c r="G169" s="43">
        <v>6093.8477190000003</v>
      </c>
      <c r="H169" s="11" t="str">
        <f t="shared" si="22"/>
        <v>N/A</v>
      </c>
      <c r="I169" s="12">
        <v>13.02</v>
      </c>
      <c r="J169" s="12">
        <v>12.75</v>
      </c>
      <c r="K169" s="41" t="s">
        <v>739</v>
      </c>
      <c r="L169" s="9" t="str">
        <f t="shared" si="23"/>
        <v>Yes</v>
      </c>
    </row>
    <row r="170" spans="1:12" x14ac:dyDescent="0.25">
      <c r="A170" s="45" t="s">
        <v>1545</v>
      </c>
      <c r="B170" s="33" t="s">
        <v>213</v>
      </c>
      <c r="C170" s="43">
        <v>4346.4745161999999</v>
      </c>
      <c r="D170" s="11" t="str">
        <f t="shared" si="20"/>
        <v>N/A</v>
      </c>
      <c r="E170" s="43">
        <v>4885.8862417</v>
      </c>
      <c r="F170" s="11" t="str">
        <f t="shared" si="21"/>
        <v>N/A</v>
      </c>
      <c r="G170" s="43">
        <v>5559.7304477999996</v>
      </c>
      <c r="H170" s="11" t="str">
        <f t="shared" si="22"/>
        <v>N/A</v>
      </c>
      <c r="I170" s="12">
        <v>12.41</v>
      </c>
      <c r="J170" s="12">
        <v>13.79</v>
      </c>
      <c r="K170" s="41" t="s">
        <v>739</v>
      </c>
      <c r="L170" s="9" t="str">
        <f t="shared" si="23"/>
        <v>Yes</v>
      </c>
    </row>
    <row r="171" spans="1:12" x14ac:dyDescent="0.25">
      <c r="A171" s="45" t="s">
        <v>1546</v>
      </c>
      <c r="B171" s="33" t="s">
        <v>213</v>
      </c>
      <c r="C171" s="43">
        <v>6242.3178046000003</v>
      </c>
      <c r="D171" s="11" t="str">
        <f t="shared" si="20"/>
        <v>N/A</v>
      </c>
      <c r="E171" s="43">
        <v>6687.3094281000003</v>
      </c>
      <c r="F171" s="11" t="str">
        <f t="shared" si="21"/>
        <v>N/A</v>
      </c>
      <c r="G171" s="43">
        <v>7513.2420130999999</v>
      </c>
      <c r="H171" s="11" t="str">
        <f t="shared" si="22"/>
        <v>N/A</v>
      </c>
      <c r="I171" s="12">
        <v>7.1289999999999996</v>
      </c>
      <c r="J171" s="12">
        <v>12.35</v>
      </c>
      <c r="K171" s="41" t="s">
        <v>739</v>
      </c>
      <c r="L171" s="9" t="str">
        <f t="shared" si="23"/>
        <v>Yes</v>
      </c>
    </row>
    <row r="172" spans="1:12" x14ac:dyDescent="0.25">
      <c r="A172" s="45" t="s">
        <v>1547</v>
      </c>
      <c r="B172" s="33" t="s">
        <v>213</v>
      </c>
      <c r="C172" s="43">
        <v>1984.5990546</v>
      </c>
      <c r="D172" s="11" t="str">
        <f t="shared" si="20"/>
        <v>N/A</v>
      </c>
      <c r="E172" s="43">
        <v>2228.3746864999998</v>
      </c>
      <c r="F172" s="11" t="str">
        <f t="shared" si="21"/>
        <v>N/A</v>
      </c>
      <c r="G172" s="43">
        <v>2311.5037605000002</v>
      </c>
      <c r="H172" s="11" t="str">
        <f t="shared" si="22"/>
        <v>N/A</v>
      </c>
      <c r="I172" s="12">
        <v>12.28</v>
      </c>
      <c r="J172" s="12">
        <v>3.73</v>
      </c>
      <c r="K172" s="41" t="s">
        <v>739</v>
      </c>
      <c r="L172" s="9" t="str">
        <f t="shared" si="23"/>
        <v>Yes</v>
      </c>
    </row>
    <row r="173" spans="1:12" x14ac:dyDescent="0.25">
      <c r="A173" s="45" t="s">
        <v>1548</v>
      </c>
      <c r="B173" s="33" t="s">
        <v>213</v>
      </c>
      <c r="C173" s="43">
        <v>1306.7020227999999</v>
      </c>
      <c r="D173" s="11" t="str">
        <f t="shared" si="20"/>
        <v>N/A</v>
      </c>
      <c r="E173" s="43">
        <v>1202.7904673</v>
      </c>
      <c r="F173" s="11" t="str">
        <f t="shared" si="21"/>
        <v>N/A</v>
      </c>
      <c r="G173" s="43">
        <v>1217.9111851</v>
      </c>
      <c r="H173" s="11" t="str">
        <f t="shared" si="22"/>
        <v>N/A</v>
      </c>
      <c r="I173" s="12">
        <v>-7.95</v>
      </c>
      <c r="J173" s="12">
        <v>1.2569999999999999</v>
      </c>
      <c r="K173" s="41" t="s">
        <v>739</v>
      </c>
      <c r="L173" s="9" t="str">
        <f t="shared" si="23"/>
        <v>Yes</v>
      </c>
    </row>
    <row r="174" spans="1:12" x14ac:dyDescent="0.25">
      <c r="A174" s="42" t="s">
        <v>373</v>
      </c>
      <c r="B174" s="33" t="s">
        <v>213</v>
      </c>
      <c r="C174" s="8">
        <v>11.360720341</v>
      </c>
      <c r="D174" s="11" t="str">
        <f t="shared" ref="D174:D203" si="24">IF($B174="N/A","N/A",IF(C174&gt;10,"No",IF(C174&lt;-10,"No","Yes")))</f>
        <v>N/A</v>
      </c>
      <c r="E174" s="8">
        <v>11.111445312000001</v>
      </c>
      <c r="F174" s="11" t="str">
        <f t="shared" ref="F174:F203" si="25">IF($B174="N/A","N/A",IF(E174&gt;10,"No",IF(E174&lt;-10,"No","Yes")))</f>
        <v>N/A</v>
      </c>
      <c r="G174" s="8">
        <v>11.30500294</v>
      </c>
      <c r="H174" s="11" t="str">
        <f t="shared" ref="H174:H203" si="26">IF($B174="N/A","N/A",IF(G174&gt;10,"No",IF(G174&lt;-10,"No","Yes")))</f>
        <v>N/A</v>
      </c>
      <c r="I174" s="12">
        <v>-2.19</v>
      </c>
      <c r="J174" s="12">
        <v>1.742</v>
      </c>
      <c r="K174" s="41" t="s">
        <v>739</v>
      </c>
      <c r="L174" s="9" t="str">
        <f t="shared" ref="L174:L203" si="27">IF(J174="Div by 0", "N/A", IF(K174="N/A","N/A", IF(J174&gt;VALUE(MID(K174,1,2)), "No", IF(J174&lt;-1*VALUE(MID(K174,1,2)), "No", "Yes"))))</f>
        <v>Yes</v>
      </c>
    </row>
    <row r="175" spans="1:12" x14ac:dyDescent="0.25">
      <c r="A175" s="45" t="s">
        <v>483</v>
      </c>
      <c r="B175" s="33" t="s">
        <v>213</v>
      </c>
      <c r="C175" s="8">
        <v>7.2489715069000003</v>
      </c>
      <c r="D175" s="11" t="str">
        <f t="shared" si="24"/>
        <v>N/A</v>
      </c>
      <c r="E175" s="8">
        <v>7.0400651103999996</v>
      </c>
      <c r="F175" s="11" t="str">
        <f t="shared" si="25"/>
        <v>N/A</v>
      </c>
      <c r="G175" s="8">
        <v>7.0226719130999999</v>
      </c>
      <c r="H175" s="11" t="str">
        <f t="shared" si="26"/>
        <v>N/A</v>
      </c>
      <c r="I175" s="12">
        <v>-2.88</v>
      </c>
      <c r="J175" s="12">
        <v>-0.247</v>
      </c>
      <c r="K175" s="41" t="s">
        <v>739</v>
      </c>
      <c r="L175" s="9" t="str">
        <f t="shared" si="27"/>
        <v>Yes</v>
      </c>
    </row>
    <row r="176" spans="1:12" x14ac:dyDescent="0.25">
      <c r="A176" s="45" t="s">
        <v>484</v>
      </c>
      <c r="B176" s="33" t="s">
        <v>213</v>
      </c>
      <c r="C176" s="8">
        <v>13.909035449999999</v>
      </c>
      <c r="D176" s="11" t="str">
        <f t="shared" si="24"/>
        <v>N/A</v>
      </c>
      <c r="E176" s="8">
        <v>13.792055031</v>
      </c>
      <c r="F176" s="11" t="str">
        <f t="shared" si="25"/>
        <v>N/A</v>
      </c>
      <c r="G176" s="8">
        <v>13.862125054</v>
      </c>
      <c r="H176" s="11" t="str">
        <f t="shared" si="26"/>
        <v>N/A</v>
      </c>
      <c r="I176" s="12">
        <v>-0.84099999999999997</v>
      </c>
      <c r="J176" s="12">
        <v>0.50800000000000001</v>
      </c>
      <c r="K176" s="41" t="s">
        <v>739</v>
      </c>
      <c r="L176" s="9" t="str">
        <f t="shared" si="27"/>
        <v>Yes</v>
      </c>
    </row>
    <row r="177" spans="1:12" x14ac:dyDescent="0.25">
      <c r="A177" s="45" t="s">
        <v>485</v>
      </c>
      <c r="B177" s="33" t="s">
        <v>213</v>
      </c>
      <c r="C177" s="8">
        <v>7.6107937759000004</v>
      </c>
      <c r="D177" s="11" t="str">
        <f t="shared" si="24"/>
        <v>N/A</v>
      </c>
      <c r="E177" s="8">
        <v>4.5564229950000001</v>
      </c>
      <c r="F177" s="11" t="str">
        <f t="shared" si="25"/>
        <v>N/A</v>
      </c>
      <c r="G177" s="8">
        <v>4.8075505088000003</v>
      </c>
      <c r="H177" s="11" t="str">
        <f t="shared" si="26"/>
        <v>N/A</v>
      </c>
      <c r="I177" s="12">
        <v>-40.1</v>
      </c>
      <c r="J177" s="12">
        <v>5.5119999999999996</v>
      </c>
      <c r="K177" s="41" t="s">
        <v>739</v>
      </c>
      <c r="L177" s="9" t="str">
        <f t="shared" si="27"/>
        <v>Yes</v>
      </c>
    </row>
    <row r="178" spans="1:12" x14ac:dyDescent="0.25">
      <c r="A178" s="45" t="s">
        <v>486</v>
      </c>
      <c r="B178" s="33" t="s">
        <v>213</v>
      </c>
      <c r="C178" s="8">
        <v>8.3096157755999993</v>
      </c>
      <c r="D178" s="11" t="str">
        <f t="shared" si="24"/>
        <v>N/A</v>
      </c>
      <c r="E178" s="8">
        <v>8.4952024338999994</v>
      </c>
      <c r="F178" s="11" t="str">
        <f t="shared" si="25"/>
        <v>N/A</v>
      </c>
      <c r="G178" s="8">
        <v>9.5299035918000001</v>
      </c>
      <c r="H178" s="11" t="str">
        <f t="shared" si="26"/>
        <v>N/A</v>
      </c>
      <c r="I178" s="12">
        <v>2.2330000000000001</v>
      </c>
      <c r="J178" s="12">
        <v>12.18</v>
      </c>
      <c r="K178" s="41" t="s">
        <v>739</v>
      </c>
      <c r="L178" s="9" t="str">
        <f t="shared" si="27"/>
        <v>Yes</v>
      </c>
    </row>
    <row r="179" spans="1:12" x14ac:dyDescent="0.25">
      <c r="A179" s="42" t="s">
        <v>1549</v>
      </c>
      <c r="B179" s="33" t="s">
        <v>213</v>
      </c>
      <c r="C179" s="8">
        <v>7.4852220134999996</v>
      </c>
      <c r="D179" s="11" t="str">
        <f t="shared" si="24"/>
        <v>N/A</v>
      </c>
      <c r="E179" s="8">
        <v>7.8154890095000003</v>
      </c>
      <c r="F179" s="11" t="str">
        <f t="shared" si="25"/>
        <v>N/A</v>
      </c>
      <c r="G179" s="8">
        <v>8.2204282634000005</v>
      </c>
      <c r="H179" s="11" t="str">
        <f t="shared" si="26"/>
        <v>N/A</v>
      </c>
      <c r="I179" s="12">
        <v>4.4119999999999999</v>
      </c>
      <c r="J179" s="12">
        <v>5.181</v>
      </c>
      <c r="K179" s="41" t="s">
        <v>739</v>
      </c>
      <c r="L179" s="9" t="str">
        <f t="shared" si="27"/>
        <v>Yes</v>
      </c>
    </row>
    <row r="180" spans="1:12" x14ac:dyDescent="0.25">
      <c r="A180" s="45" t="s">
        <v>1550</v>
      </c>
      <c r="B180" s="33" t="s">
        <v>213</v>
      </c>
      <c r="C180" s="8">
        <v>34.637360962999999</v>
      </c>
      <c r="D180" s="11" t="str">
        <f t="shared" si="24"/>
        <v>N/A</v>
      </c>
      <c r="E180" s="8">
        <v>33.147127372</v>
      </c>
      <c r="F180" s="11" t="str">
        <f t="shared" si="25"/>
        <v>N/A</v>
      </c>
      <c r="G180" s="8">
        <v>34.030354131999999</v>
      </c>
      <c r="H180" s="11" t="str">
        <f t="shared" si="26"/>
        <v>N/A</v>
      </c>
      <c r="I180" s="12">
        <v>-4.3</v>
      </c>
      <c r="J180" s="12">
        <v>2.665</v>
      </c>
      <c r="K180" s="41" t="s">
        <v>739</v>
      </c>
      <c r="L180" s="9" t="str">
        <f t="shared" si="27"/>
        <v>Yes</v>
      </c>
    </row>
    <row r="181" spans="1:12" x14ac:dyDescent="0.25">
      <c r="A181" s="45" t="s">
        <v>1551</v>
      </c>
      <c r="B181" s="33" t="s">
        <v>213</v>
      </c>
      <c r="C181" s="8">
        <v>3.25454387</v>
      </c>
      <c r="D181" s="11" t="str">
        <f t="shared" si="24"/>
        <v>N/A</v>
      </c>
      <c r="E181" s="8">
        <v>3.2009805319</v>
      </c>
      <c r="F181" s="11" t="str">
        <f t="shared" si="25"/>
        <v>N/A</v>
      </c>
      <c r="G181" s="8">
        <v>3.5573841074999999</v>
      </c>
      <c r="H181" s="11" t="str">
        <f t="shared" si="26"/>
        <v>N/A</v>
      </c>
      <c r="I181" s="12">
        <v>-1.65</v>
      </c>
      <c r="J181" s="12">
        <v>11.13</v>
      </c>
      <c r="K181" s="41" t="s">
        <v>739</v>
      </c>
      <c r="L181" s="9" t="str">
        <f t="shared" si="27"/>
        <v>Yes</v>
      </c>
    </row>
    <row r="182" spans="1:12" x14ac:dyDescent="0.25">
      <c r="A182" s="45" t="s">
        <v>1552</v>
      </c>
      <c r="B182" s="33" t="s">
        <v>213</v>
      </c>
      <c r="C182" s="8">
        <v>2.2769351979999999</v>
      </c>
      <c r="D182" s="11" t="str">
        <f t="shared" si="24"/>
        <v>N/A</v>
      </c>
      <c r="E182" s="8">
        <v>3.0092264016999999</v>
      </c>
      <c r="F182" s="11" t="str">
        <f t="shared" si="25"/>
        <v>N/A</v>
      </c>
      <c r="G182" s="8">
        <v>2.924839011</v>
      </c>
      <c r="H182" s="11" t="str">
        <f t="shared" si="26"/>
        <v>N/A</v>
      </c>
      <c r="I182" s="12">
        <v>32.159999999999997</v>
      </c>
      <c r="J182" s="12">
        <v>-2.8</v>
      </c>
      <c r="K182" s="41" t="s">
        <v>739</v>
      </c>
      <c r="L182" s="9" t="str">
        <f t="shared" si="27"/>
        <v>Yes</v>
      </c>
    </row>
    <row r="183" spans="1:12" x14ac:dyDescent="0.25">
      <c r="A183" s="45" t="s">
        <v>1553</v>
      </c>
      <c r="B183" s="33" t="s">
        <v>213</v>
      </c>
      <c r="C183" s="8">
        <v>0.18296401709999999</v>
      </c>
      <c r="D183" s="11" t="str">
        <f t="shared" si="24"/>
        <v>N/A</v>
      </c>
      <c r="E183" s="8">
        <v>0.2106248537</v>
      </c>
      <c r="F183" s="11" t="str">
        <f t="shared" si="25"/>
        <v>N/A</v>
      </c>
      <c r="G183" s="8">
        <v>0.23035577169999999</v>
      </c>
      <c r="H183" s="11" t="str">
        <f t="shared" si="26"/>
        <v>N/A</v>
      </c>
      <c r="I183" s="12">
        <v>15.12</v>
      </c>
      <c r="J183" s="12">
        <v>9.3680000000000003</v>
      </c>
      <c r="K183" s="41" t="s">
        <v>739</v>
      </c>
      <c r="L183" s="9" t="str">
        <f t="shared" si="27"/>
        <v>Yes</v>
      </c>
    </row>
    <row r="184" spans="1:12" x14ac:dyDescent="0.25">
      <c r="A184" s="42" t="s">
        <v>97</v>
      </c>
      <c r="B184" s="33" t="s">
        <v>213</v>
      </c>
      <c r="C184" s="8">
        <v>68.868281171000007</v>
      </c>
      <c r="D184" s="11" t="str">
        <f t="shared" si="24"/>
        <v>N/A</v>
      </c>
      <c r="E184" s="8">
        <v>68.960621774000003</v>
      </c>
      <c r="F184" s="11" t="str">
        <f t="shared" si="25"/>
        <v>N/A</v>
      </c>
      <c r="G184" s="8">
        <v>68.675886907000006</v>
      </c>
      <c r="H184" s="11" t="str">
        <f t="shared" si="26"/>
        <v>N/A</v>
      </c>
      <c r="I184" s="12">
        <v>0.1341</v>
      </c>
      <c r="J184" s="12">
        <v>-0.41299999999999998</v>
      </c>
      <c r="K184" s="41" t="s">
        <v>739</v>
      </c>
      <c r="L184" s="9" t="str">
        <f t="shared" si="27"/>
        <v>Yes</v>
      </c>
    </row>
    <row r="185" spans="1:12" x14ac:dyDescent="0.25">
      <c r="A185" s="45" t="s">
        <v>487</v>
      </c>
      <c r="B185" s="33" t="s">
        <v>213</v>
      </c>
      <c r="C185" s="8">
        <v>43.390979735000002</v>
      </c>
      <c r="D185" s="11" t="str">
        <f t="shared" si="24"/>
        <v>N/A</v>
      </c>
      <c r="E185" s="8">
        <v>43.279937849</v>
      </c>
      <c r="F185" s="11" t="str">
        <f t="shared" si="25"/>
        <v>N/A</v>
      </c>
      <c r="G185" s="8">
        <v>43.481356566999999</v>
      </c>
      <c r="H185" s="11" t="str">
        <f t="shared" si="26"/>
        <v>N/A</v>
      </c>
      <c r="I185" s="12">
        <v>-0.25600000000000001</v>
      </c>
      <c r="J185" s="12">
        <v>0.46539999999999998</v>
      </c>
      <c r="K185" s="41" t="s">
        <v>739</v>
      </c>
      <c r="L185" s="9" t="str">
        <f t="shared" si="27"/>
        <v>Yes</v>
      </c>
    </row>
    <row r="186" spans="1:12" x14ac:dyDescent="0.25">
      <c r="A186" s="45" t="s">
        <v>488</v>
      </c>
      <c r="B186" s="33" t="s">
        <v>213</v>
      </c>
      <c r="C186" s="8">
        <v>78.188455617000002</v>
      </c>
      <c r="D186" s="11" t="str">
        <f t="shared" si="24"/>
        <v>N/A</v>
      </c>
      <c r="E186" s="8">
        <v>78.510959724000003</v>
      </c>
      <c r="F186" s="11" t="str">
        <f t="shared" si="25"/>
        <v>N/A</v>
      </c>
      <c r="G186" s="8">
        <v>78.174424724000005</v>
      </c>
      <c r="H186" s="11" t="str">
        <f t="shared" si="26"/>
        <v>N/A</v>
      </c>
      <c r="I186" s="12">
        <v>0.41249999999999998</v>
      </c>
      <c r="J186" s="12">
        <v>-0.42899999999999999</v>
      </c>
      <c r="K186" s="41" t="s">
        <v>739</v>
      </c>
      <c r="L186" s="9" t="str">
        <f t="shared" si="27"/>
        <v>Yes</v>
      </c>
    </row>
    <row r="187" spans="1:12" x14ac:dyDescent="0.25">
      <c r="A187" s="45" t="s">
        <v>489</v>
      </c>
      <c r="B187" s="33" t="s">
        <v>213</v>
      </c>
      <c r="C187" s="8">
        <v>60.409690761999997</v>
      </c>
      <c r="D187" s="11" t="str">
        <f t="shared" si="24"/>
        <v>N/A</v>
      </c>
      <c r="E187" s="8">
        <v>61.036195884000001</v>
      </c>
      <c r="F187" s="11" t="str">
        <f t="shared" si="25"/>
        <v>N/A</v>
      </c>
      <c r="G187" s="8">
        <v>60.713759033000002</v>
      </c>
      <c r="H187" s="11" t="str">
        <f t="shared" si="26"/>
        <v>N/A</v>
      </c>
      <c r="I187" s="12">
        <v>1.0369999999999999</v>
      </c>
      <c r="J187" s="12">
        <v>-0.52800000000000002</v>
      </c>
      <c r="K187" s="41" t="s">
        <v>739</v>
      </c>
      <c r="L187" s="9" t="str">
        <f t="shared" si="27"/>
        <v>Yes</v>
      </c>
    </row>
    <row r="188" spans="1:12" x14ac:dyDescent="0.25">
      <c r="A188" s="45" t="s">
        <v>490</v>
      </c>
      <c r="B188" s="33" t="s">
        <v>213</v>
      </c>
      <c r="C188" s="8">
        <v>64.855661720000001</v>
      </c>
      <c r="D188" s="11" t="str">
        <f t="shared" si="24"/>
        <v>N/A</v>
      </c>
      <c r="E188" s="8">
        <v>57.765816366000003</v>
      </c>
      <c r="F188" s="11" t="str">
        <f t="shared" si="25"/>
        <v>N/A</v>
      </c>
      <c r="G188" s="8">
        <v>55.157409776999998</v>
      </c>
      <c r="H188" s="11" t="str">
        <f t="shared" si="26"/>
        <v>N/A</v>
      </c>
      <c r="I188" s="12">
        <v>-10.9</v>
      </c>
      <c r="J188" s="12">
        <v>-4.5199999999999996</v>
      </c>
      <c r="K188" s="41" t="s">
        <v>739</v>
      </c>
      <c r="L188" s="9" t="str">
        <f t="shared" si="27"/>
        <v>Yes</v>
      </c>
    </row>
    <row r="189" spans="1:12" x14ac:dyDescent="0.25">
      <c r="A189" s="42" t="s">
        <v>118</v>
      </c>
      <c r="B189" s="33" t="s">
        <v>213</v>
      </c>
      <c r="C189" s="8">
        <v>87.320716675</v>
      </c>
      <c r="D189" s="11" t="str">
        <f t="shared" si="24"/>
        <v>N/A</v>
      </c>
      <c r="E189" s="8">
        <v>87.454431705000005</v>
      </c>
      <c r="F189" s="11" t="str">
        <f t="shared" si="25"/>
        <v>N/A</v>
      </c>
      <c r="G189" s="8">
        <v>87.498162484999995</v>
      </c>
      <c r="H189" s="11" t="str">
        <f t="shared" si="26"/>
        <v>N/A</v>
      </c>
      <c r="I189" s="12">
        <v>0.15310000000000001</v>
      </c>
      <c r="J189" s="12">
        <v>0.05</v>
      </c>
      <c r="K189" s="41" t="s">
        <v>739</v>
      </c>
      <c r="L189" s="9" t="str">
        <f t="shared" si="27"/>
        <v>Yes</v>
      </c>
    </row>
    <row r="190" spans="1:12" x14ac:dyDescent="0.25">
      <c r="A190" s="45" t="s">
        <v>491</v>
      </c>
      <c r="B190" s="33" t="s">
        <v>213</v>
      </c>
      <c r="C190" s="8">
        <v>89.185585860000003</v>
      </c>
      <c r="D190" s="11" t="str">
        <f t="shared" si="24"/>
        <v>N/A</v>
      </c>
      <c r="E190" s="8">
        <v>88.786948319000004</v>
      </c>
      <c r="F190" s="11" t="str">
        <f t="shared" si="25"/>
        <v>N/A</v>
      </c>
      <c r="G190" s="8">
        <v>88.795203298000004</v>
      </c>
      <c r="H190" s="11" t="str">
        <f t="shared" si="26"/>
        <v>N/A</v>
      </c>
      <c r="I190" s="12">
        <v>-0.44700000000000001</v>
      </c>
      <c r="J190" s="12">
        <v>9.2999999999999992E-3</v>
      </c>
      <c r="K190" s="41" t="s">
        <v>739</v>
      </c>
      <c r="L190" s="9" t="str">
        <f t="shared" si="27"/>
        <v>Yes</v>
      </c>
    </row>
    <row r="191" spans="1:12" x14ac:dyDescent="0.25">
      <c r="A191" s="45" t="s">
        <v>492</v>
      </c>
      <c r="B191" s="33" t="s">
        <v>213</v>
      </c>
      <c r="C191" s="8">
        <v>91.414821199000002</v>
      </c>
      <c r="D191" s="11" t="str">
        <f t="shared" si="24"/>
        <v>N/A</v>
      </c>
      <c r="E191" s="8">
        <v>91.475453447999996</v>
      </c>
      <c r="F191" s="11" t="str">
        <f t="shared" si="25"/>
        <v>N/A</v>
      </c>
      <c r="G191" s="8">
        <v>91.162990957999995</v>
      </c>
      <c r="H191" s="11" t="str">
        <f t="shared" si="26"/>
        <v>N/A</v>
      </c>
      <c r="I191" s="12">
        <v>6.6299999999999998E-2</v>
      </c>
      <c r="J191" s="12">
        <v>-0.34200000000000003</v>
      </c>
      <c r="K191" s="41" t="s">
        <v>739</v>
      </c>
      <c r="L191" s="9" t="str">
        <f t="shared" si="27"/>
        <v>Yes</v>
      </c>
    </row>
    <row r="192" spans="1:12" x14ac:dyDescent="0.25">
      <c r="A192" s="45" t="s">
        <v>493</v>
      </c>
      <c r="B192" s="33" t="s">
        <v>213</v>
      </c>
      <c r="C192" s="8">
        <v>78.097301556000005</v>
      </c>
      <c r="D192" s="11" t="str">
        <f t="shared" si="24"/>
        <v>N/A</v>
      </c>
      <c r="E192" s="8">
        <v>75.713271824000003</v>
      </c>
      <c r="F192" s="11" t="str">
        <f t="shared" si="25"/>
        <v>N/A</v>
      </c>
      <c r="G192" s="8">
        <v>76.360418816999996</v>
      </c>
      <c r="H192" s="11" t="str">
        <f t="shared" si="26"/>
        <v>N/A</v>
      </c>
      <c r="I192" s="12">
        <v>-3.05</v>
      </c>
      <c r="J192" s="12">
        <v>0.85470000000000002</v>
      </c>
      <c r="K192" s="41" t="s">
        <v>739</v>
      </c>
      <c r="L192" s="9" t="str">
        <f t="shared" si="27"/>
        <v>Yes</v>
      </c>
    </row>
    <row r="193" spans="1:12" x14ac:dyDescent="0.25">
      <c r="A193" s="45" t="s">
        <v>494</v>
      </c>
      <c r="B193" s="33" t="s">
        <v>213</v>
      </c>
      <c r="C193" s="8">
        <v>75.243952023000006</v>
      </c>
      <c r="D193" s="11" t="str">
        <f t="shared" si="24"/>
        <v>N/A</v>
      </c>
      <c r="E193" s="8">
        <v>70.988376627999997</v>
      </c>
      <c r="F193" s="11" t="str">
        <f t="shared" si="25"/>
        <v>N/A</v>
      </c>
      <c r="G193" s="8">
        <v>71.196996842999994</v>
      </c>
      <c r="H193" s="11" t="str">
        <f t="shared" si="26"/>
        <v>N/A</v>
      </c>
      <c r="I193" s="12">
        <v>-5.66</v>
      </c>
      <c r="J193" s="12">
        <v>0.29389999999999999</v>
      </c>
      <c r="K193" s="41" t="s">
        <v>739</v>
      </c>
      <c r="L193" s="9" t="str">
        <f t="shared" si="27"/>
        <v>Yes</v>
      </c>
    </row>
    <row r="194" spans="1:12" x14ac:dyDescent="0.25">
      <c r="A194" s="42" t="s">
        <v>1554</v>
      </c>
      <c r="B194" s="33" t="s">
        <v>213</v>
      </c>
      <c r="C194" s="34">
        <v>8.7193707775</v>
      </c>
      <c r="D194" s="11" t="str">
        <f t="shared" si="24"/>
        <v>N/A</v>
      </c>
      <c r="E194" s="34">
        <v>8.2981430350000007</v>
      </c>
      <c r="F194" s="11" t="str">
        <f t="shared" si="25"/>
        <v>N/A</v>
      </c>
      <c r="G194" s="34">
        <v>9.0716801214</v>
      </c>
      <c r="H194" s="11" t="str">
        <f t="shared" si="26"/>
        <v>N/A</v>
      </c>
      <c r="I194" s="12">
        <v>-4.83</v>
      </c>
      <c r="J194" s="12">
        <v>9.3219999999999992</v>
      </c>
      <c r="K194" s="41" t="s">
        <v>739</v>
      </c>
      <c r="L194" s="9" t="str">
        <f t="shared" si="27"/>
        <v>Yes</v>
      </c>
    </row>
    <row r="195" spans="1:12" x14ac:dyDescent="0.25">
      <c r="A195" s="45" t="s">
        <v>1555</v>
      </c>
      <c r="B195" s="33" t="s">
        <v>213</v>
      </c>
      <c r="C195" s="34">
        <v>1.3005780347</v>
      </c>
      <c r="D195" s="11" t="str">
        <f t="shared" si="24"/>
        <v>N/A</v>
      </c>
      <c r="E195" s="34">
        <v>1.3841303205</v>
      </c>
      <c r="F195" s="11" t="str">
        <f t="shared" si="25"/>
        <v>N/A</v>
      </c>
      <c r="G195" s="34">
        <v>1.3852721451000001</v>
      </c>
      <c r="H195" s="11" t="str">
        <f t="shared" si="26"/>
        <v>N/A</v>
      </c>
      <c r="I195" s="12">
        <v>6.4240000000000004</v>
      </c>
      <c r="J195" s="12">
        <v>8.2500000000000004E-2</v>
      </c>
      <c r="K195" s="41" t="s">
        <v>739</v>
      </c>
      <c r="L195" s="9" t="str">
        <f t="shared" si="27"/>
        <v>Yes</v>
      </c>
    </row>
    <row r="196" spans="1:12" x14ac:dyDescent="0.25">
      <c r="A196" s="45" t="s">
        <v>1556</v>
      </c>
      <c r="B196" s="33" t="s">
        <v>213</v>
      </c>
      <c r="C196" s="34">
        <v>10.516569200999999</v>
      </c>
      <c r="D196" s="11" t="str">
        <f t="shared" si="24"/>
        <v>N/A</v>
      </c>
      <c r="E196" s="34">
        <v>9.6830394048000006</v>
      </c>
      <c r="F196" s="11" t="str">
        <f t="shared" si="25"/>
        <v>N/A</v>
      </c>
      <c r="G196" s="34">
        <v>10.582136941</v>
      </c>
      <c r="H196" s="11" t="str">
        <f t="shared" si="26"/>
        <v>N/A</v>
      </c>
      <c r="I196" s="12">
        <v>-7.93</v>
      </c>
      <c r="J196" s="12">
        <v>9.2850000000000001</v>
      </c>
      <c r="K196" s="41" t="s">
        <v>739</v>
      </c>
      <c r="L196" s="9" t="str">
        <f t="shared" si="27"/>
        <v>Yes</v>
      </c>
    </row>
    <row r="197" spans="1:12" x14ac:dyDescent="0.25">
      <c r="A197" s="45" t="s">
        <v>1557</v>
      </c>
      <c r="B197" s="33" t="s">
        <v>213</v>
      </c>
      <c r="C197" s="34">
        <v>5.2028985506999996</v>
      </c>
      <c r="D197" s="11" t="str">
        <f t="shared" si="24"/>
        <v>N/A</v>
      </c>
      <c r="E197" s="34">
        <v>4.5067497404000001</v>
      </c>
      <c r="F197" s="11" t="str">
        <f t="shared" si="25"/>
        <v>N/A</v>
      </c>
      <c r="G197" s="34">
        <v>5.2658486707999996</v>
      </c>
      <c r="H197" s="11" t="str">
        <f t="shared" si="26"/>
        <v>N/A</v>
      </c>
      <c r="I197" s="12">
        <v>-13.4</v>
      </c>
      <c r="J197" s="12">
        <v>16.84</v>
      </c>
      <c r="K197" s="41" t="s">
        <v>739</v>
      </c>
      <c r="L197" s="9" t="str">
        <f t="shared" si="27"/>
        <v>Yes</v>
      </c>
    </row>
    <row r="198" spans="1:12" x14ac:dyDescent="0.25">
      <c r="A198" s="45" t="s">
        <v>1558</v>
      </c>
      <c r="B198" s="33" t="s">
        <v>213</v>
      </c>
      <c r="C198" s="34">
        <v>5.7204892966000003</v>
      </c>
      <c r="D198" s="11" t="str">
        <f t="shared" si="24"/>
        <v>N/A</v>
      </c>
      <c r="E198" s="34">
        <v>5.2727272727000001</v>
      </c>
      <c r="F198" s="11" t="str">
        <f t="shared" si="25"/>
        <v>N/A</v>
      </c>
      <c r="G198" s="34">
        <v>5.7081468217999998</v>
      </c>
      <c r="H198" s="11" t="str">
        <f t="shared" si="26"/>
        <v>N/A</v>
      </c>
      <c r="I198" s="12">
        <v>-7.83</v>
      </c>
      <c r="J198" s="12">
        <v>8.2579999999999991</v>
      </c>
      <c r="K198" s="41" t="s">
        <v>739</v>
      </c>
      <c r="L198" s="9" t="str">
        <f t="shared" si="27"/>
        <v>Yes</v>
      </c>
    </row>
    <row r="199" spans="1:12" x14ac:dyDescent="0.25">
      <c r="A199" s="42" t="s">
        <v>1559</v>
      </c>
      <c r="B199" s="33" t="s">
        <v>213</v>
      </c>
      <c r="C199" s="34">
        <v>217.43870523000001</v>
      </c>
      <c r="D199" s="11" t="str">
        <f t="shared" si="24"/>
        <v>N/A</v>
      </c>
      <c r="E199" s="34">
        <v>217.22652400999999</v>
      </c>
      <c r="F199" s="11" t="str">
        <f t="shared" si="25"/>
        <v>N/A</v>
      </c>
      <c r="G199" s="34">
        <v>211.8022502</v>
      </c>
      <c r="H199" s="11" t="str">
        <f t="shared" si="26"/>
        <v>N/A</v>
      </c>
      <c r="I199" s="12">
        <v>-9.8000000000000004E-2</v>
      </c>
      <c r="J199" s="12">
        <v>-2.5</v>
      </c>
      <c r="K199" s="41" t="s">
        <v>739</v>
      </c>
      <c r="L199" s="9" t="str">
        <f t="shared" si="27"/>
        <v>Yes</v>
      </c>
    </row>
    <row r="200" spans="1:12" x14ac:dyDescent="0.25">
      <c r="A200" s="45" t="s">
        <v>1560</v>
      </c>
      <c r="B200" s="33" t="s">
        <v>213</v>
      </c>
      <c r="C200" s="34">
        <v>244.01979545</v>
      </c>
      <c r="D200" s="11" t="str">
        <f t="shared" si="24"/>
        <v>N/A</v>
      </c>
      <c r="E200" s="34">
        <v>244.23169643</v>
      </c>
      <c r="F200" s="11" t="str">
        <f t="shared" si="25"/>
        <v>N/A</v>
      </c>
      <c r="G200" s="34">
        <v>241.71236647999999</v>
      </c>
      <c r="H200" s="11" t="str">
        <f t="shared" si="26"/>
        <v>N/A</v>
      </c>
      <c r="I200" s="12">
        <v>8.6800000000000002E-2</v>
      </c>
      <c r="J200" s="12">
        <v>-1.03</v>
      </c>
      <c r="K200" s="41" t="s">
        <v>739</v>
      </c>
      <c r="L200" s="9" t="str">
        <f t="shared" si="27"/>
        <v>Yes</v>
      </c>
    </row>
    <row r="201" spans="1:12" x14ac:dyDescent="0.25">
      <c r="A201" s="45" t="s">
        <v>1561</v>
      </c>
      <c r="B201" s="33" t="s">
        <v>213</v>
      </c>
      <c r="C201" s="34">
        <v>162.02320738</v>
      </c>
      <c r="D201" s="11" t="str">
        <f t="shared" si="24"/>
        <v>N/A</v>
      </c>
      <c r="E201" s="34">
        <v>165.19293558999999</v>
      </c>
      <c r="F201" s="11" t="str">
        <f t="shared" si="25"/>
        <v>N/A</v>
      </c>
      <c r="G201" s="34">
        <v>154.82867132999999</v>
      </c>
      <c r="H201" s="11" t="str">
        <f t="shared" si="26"/>
        <v>N/A</v>
      </c>
      <c r="I201" s="12">
        <v>1.956</v>
      </c>
      <c r="J201" s="12">
        <v>-6.27</v>
      </c>
      <c r="K201" s="41" t="s">
        <v>739</v>
      </c>
      <c r="L201" s="9" t="str">
        <f t="shared" si="27"/>
        <v>Yes</v>
      </c>
    </row>
    <row r="202" spans="1:12" x14ac:dyDescent="0.25">
      <c r="A202" s="45" t="s">
        <v>1562</v>
      </c>
      <c r="B202" s="33" t="s">
        <v>213</v>
      </c>
      <c r="C202" s="34">
        <v>134.32006920000001</v>
      </c>
      <c r="D202" s="11" t="str">
        <f t="shared" si="24"/>
        <v>N/A</v>
      </c>
      <c r="E202" s="34">
        <v>121.10377358</v>
      </c>
      <c r="F202" s="11" t="str">
        <f t="shared" si="25"/>
        <v>N/A</v>
      </c>
      <c r="G202" s="34">
        <v>120.38151261</v>
      </c>
      <c r="H202" s="11" t="str">
        <f t="shared" si="26"/>
        <v>N/A</v>
      </c>
      <c r="I202" s="12">
        <v>-9.84</v>
      </c>
      <c r="J202" s="12">
        <v>-0.59599999999999997</v>
      </c>
      <c r="K202" s="41" t="s">
        <v>739</v>
      </c>
      <c r="L202" s="9" t="str">
        <f t="shared" si="27"/>
        <v>Yes</v>
      </c>
    </row>
    <row r="203" spans="1:12" x14ac:dyDescent="0.25">
      <c r="A203" s="45" t="s">
        <v>1563</v>
      </c>
      <c r="B203" s="33" t="s">
        <v>213</v>
      </c>
      <c r="C203" s="34">
        <v>11.666666666999999</v>
      </c>
      <c r="D203" s="11" t="str">
        <f t="shared" si="24"/>
        <v>N/A</v>
      </c>
      <c r="E203" s="34">
        <v>12.37037037</v>
      </c>
      <c r="F203" s="11" t="str">
        <f t="shared" si="25"/>
        <v>N/A</v>
      </c>
      <c r="G203" s="34">
        <v>12.148148148000001</v>
      </c>
      <c r="H203" s="11" t="str">
        <f t="shared" si="26"/>
        <v>N/A</v>
      </c>
      <c r="I203" s="12">
        <v>6.032</v>
      </c>
      <c r="J203" s="12">
        <v>-1.8</v>
      </c>
      <c r="K203" s="41" t="s">
        <v>739</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-33.299999999999997</v>
      </c>
      <c r="J204" s="12">
        <v>100</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11</v>
      </c>
      <c r="H205" s="11" t="str">
        <f t="shared" si="30"/>
        <v>N/A</v>
      </c>
      <c r="I205" s="12">
        <v>33.33</v>
      </c>
      <c r="J205" s="12">
        <v>-25</v>
      </c>
      <c r="K205" s="14" t="s">
        <v>213</v>
      </c>
      <c r="L205" s="9" t="str">
        <f t="shared" si="31"/>
        <v>N/A</v>
      </c>
    </row>
    <row r="206" spans="1:12" ht="25" x14ac:dyDescent="0.25">
      <c r="A206" s="42" t="s">
        <v>1611</v>
      </c>
      <c r="B206" s="33" t="s">
        <v>213</v>
      </c>
      <c r="C206" s="34">
        <v>11</v>
      </c>
      <c r="D206" s="11" t="str">
        <f t="shared" si="28"/>
        <v>N/A</v>
      </c>
      <c r="E206" s="34">
        <v>11</v>
      </c>
      <c r="F206" s="11" t="str">
        <f t="shared" si="29"/>
        <v>N/A</v>
      </c>
      <c r="G206" s="34">
        <v>11</v>
      </c>
      <c r="H206" s="11" t="str">
        <f t="shared" si="30"/>
        <v>N/A</v>
      </c>
      <c r="I206" s="12">
        <v>0</v>
      </c>
      <c r="J206" s="12">
        <v>-33.299999999999997</v>
      </c>
      <c r="K206" s="14" t="s">
        <v>213</v>
      </c>
      <c r="L206" s="9" t="str">
        <f t="shared" si="31"/>
        <v>N/A</v>
      </c>
    </row>
    <row r="207" spans="1:12" ht="25" x14ac:dyDescent="0.25">
      <c r="A207" s="42" t="s">
        <v>1564</v>
      </c>
      <c r="B207" s="33" t="s">
        <v>213</v>
      </c>
      <c r="C207" s="34">
        <v>0</v>
      </c>
      <c r="D207" s="11" t="str">
        <f t="shared" si="28"/>
        <v>N/A</v>
      </c>
      <c r="E207" s="34">
        <v>0</v>
      </c>
      <c r="F207" s="11" t="str">
        <f t="shared" si="29"/>
        <v>N/A</v>
      </c>
      <c r="G207" s="34">
        <v>0</v>
      </c>
      <c r="H207" s="11" t="str">
        <f t="shared" si="30"/>
        <v>N/A</v>
      </c>
      <c r="I207" s="12" t="s">
        <v>1746</v>
      </c>
      <c r="J207" s="12" t="s">
        <v>1746</v>
      </c>
      <c r="K207" s="14" t="s">
        <v>213</v>
      </c>
      <c r="L207" s="9" t="str">
        <f t="shared" si="31"/>
        <v>N/A</v>
      </c>
    </row>
    <row r="208" spans="1:12" x14ac:dyDescent="0.25">
      <c r="A208" s="42" t="s">
        <v>1612</v>
      </c>
      <c r="B208" s="33" t="s">
        <v>213</v>
      </c>
      <c r="C208" s="34">
        <v>11</v>
      </c>
      <c r="D208" s="11" t="str">
        <f t="shared" si="28"/>
        <v>N/A</v>
      </c>
      <c r="E208" s="34">
        <v>11</v>
      </c>
      <c r="F208" s="11" t="str">
        <f t="shared" si="29"/>
        <v>N/A</v>
      </c>
      <c r="G208" s="34">
        <v>11</v>
      </c>
      <c r="H208" s="11" t="str">
        <f t="shared" si="30"/>
        <v>N/A</v>
      </c>
      <c r="I208" s="12">
        <v>200</v>
      </c>
      <c r="J208" s="12">
        <v>33.33</v>
      </c>
      <c r="K208" s="14" t="s">
        <v>213</v>
      </c>
      <c r="L208" s="9" t="str">
        <f t="shared" si="31"/>
        <v>N/A</v>
      </c>
    </row>
    <row r="209" spans="1:12" x14ac:dyDescent="0.25">
      <c r="A209" s="42" t="s">
        <v>1613</v>
      </c>
      <c r="B209" s="33" t="s">
        <v>213</v>
      </c>
      <c r="C209" s="34">
        <v>16</v>
      </c>
      <c r="D209" s="11" t="str">
        <f t="shared" si="28"/>
        <v>N/A</v>
      </c>
      <c r="E209" s="34">
        <v>23</v>
      </c>
      <c r="F209" s="11" t="str">
        <f t="shared" si="29"/>
        <v>N/A</v>
      </c>
      <c r="G209" s="34">
        <v>199</v>
      </c>
      <c r="H209" s="11" t="str">
        <f t="shared" si="30"/>
        <v>N/A</v>
      </c>
      <c r="I209" s="12">
        <v>43.75</v>
      </c>
      <c r="J209" s="12">
        <v>765.2</v>
      </c>
      <c r="K209" s="14" t="s">
        <v>213</v>
      </c>
      <c r="L209" s="9" t="str">
        <f t="shared" si="31"/>
        <v>N/A</v>
      </c>
    </row>
    <row r="210" spans="1:12" x14ac:dyDescent="0.25">
      <c r="A210" s="42" t="s">
        <v>125</v>
      </c>
      <c r="B210" s="33" t="s">
        <v>213</v>
      </c>
      <c r="C210" s="43">
        <v>3797091</v>
      </c>
      <c r="D210" s="11" t="str">
        <f t="shared" si="28"/>
        <v>N/A</v>
      </c>
      <c r="E210" s="43">
        <v>8261486</v>
      </c>
      <c r="F210" s="11" t="str">
        <f t="shared" si="29"/>
        <v>N/A</v>
      </c>
      <c r="G210" s="43">
        <v>18403905</v>
      </c>
      <c r="H210" s="11" t="str">
        <f t="shared" si="30"/>
        <v>N/A</v>
      </c>
      <c r="I210" s="12">
        <v>117.6</v>
      </c>
      <c r="J210" s="12">
        <v>122.8</v>
      </c>
      <c r="K210" s="14" t="s">
        <v>213</v>
      </c>
      <c r="L210" s="9" t="str">
        <f t="shared" si="31"/>
        <v>N/A</v>
      </c>
    </row>
    <row r="211" spans="1:12" x14ac:dyDescent="0.25">
      <c r="A211" s="42" t="s">
        <v>1614</v>
      </c>
      <c r="B211" s="33" t="s">
        <v>213</v>
      </c>
      <c r="C211" s="43">
        <v>1425337</v>
      </c>
      <c r="D211" s="11" t="str">
        <f t="shared" si="28"/>
        <v>N/A</v>
      </c>
      <c r="E211" s="43">
        <v>1092904</v>
      </c>
      <c r="F211" s="11" t="str">
        <f t="shared" si="29"/>
        <v>N/A</v>
      </c>
      <c r="G211" s="43">
        <v>1889607</v>
      </c>
      <c r="H211" s="11" t="str">
        <f t="shared" si="30"/>
        <v>N/A</v>
      </c>
      <c r="I211" s="12">
        <v>-23.3</v>
      </c>
      <c r="J211" s="12">
        <v>72.900000000000006</v>
      </c>
      <c r="K211" s="14" t="s">
        <v>213</v>
      </c>
      <c r="L211" s="9" t="str">
        <f t="shared" si="31"/>
        <v>N/A</v>
      </c>
    </row>
    <row r="212" spans="1:12" x14ac:dyDescent="0.25">
      <c r="A212" s="42" t="s">
        <v>1565</v>
      </c>
      <c r="B212" s="33" t="s">
        <v>213</v>
      </c>
      <c r="C212" s="43">
        <v>190473</v>
      </c>
      <c r="D212" s="11" t="str">
        <f t="shared" si="28"/>
        <v>N/A</v>
      </c>
      <c r="E212" s="43">
        <v>189435</v>
      </c>
      <c r="F212" s="11" t="str">
        <f t="shared" si="29"/>
        <v>N/A</v>
      </c>
      <c r="G212" s="43">
        <v>198199</v>
      </c>
      <c r="H212" s="11" t="str">
        <f t="shared" si="30"/>
        <v>N/A</v>
      </c>
      <c r="I212" s="12">
        <v>-0.54500000000000004</v>
      </c>
      <c r="J212" s="12">
        <v>4.6260000000000003</v>
      </c>
      <c r="K212" s="14" t="s">
        <v>213</v>
      </c>
      <c r="L212" s="9" t="str">
        <f t="shared" si="31"/>
        <v>N/A</v>
      </c>
    </row>
    <row r="213" spans="1:12" x14ac:dyDescent="0.25">
      <c r="A213" s="42" t="s">
        <v>1615</v>
      </c>
      <c r="B213" s="33" t="s">
        <v>213</v>
      </c>
      <c r="C213" s="43">
        <v>333756</v>
      </c>
      <c r="D213" s="11" t="str">
        <f t="shared" si="28"/>
        <v>N/A</v>
      </c>
      <c r="E213" s="43">
        <v>225941</v>
      </c>
      <c r="F213" s="11" t="str">
        <f t="shared" si="29"/>
        <v>N/A</v>
      </c>
      <c r="G213" s="43">
        <v>244957</v>
      </c>
      <c r="H213" s="11" t="str">
        <f t="shared" si="30"/>
        <v>N/A</v>
      </c>
      <c r="I213" s="12">
        <v>-32.299999999999997</v>
      </c>
      <c r="J213" s="12">
        <v>8.4160000000000004</v>
      </c>
      <c r="K213" s="14" t="s">
        <v>213</v>
      </c>
      <c r="L213" s="9" t="str">
        <f t="shared" si="31"/>
        <v>N/A</v>
      </c>
    </row>
    <row r="214" spans="1:12" x14ac:dyDescent="0.25">
      <c r="A214" s="45" t="s">
        <v>1616</v>
      </c>
      <c r="B214" s="33" t="s">
        <v>213</v>
      </c>
      <c r="C214" s="43">
        <v>2371502</v>
      </c>
      <c r="D214" s="11" t="str">
        <f t="shared" si="28"/>
        <v>N/A</v>
      </c>
      <c r="E214" s="43">
        <v>7785371</v>
      </c>
      <c r="F214" s="11" t="str">
        <f t="shared" si="29"/>
        <v>N/A</v>
      </c>
      <c r="G214" s="43">
        <v>16513200</v>
      </c>
      <c r="H214" s="11" t="str">
        <f t="shared" si="30"/>
        <v>N/A</v>
      </c>
      <c r="I214" s="12">
        <v>228.3</v>
      </c>
      <c r="J214" s="12">
        <v>112.1</v>
      </c>
      <c r="K214" s="14" t="s">
        <v>213</v>
      </c>
      <c r="L214" s="9" t="str">
        <f t="shared" si="31"/>
        <v>N/A</v>
      </c>
    </row>
    <row r="215" spans="1:12" ht="25" x14ac:dyDescent="0.25">
      <c r="A215" s="42" t="s">
        <v>1379</v>
      </c>
      <c r="B215" s="33" t="s">
        <v>213</v>
      </c>
      <c r="C215" s="43">
        <v>62270</v>
      </c>
      <c r="D215" s="11" t="str">
        <f t="shared" ref="D215:D229" si="32">IF($B215="N/A","N/A",IF(C215&gt;10,"No",IF(C215&lt;-10,"No","Yes")))</f>
        <v>N/A</v>
      </c>
      <c r="E215" s="43">
        <v>43282</v>
      </c>
      <c r="F215" s="11" t="str">
        <f t="shared" ref="F215:F229" si="33">IF($B215="N/A","N/A",IF(E215&gt;10,"No",IF(E215&lt;-10,"No","Yes")))</f>
        <v>N/A</v>
      </c>
      <c r="G215" s="43">
        <v>37952</v>
      </c>
      <c r="H215" s="11" t="str">
        <f t="shared" ref="H215:H229" si="34">IF($B215="N/A","N/A",IF(G215&gt;10,"No",IF(G215&lt;-10,"No","Yes")))</f>
        <v>N/A</v>
      </c>
      <c r="I215" s="12">
        <v>-30.5</v>
      </c>
      <c r="J215" s="12">
        <v>-12.3</v>
      </c>
      <c r="K215" s="41" t="s">
        <v>739</v>
      </c>
      <c r="L215" s="9" t="str">
        <f t="shared" ref="L215:L229" si="35">IF(J215="Div by 0", "N/A", IF(K215="N/A","N/A", IF(J215&gt;VALUE(MID(K215,1,2)), "No", IF(J215&lt;-1*VALUE(MID(K215,1,2)), "No", "Yes"))))</f>
        <v>Yes</v>
      </c>
    </row>
    <row r="216" spans="1:12" x14ac:dyDescent="0.25">
      <c r="A216" s="42" t="s">
        <v>649</v>
      </c>
      <c r="B216" s="33" t="s">
        <v>213</v>
      </c>
      <c r="C216" s="34">
        <v>1233</v>
      </c>
      <c r="D216" s="11" t="str">
        <f t="shared" si="32"/>
        <v>N/A</v>
      </c>
      <c r="E216" s="34">
        <v>703</v>
      </c>
      <c r="F216" s="11" t="str">
        <f t="shared" si="33"/>
        <v>N/A</v>
      </c>
      <c r="G216" s="34">
        <v>638</v>
      </c>
      <c r="H216" s="11" t="str">
        <f t="shared" si="34"/>
        <v>N/A</v>
      </c>
      <c r="I216" s="12">
        <v>-43</v>
      </c>
      <c r="J216" s="12">
        <v>-9.25</v>
      </c>
      <c r="K216" s="41" t="s">
        <v>739</v>
      </c>
      <c r="L216" s="9" t="str">
        <f t="shared" si="35"/>
        <v>Yes</v>
      </c>
    </row>
    <row r="217" spans="1:12" x14ac:dyDescent="0.25">
      <c r="A217" s="42" t="s">
        <v>1380</v>
      </c>
      <c r="B217" s="33" t="s">
        <v>213</v>
      </c>
      <c r="C217" s="43">
        <v>50.502838605000001</v>
      </c>
      <c r="D217" s="11" t="str">
        <f t="shared" si="32"/>
        <v>N/A</v>
      </c>
      <c r="E217" s="43">
        <v>61.567567568000001</v>
      </c>
      <c r="F217" s="11" t="str">
        <f t="shared" si="33"/>
        <v>N/A</v>
      </c>
      <c r="G217" s="43">
        <v>59.485893417</v>
      </c>
      <c r="H217" s="11" t="str">
        <f t="shared" si="34"/>
        <v>N/A</v>
      </c>
      <c r="I217" s="12">
        <v>21.91</v>
      </c>
      <c r="J217" s="12">
        <v>-3.38</v>
      </c>
      <c r="K217" s="41" t="s">
        <v>739</v>
      </c>
      <c r="L217" s="9" t="str">
        <f t="shared" si="35"/>
        <v>Yes</v>
      </c>
    </row>
    <row r="218" spans="1:12" ht="25" x14ac:dyDescent="0.25">
      <c r="A218" s="42" t="s">
        <v>1381</v>
      </c>
      <c r="B218" s="33" t="s">
        <v>213</v>
      </c>
      <c r="C218" s="43">
        <v>6508495</v>
      </c>
      <c r="D218" s="11" t="str">
        <f t="shared" si="32"/>
        <v>N/A</v>
      </c>
      <c r="E218" s="43">
        <v>6719999</v>
      </c>
      <c r="F218" s="11" t="str">
        <f t="shared" si="33"/>
        <v>N/A</v>
      </c>
      <c r="G218" s="43">
        <v>6577106</v>
      </c>
      <c r="H218" s="11" t="str">
        <f t="shared" si="34"/>
        <v>N/A</v>
      </c>
      <c r="I218" s="12">
        <v>3.25</v>
      </c>
      <c r="J218" s="12">
        <v>-2.13</v>
      </c>
      <c r="K218" s="41" t="s">
        <v>739</v>
      </c>
      <c r="L218" s="9" t="str">
        <f t="shared" si="35"/>
        <v>Yes</v>
      </c>
    </row>
    <row r="219" spans="1:12" x14ac:dyDescent="0.25">
      <c r="A219" s="42" t="s">
        <v>516</v>
      </c>
      <c r="B219" s="33" t="s">
        <v>213</v>
      </c>
      <c r="C219" s="34">
        <v>17970</v>
      </c>
      <c r="D219" s="11" t="str">
        <f t="shared" si="32"/>
        <v>N/A</v>
      </c>
      <c r="E219" s="34">
        <v>17740</v>
      </c>
      <c r="F219" s="11" t="str">
        <f t="shared" si="33"/>
        <v>N/A</v>
      </c>
      <c r="G219" s="34">
        <v>17420</v>
      </c>
      <c r="H219" s="11" t="str">
        <f t="shared" si="34"/>
        <v>N/A</v>
      </c>
      <c r="I219" s="12">
        <v>-1.28</v>
      </c>
      <c r="J219" s="12">
        <v>-1.8</v>
      </c>
      <c r="K219" s="41" t="s">
        <v>739</v>
      </c>
      <c r="L219" s="9" t="str">
        <f t="shared" si="35"/>
        <v>Yes</v>
      </c>
    </row>
    <row r="220" spans="1:12" x14ac:dyDescent="0.25">
      <c r="A220" s="42" t="s">
        <v>1382</v>
      </c>
      <c r="B220" s="33" t="s">
        <v>213</v>
      </c>
      <c r="C220" s="43">
        <v>362.18670006000002</v>
      </c>
      <c r="D220" s="11" t="str">
        <f t="shared" si="32"/>
        <v>N/A</v>
      </c>
      <c r="E220" s="43">
        <v>378.80490416999999</v>
      </c>
      <c r="F220" s="11" t="str">
        <f t="shared" si="33"/>
        <v>N/A</v>
      </c>
      <c r="G220" s="43">
        <v>377.56061998000001</v>
      </c>
      <c r="H220" s="11" t="str">
        <f t="shared" si="34"/>
        <v>N/A</v>
      </c>
      <c r="I220" s="12">
        <v>4.5880000000000001</v>
      </c>
      <c r="J220" s="12">
        <v>-0.32800000000000001</v>
      </c>
      <c r="K220" s="41" t="s">
        <v>739</v>
      </c>
      <c r="L220" s="9" t="str">
        <f t="shared" si="35"/>
        <v>Yes</v>
      </c>
    </row>
    <row r="221" spans="1:12" ht="25" x14ac:dyDescent="0.25">
      <c r="A221" s="42" t="s">
        <v>1383</v>
      </c>
      <c r="B221" s="33" t="s">
        <v>213</v>
      </c>
      <c r="C221" s="43">
        <v>12630574</v>
      </c>
      <c r="D221" s="11" t="str">
        <f t="shared" si="32"/>
        <v>N/A</v>
      </c>
      <c r="E221" s="43">
        <v>12660607</v>
      </c>
      <c r="F221" s="11" t="str">
        <f t="shared" si="33"/>
        <v>N/A</v>
      </c>
      <c r="G221" s="43">
        <v>12590596</v>
      </c>
      <c r="H221" s="11" t="str">
        <f t="shared" si="34"/>
        <v>N/A</v>
      </c>
      <c r="I221" s="12">
        <v>0.23780000000000001</v>
      </c>
      <c r="J221" s="12">
        <v>-0.55300000000000005</v>
      </c>
      <c r="K221" s="41" t="s">
        <v>739</v>
      </c>
      <c r="L221" s="9" t="str">
        <f t="shared" si="35"/>
        <v>Yes</v>
      </c>
    </row>
    <row r="222" spans="1:12" x14ac:dyDescent="0.25">
      <c r="A222" s="42" t="s">
        <v>517</v>
      </c>
      <c r="B222" s="33" t="s">
        <v>213</v>
      </c>
      <c r="C222" s="34">
        <v>36826</v>
      </c>
      <c r="D222" s="11" t="str">
        <f t="shared" si="32"/>
        <v>N/A</v>
      </c>
      <c r="E222" s="34">
        <v>35639</v>
      </c>
      <c r="F222" s="11" t="str">
        <f t="shared" si="33"/>
        <v>N/A</v>
      </c>
      <c r="G222" s="34">
        <v>35302</v>
      </c>
      <c r="H222" s="11" t="str">
        <f t="shared" si="34"/>
        <v>N/A</v>
      </c>
      <c r="I222" s="12">
        <v>-3.22</v>
      </c>
      <c r="J222" s="12">
        <v>-0.94599999999999995</v>
      </c>
      <c r="K222" s="41" t="s">
        <v>739</v>
      </c>
      <c r="L222" s="9" t="str">
        <f t="shared" si="35"/>
        <v>Yes</v>
      </c>
    </row>
    <row r="223" spans="1:12" ht="25" x14ac:dyDescent="0.25">
      <c r="A223" s="42" t="s">
        <v>1384</v>
      </c>
      <c r="B223" s="33" t="s">
        <v>213</v>
      </c>
      <c r="C223" s="43">
        <v>342.97979687999998</v>
      </c>
      <c r="D223" s="11" t="str">
        <f t="shared" si="32"/>
        <v>N/A</v>
      </c>
      <c r="E223" s="43">
        <v>355.24585425999999</v>
      </c>
      <c r="F223" s="11" t="str">
        <f t="shared" si="33"/>
        <v>N/A</v>
      </c>
      <c r="G223" s="43">
        <v>356.65390063000001</v>
      </c>
      <c r="H223" s="11" t="str">
        <f t="shared" si="34"/>
        <v>N/A</v>
      </c>
      <c r="I223" s="12">
        <v>3.5760000000000001</v>
      </c>
      <c r="J223" s="12">
        <v>0.39639999999999997</v>
      </c>
      <c r="K223" s="41" t="s">
        <v>739</v>
      </c>
      <c r="L223" s="9" t="str">
        <f t="shared" si="35"/>
        <v>Yes</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1746</v>
      </c>
      <c r="J224" s="12" t="s">
        <v>1746</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1746</v>
      </c>
      <c r="J225" s="12" t="s">
        <v>1746</v>
      </c>
      <c r="K225" s="41" t="s">
        <v>739</v>
      </c>
      <c r="L225" s="9" t="str">
        <f t="shared" si="35"/>
        <v>N/A</v>
      </c>
    </row>
    <row r="226" spans="1:12" x14ac:dyDescent="0.25">
      <c r="A226" s="42" t="s">
        <v>1386</v>
      </c>
      <c r="B226" s="33" t="s">
        <v>213</v>
      </c>
      <c r="C226" s="43" t="s">
        <v>1746</v>
      </c>
      <c r="D226" s="11" t="str">
        <f t="shared" si="32"/>
        <v>N/A</v>
      </c>
      <c r="E226" s="43" t="s">
        <v>1746</v>
      </c>
      <c r="F226" s="11" t="str">
        <f t="shared" si="33"/>
        <v>N/A</v>
      </c>
      <c r="G226" s="43" t="s">
        <v>1746</v>
      </c>
      <c r="H226" s="11" t="str">
        <f t="shared" si="34"/>
        <v>N/A</v>
      </c>
      <c r="I226" s="12" t="s">
        <v>1746</v>
      </c>
      <c r="J226" s="12" t="s">
        <v>1746</v>
      </c>
      <c r="K226" s="41" t="s">
        <v>739</v>
      </c>
      <c r="L226" s="9" t="str">
        <f t="shared" si="35"/>
        <v>N/A</v>
      </c>
    </row>
    <row r="227" spans="1:12" ht="25" x14ac:dyDescent="0.25">
      <c r="A227" s="42" t="s">
        <v>1387</v>
      </c>
      <c r="B227" s="33" t="s">
        <v>213</v>
      </c>
      <c r="C227" s="43">
        <v>341234592</v>
      </c>
      <c r="D227" s="11" t="str">
        <f t="shared" si="32"/>
        <v>N/A</v>
      </c>
      <c r="E227" s="43">
        <v>389717407</v>
      </c>
      <c r="F227" s="11" t="str">
        <f t="shared" si="33"/>
        <v>N/A</v>
      </c>
      <c r="G227" s="43">
        <v>457961569</v>
      </c>
      <c r="H227" s="11" t="str">
        <f t="shared" si="34"/>
        <v>N/A</v>
      </c>
      <c r="I227" s="12">
        <v>14.21</v>
      </c>
      <c r="J227" s="12">
        <v>17.510000000000002</v>
      </c>
      <c r="K227" s="41" t="s">
        <v>739</v>
      </c>
      <c r="L227" s="9" t="str">
        <f t="shared" si="35"/>
        <v>Yes</v>
      </c>
    </row>
    <row r="228" spans="1:12" ht="25" x14ac:dyDescent="0.25">
      <c r="A228" s="42" t="s">
        <v>519</v>
      </c>
      <c r="B228" s="33" t="s">
        <v>213</v>
      </c>
      <c r="C228" s="34">
        <v>11502</v>
      </c>
      <c r="D228" s="11" t="str">
        <f t="shared" si="32"/>
        <v>N/A</v>
      </c>
      <c r="E228" s="34">
        <v>12881</v>
      </c>
      <c r="F228" s="11" t="str">
        <f t="shared" si="33"/>
        <v>N/A</v>
      </c>
      <c r="G228" s="34">
        <v>12000</v>
      </c>
      <c r="H228" s="11" t="str">
        <f t="shared" si="34"/>
        <v>N/A</v>
      </c>
      <c r="I228" s="12">
        <v>11.99</v>
      </c>
      <c r="J228" s="12">
        <v>-6.84</v>
      </c>
      <c r="K228" s="41" t="s">
        <v>739</v>
      </c>
      <c r="L228" s="9" t="str">
        <f t="shared" si="35"/>
        <v>Yes</v>
      </c>
    </row>
    <row r="229" spans="1:12" ht="25" x14ac:dyDescent="0.25">
      <c r="A229" s="42" t="s">
        <v>1388</v>
      </c>
      <c r="B229" s="33" t="s">
        <v>213</v>
      </c>
      <c r="C229" s="43">
        <v>29667.413667000001</v>
      </c>
      <c r="D229" s="11" t="str">
        <f t="shared" si="32"/>
        <v>N/A</v>
      </c>
      <c r="E229" s="43">
        <v>30255.213648000001</v>
      </c>
      <c r="F229" s="11" t="str">
        <f t="shared" si="33"/>
        <v>N/A</v>
      </c>
      <c r="G229" s="43">
        <v>38163.464082999999</v>
      </c>
      <c r="H229" s="11" t="str">
        <f t="shared" si="34"/>
        <v>N/A</v>
      </c>
      <c r="I229" s="12">
        <v>1.9810000000000001</v>
      </c>
      <c r="J229" s="12">
        <v>26.14</v>
      </c>
      <c r="K229" s="41" t="s">
        <v>739</v>
      </c>
      <c r="L229" s="9" t="str">
        <f t="shared" si="35"/>
        <v>Yes</v>
      </c>
    </row>
    <row r="230" spans="1:12" x14ac:dyDescent="0.25">
      <c r="A230" s="4" t="s">
        <v>1389</v>
      </c>
      <c r="B230" s="33" t="s">
        <v>213</v>
      </c>
      <c r="C230" s="14">
        <v>389072225</v>
      </c>
      <c r="D230" s="11" t="str">
        <f t="shared" ref="D230:D253" si="36">IF($B230="N/A","N/A",IF(C230&gt;10,"No",IF(C230&lt;-10,"No","Yes")))</f>
        <v>N/A</v>
      </c>
      <c r="E230" s="14">
        <v>441781137</v>
      </c>
      <c r="F230" s="11" t="str">
        <f t="shared" ref="F230:F253" si="37">IF($B230="N/A","N/A",IF(E230&gt;10,"No",IF(E230&lt;-10,"No","Yes")))</f>
        <v>N/A</v>
      </c>
      <c r="G230" s="14">
        <v>521114356</v>
      </c>
      <c r="H230" s="11" t="str">
        <f t="shared" ref="H230:H253" si="38">IF($B230="N/A","N/A",IF(G230&gt;10,"No",IF(G230&lt;-10,"No","Yes")))</f>
        <v>N/A</v>
      </c>
      <c r="I230" s="12">
        <v>13.55</v>
      </c>
      <c r="J230" s="12">
        <v>17.96</v>
      </c>
      <c r="K230" s="41" t="s">
        <v>739</v>
      </c>
      <c r="L230" s="9" t="str">
        <f t="shared" ref="L230:L253" si="39">IF(J230="Div by 0", "N/A", IF(K230="N/A","N/A", IF(J230&gt;VALUE(MID(K230,1,2)), "No", IF(J230&lt;-1*VALUE(MID(K230,1,2)), "No", "Yes"))))</f>
        <v>Yes</v>
      </c>
    </row>
    <row r="231" spans="1:12" x14ac:dyDescent="0.25">
      <c r="A231" s="4" t="s">
        <v>1566</v>
      </c>
      <c r="B231" s="33" t="s">
        <v>213</v>
      </c>
      <c r="C231" s="1">
        <v>18544</v>
      </c>
      <c r="D231" s="1" t="str">
        <f t="shared" si="36"/>
        <v>N/A</v>
      </c>
      <c r="E231" s="1">
        <v>19706</v>
      </c>
      <c r="F231" s="1" t="str">
        <f t="shared" si="37"/>
        <v>N/A</v>
      </c>
      <c r="G231" s="1">
        <v>19477</v>
      </c>
      <c r="H231" s="11" t="str">
        <f t="shared" si="38"/>
        <v>N/A</v>
      </c>
      <c r="I231" s="12">
        <v>6.266</v>
      </c>
      <c r="J231" s="12">
        <v>-1.1599999999999999</v>
      </c>
      <c r="K231" s="41" t="s">
        <v>739</v>
      </c>
      <c r="L231" s="9" t="str">
        <f t="shared" si="39"/>
        <v>Yes</v>
      </c>
    </row>
    <row r="232" spans="1:12" x14ac:dyDescent="0.25">
      <c r="A232" s="4" t="s">
        <v>1567</v>
      </c>
      <c r="B232" s="33" t="s">
        <v>213</v>
      </c>
      <c r="C232" s="14">
        <v>20981.030252</v>
      </c>
      <c r="D232" s="11" t="str">
        <f t="shared" si="36"/>
        <v>N/A</v>
      </c>
      <c r="E232" s="14">
        <v>22418.610422999998</v>
      </c>
      <c r="F232" s="11" t="str">
        <f t="shared" si="37"/>
        <v>N/A</v>
      </c>
      <c r="G232" s="14">
        <v>26755.370745</v>
      </c>
      <c r="H232" s="11" t="str">
        <f t="shared" si="38"/>
        <v>N/A</v>
      </c>
      <c r="I232" s="12">
        <v>6.8520000000000003</v>
      </c>
      <c r="J232" s="12">
        <v>19.34</v>
      </c>
      <c r="K232" s="41" t="s">
        <v>739</v>
      </c>
      <c r="L232" s="9" t="str">
        <f t="shared" si="39"/>
        <v>Yes</v>
      </c>
    </row>
    <row r="233" spans="1:12" x14ac:dyDescent="0.25">
      <c r="A233" s="46" t="s">
        <v>1568</v>
      </c>
      <c r="B233" s="33" t="s">
        <v>213</v>
      </c>
      <c r="C233" s="14">
        <v>13453.103365999999</v>
      </c>
      <c r="D233" s="11" t="str">
        <f t="shared" si="36"/>
        <v>N/A</v>
      </c>
      <c r="E233" s="14">
        <v>14140.000599000001</v>
      </c>
      <c r="F233" s="11" t="str">
        <f t="shared" si="37"/>
        <v>N/A</v>
      </c>
      <c r="G233" s="14">
        <v>17077.563959999999</v>
      </c>
      <c r="H233" s="11" t="str">
        <f t="shared" si="38"/>
        <v>N/A</v>
      </c>
      <c r="I233" s="12">
        <v>5.1059999999999999</v>
      </c>
      <c r="J233" s="12">
        <v>20.77</v>
      </c>
      <c r="K233" s="41" t="s">
        <v>739</v>
      </c>
      <c r="L233" s="9" t="str">
        <f t="shared" si="39"/>
        <v>Yes</v>
      </c>
    </row>
    <row r="234" spans="1:12" x14ac:dyDescent="0.25">
      <c r="A234" s="46" t="s">
        <v>1569</v>
      </c>
      <c r="B234" s="33" t="s">
        <v>213</v>
      </c>
      <c r="C234" s="14">
        <v>24773.311860999998</v>
      </c>
      <c r="D234" s="11" t="str">
        <f t="shared" si="36"/>
        <v>N/A</v>
      </c>
      <c r="E234" s="14">
        <v>26840.492022999999</v>
      </c>
      <c r="F234" s="11" t="str">
        <f t="shared" si="37"/>
        <v>N/A</v>
      </c>
      <c r="G234" s="14">
        <v>31656.675797</v>
      </c>
      <c r="H234" s="11" t="str">
        <f t="shared" si="38"/>
        <v>N/A</v>
      </c>
      <c r="I234" s="12">
        <v>8.3439999999999994</v>
      </c>
      <c r="J234" s="12">
        <v>17.940000000000001</v>
      </c>
      <c r="K234" s="41" t="s">
        <v>739</v>
      </c>
      <c r="L234" s="9" t="str">
        <f t="shared" si="39"/>
        <v>Yes</v>
      </c>
    </row>
    <row r="235" spans="1:12" x14ac:dyDescent="0.25">
      <c r="A235" s="46" t="s">
        <v>1570</v>
      </c>
      <c r="B235" s="33" t="s">
        <v>213</v>
      </c>
      <c r="C235" s="14">
        <v>14010.354839</v>
      </c>
      <c r="D235" s="11" t="str">
        <f t="shared" si="36"/>
        <v>N/A</v>
      </c>
      <c r="E235" s="14">
        <v>18364.960630000001</v>
      </c>
      <c r="F235" s="11" t="str">
        <f t="shared" si="37"/>
        <v>N/A</v>
      </c>
      <c r="G235" s="14">
        <v>20271.654087999999</v>
      </c>
      <c r="H235" s="11" t="str">
        <f t="shared" si="38"/>
        <v>N/A</v>
      </c>
      <c r="I235" s="12">
        <v>31.08</v>
      </c>
      <c r="J235" s="12">
        <v>10.38</v>
      </c>
      <c r="K235" s="41" t="s">
        <v>739</v>
      </c>
      <c r="L235" s="9" t="str">
        <f t="shared" si="39"/>
        <v>Yes</v>
      </c>
    </row>
    <row r="236" spans="1:12" x14ac:dyDescent="0.25">
      <c r="A236" s="46" t="s">
        <v>1571</v>
      </c>
      <c r="B236" s="33" t="s">
        <v>213</v>
      </c>
      <c r="C236" s="14">
        <v>1246.6590908999999</v>
      </c>
      <c r="D236" s="11" t="str">
        <f t="shared" si="36"/>
        <v>N/A</v>
      </c>
      <c r="E236" s="14">
        <v>1652.7872339999999</v>
      </c>
      <c r="F236" s="11" t="str">
        <f t="shared" si="37"/>
        <v>N/A</v>
      </c>
      <c r="G236" s="14">
        <v>1873.09375</v>
      </c>
      <c r="H236" s="11" t="str">
        <f t="shared" si="38"/>
        <v>N/A</v>
      </c>
      <c r="I236" s="12">
        <v>32.58</v>
      </c>
      <c r="J236" s="12">
        <v>13.33</v>
      </c>
      <c r="K236" s="41" t="s">
        <v>739</v>
      </c>
      <c r="L236" s="9" t="str">
        <f t="shared" si="39"/>
        <v>Yes</v>
      </c>
    </row>
    <row r="237" spans="1:12" x14ac:dyDescent="0.25">
      <c r="A237" s="42" t="s">
        <v>1572</v>
      </c>
      <c r="B237" s="33" t="s">
        <v>213</v>
      </c>
      <c r="C237" s="11">
        <v>10.621821015</v>
      </c>
      <c r="D237" s="11" t="str">
        <f t="shared" si="36"/>
        <v>N/A</v>
      </c>
      <c r="E237" s="11">
        <v>11.854373955</v>
      </c>
      <c r="F237" s="11" t="str">
        <f t="shared" si="37"/>
        <v>N/A</v>
      </c>
      <c r="G237" s="11">
        <v>11.929757938</v>
      </c>
      <c r="H237" s="11" t="str">
        <f t="shared" si="38"/>
        <v>N/A</v>
      </c>
      <c r="I237" s="12">
        <v>11.6</v>
      </c>
      <c r="J237" s="12">
        <v>0.63590000000000002</v>
      </c>
      <c r="K237" s="41" t="s">
        <v>739</v>
      </c>
      <c r="L237" s="9" t="str">
        <f t="shared" si="39"/>
        <v>Yes</v>
      </c>
    </row>
    <row r="238" spans="1:12" x14ac:dyDescent="0.25">
      <c r="A238" s="45" t="s">
        <v>1573</v>
      </c>
      <c r="B238" s="33" t="s">
        <v>213</v>
      </c>
      <c r="C238" s="11">
        <v>22.405911930999999</v>
      </c>
      <c r="D238" s="11" t="str">
        <f t="shared" si="36"/>
        <v>N/A</v>
      </c>
      <c r="E238" s="11">
        <v>24.723465651000001</v>
      </c>
      <c r="F238" s="11" t="str">
        <f t="shared" si="37"/>
        <v>N/A</v>
      </c>
      <c r="G238" s="11">
        <v>23.582537005999999</v>
      </c>
      <c r="H238" s="11" t="str">
        <f t="shared" si="38"/>
        <v>N/A</v>
      </c>
      <c r="I238" s="12">
        <v>10.34</v>
      </c>
      <c r="J238" s="12">
        <v>-4.6100000000000003</v>
      </c>
      <c r="K238" s="41" t="s">
        <v>739</v>
      </c>
      <c r="L238" s="9" t="str">
        <f t="shared" si="39"/>
        <v>Yes</v>
      </c>
    </row>
    <row r="239" spans="1:12" x14ac:dyDescent="0.25">
      <c r="A239" s="45" t="s">
        <v>1574</v>
      </c>
      <c r="B239" s="33" t="s">
        <v>213</v>
      </c>
      <c r="C239" s="11">
        <v>12.025641274</v>
      </c>
      <c r="D239" s="11" t="str">
        <f t="shared" si="36"/>
        <v>N/A</v>
      </c>
      <c r="E239" s="11">
        <v>12.208192002000001</v>
      </c>
      <c r="F239" s="11" t="str">
        <f t="shared" si="37"/>
        <v>N/A</v>
      </c>
      <c r="G239" s="11">
        <v>12.401090753</v>
      </c>
      <c r="H239" s="11" t="str">
        <f t="shared" si="38"/>
        <v>N/A</v>
      </c>
      <c r="I239" s="12">
        <v>1.518</v>
      </c>
      <c r="J239" s="12">
        <v>1.58</v>
      </c>
      <c r="K239" s="41" t="s">
        <v>739</v>
      </c>
      <c r="L239" s="9" t="str">
        <f t="shared" si="39"/>
        <v>Yes</v>
      </c>
    </row>
    <row r="240" spans="1:12" x14ac:dyDescent="0.25">
      <c r="A240" s="45" t="s">
        <v>1575</v>
      </c>
      <c r="B240" s="33" t="s">
        <v>213</v>
      </c>
      <c r="C240" s="11">
        <v>0.61059680910000003</v>
      </c>
      <c r="D240" s="11" t="str">
        <f t="shared" si="36"/>
        <v>N/A</v>
      </c>
      <c r="E240" s="11">
        <v>0.60089898269999997</v>
      </c>
      <c r="F240" s="11" t="str">
        <f t="shared" si="37"/>
        <v>N/A</v>
      </c>
      <c r="G240" s="11">
        <v>0.78159563489999995</v>
      </c>
      <c r="H240" s="11" t="str">
        <f t="shared" si="38"/>
        <v>N/A</v>
      </c>
      <c r="I240" s="12">
        <v>-1.59</v>
      </c>
      <c r="J240" s="12">
        <v>30.07</v>
      </c>
      <c r="K240" s="41" t="s">
        <v>739</v>
      </c>
      <c r="L240" s="9" t="str">
        <f t="shared" si="39"/>
        <v>No</v>
      </c>
    </row>
    <row r="241" spans="1:12" x14ac:dyDescent="0.25">
      <c r="A241" s="45" t="s">
        <v>1576</v>
      </c>
      <c r="B241" s="33" t="s">
        <v>213</v>
      </c>
      <c r="C241" s="11">
        <v>0.44724537510000001</v>
      </c>
      <c r="D241" s="11" t="str">
        <f t="shared" si="36"/>
        <v>N/A</v>
      </c>
      <c r="E241" s="11">
        <v>0.36664326390000002</v>
      </c>
      <c r="F241" s="11" t="str">
        <f t="shared" si="37"/>
        <v>N/A</v>
      </c>
      <c r="G241" s="11">
        <v>0.54602849590000002</v>
      </c>
      <c r="H241" s="11" t="str">
        <f t="shared" si="38"/>
        <v>N/A</v>
      </c>
      <c r="I241" s="12">
        <v>-18</v>
      </c>
      <c r="J241" s="12">
        <v>48.93</v>
      </c>
      <c r="K241" s="41" t="s">
        <v>739</v>
      </c>
      <c r="L241" s="9" t="str">
        <f t="shared" si="39"/>
        <v>No</v>
      </c>
    </row>
    <row r="242" spans="1:12" x14ac:dyDescent="0.25">
      <c r="A242" s="4" t="s">
        <v>1401</v>
      </c>
      <c r="B242" s="33" t="s">
        <v>213</v>
      </c>
      <c r="C242" s="14">
        <v>341234592</v>
      </c>
      <c r="D242" s="11" t="str">
        <f t="shared" si="36"/>
        <v>N/A</v>
      </c>
      <c r="E242" s="14">
        <v>389717407</v>
      </c>
      <c r="F242" s="11" t="str">
        <f t="shared" si="37"/>
        <v>N/A</v>
      </c>
      <c r="G242" s="14">
        <v>457961569</v>
      </c>
      <c r="H242" s="11" t="str">
        <f t="shared" si="38"/>
        <v>N/A</v>
      </c>
      <c r="I242" s="12">
        <v>14.21</v>
      </c>
      <c r="J242" s="12">
        <v>17.510000000000002</v>
      </c>
      <c r="K242" s="41" t="s">
        <v>739</v>
      </c>
      <c r="L242" s="9" t="str">
        <f t="shared" si="39"/>
        <v>Yes</v>
      </c>
    </row>
    <row r="243" spans="1:12" x14ac:dyDescent="0.25">
      <c r="A243" s="4" t="s">
        <v>1577</v>
      </c>
      <c r="B243" s="33" t="s">
        <v>213</v>
      </c>
      <c r="C243" s="1">
        <v>11502</v>
      </c>
      <c r="D243" s="1" t="str">
        <f t="shared" si="36"/>
        <v>N/A</v>
      </c>
      <c r="E243" s="1">
        <v>12881</v>
      </c>
      <c r="F243" s="1" t="str">
        <f t="shared" si="37"/>
        <v>N/A</v>
      </c>
      <c r="G243" s="1">
        <v>12000</v>
      </c>
      <c r="H243" s="11" t="str">
        <f t="shared" si="38"/>
        <v>N/A</v>
      </c>
      <c r="I243" s="12">
        <v>11.99</v>
      </c>
      <c r="J243" s="12">
        <v>-6.84</v>
      </c>
      <c r="K243" s="41" t="s">
        <v>739</v>
      </c>
      <c r="L243" s="9" t="str">
        <f t="shared" si="39"/>
        <v>Yes</v>
      </c>
    </row>
    <row r="244" spans="1:12" ht="25" x14ac:dyDescent="0.25">
      <c r="A244" s="4" t="s">
        <v>1578</v>
      </c>
      <c r="B244" s="33" t="s">
        <v>213</v>
      </c>
      <c r="C244" s="14">
        <v>29667.413667000001</v>
      </c>
      <c r="D244" s="11" t="str">
        <f t="shared" si="36"/>
        <v>N/A</v>
      </c>
      <c r="E244" s="14">
        <v>30255.213648000001</v>
      </c>
      <c r="F244" s="11" t="str">
        <f t="shared" si="37"/>
        <v>N/A</v>
      </c>
      <c r="G244" s="14">
        <v>38163.464082999999</v>
      </c>
      <c r="H244" s="11" t="str">
        <f t="shared" si="38"/>
        <v>N/A</v>
      </c>
      <c r="I244" s="12">
        <v>1.9810000000000001</v>
      </c>
      <c r="J244" s="12">
        <v>26.14</v>
      </c>
      <c r="K244" s="41" t="s">
        <v>739</v>
      </c>
      <c r="L244" s="9" t="str">
        <f t="shared" si="39"/>
        <v>Yes</v>
      </c>
    </row>
    <row r="245" spans="1:12" ht="25" x14ac:dyDescent="0.25">
      <c r="A245" s="46" t="s">
        <v>1579</v>
      </c>
      <c r="B245" s="33" t="s">
        <v>213</v>
      </c>
      <c r="C245" s="14">
        <v>15850.408257999999</v>
      </c>
      <c r="D245" s="11" t="str">
        <f t="shared" si="36"/>
        <v>N/A</v>
      </c>
      <c r="E245" s="14">
        <v>15750.348033</v>
      </c>
      <c r="F245" s="11" t="str">
        <f t="shared" si="37"/>
        <v>N/A</v>
      </c>
      <c r="G245" s="14">
        <v>19752.891686999999</v>
      </c>
      <c r="H245" s="11" t="str">
        <f t="shared" si="38"/>
        <v>N/A</v>
      </c>
      <c r="I245" s="12">
        <v>-0.63100000000000001</v>
      </c>
      <c r="J245" s="12">
        <v>25.41</v>
      </c>
      <c r="K245" s="41" t="s">
        <v>739</v>
      </c>
      <c r="L245" s="9" t="str">
        <f t="shared" si="39"/>
        <v>Yes</v>
      </c>
    </row>
    <row r="246" spans="1:12" ht="25" x14ac:dyDescent="0.25">
      <c r="A246" s="46" t="s">
        <v>1580</v>
      </c>
      <c r="B246" s="33" t="s">
        <v>213</v>
      </c>
      <c r="C246" s="14">
        <v>37401.559227999998</v>
      </c>
      <c r="D246" s="11" t="str">
        <f t="shared" si="36"/>
        <v>N/A</v>
      </c>
      <c r="E246" s="14">
        <v>39635.032319999998</v>
      </c>
      <c r="F246" s="11" t="str">
        <f t="shared" si="37"/>
        <v>N/A</v>
      </c>
      <c r="G246" s="14">
        <v>49260.012476999997</v>
      </c>
      <c r="H246" s="11" t="str">
        <f t="shared" si="38"/>
        <v>N/A</v>
      </c>
      <c r="I246" s="12">
        <v>5.9720000000000004</v>
      </c>
      <c r="J246" s="12">
        <v>24.28</v>
      </c>
      <c r="K246" s="41" t="s">
        <v>739</v>
      </c>
      <c r="L246" s="9" t="str">
        <f t="shared" si="39"/>
        <v>Yes</v>
      </c>
    </row>
    <row r="247" spans="1:12" ht="25" x14ac:dyDescent="0.25">
      <c r="A247" s="46" t="s">
        <v>1581</v>
      </c>
      <c r="B247" s="33" t="s">
        <v>213</v>
      </c>
      <c r="C247" s="14">
        <v>24021.535714000001</v>
      </c>
      <c r="D247" s="11" t="str">
        <f t="shared" si="36"/>
        <v>N/A</v>
      </c>
      <c r="E247" s="14">
        <v>27916.16</v>
      </c>
      <c r="F247" s="11" t="str">
        <f t="shared" si="37"/>
        <v>N/A</v>
      </c>
      <c r="G247" s="14">
        <v>36376.457627000003</v>
      </c>
      <c r="H247" s="11" t="str">
        <f t="shared" si="38"/>
        <v>N/A</v>
      </c>
      <c r="I247" s="12">
        <v>16.21</v>
      </c>
      <c r="J247" s="12">
        <v>30.31</v>
      </c>
      <c r="K247" s="41" t="s">
        <v>739</v>
      </c>
      <c r="L247" s="9" t="str">
        <f t="shared" si="39"/>
        <v>No</v>
      </c>
    </row>
    <row r="248" spans="1:12" ht="25" x14ac:dyDescent="0.25">
      <c r="A248" s="46" t="s">
        <v>1582</v>
      </c>
      <c r="B248" s="33" t="s">
        <v>213</v>
      </c>
      <c r="C248" s="14" t="s">
        <v>1746</v>
      </c>
      <c r="D248" s="11" t="str">
        <f t="shared" si="36"/>
        <v>N/A</v>
      </c>
      <c r="E248" s="14" t="s">
        <v>1746</v>
      </c>
      <c r="F248" s="11" t="str">
        <f t="shared" si="37"/>
        <v>N/A</v>
      </c>
      <c r="G248" s="14" t="s">
        <v>1746</v>
      </c>
      <c r="H248" s="11" t="str">
        <f t="shared" si="38"/>
        <v>N/A</v>
      </c>
      <c r="I248" s="12" t="s">
        <v>1746</v>
      </c>
      <c r="J248" s="12" t="s">
        <v>1746</v>
      </c>
      <c r="K248" s="41" t="s">
        <v>739</v>
      </c>
      <c r="L248" s="9" t="str">
        <f t="shared" si="39"/>
        <v>N/A</v>
      </c>
    </row>
    <row r="249" spans="1:12" ht="25" x14ac:dyDescent="0.25">
      <c r="A249" s="42" t="s">
        <v>1583</v>
      </c>
      <c r="B249" s="33" t="s">
        <v>213</v>
      </c>
      <c r="C249" s="11">
        <v>6.5882325986000003</v>
      </c>
      <c r="D249" s="11" t="str">
        <f t="shared" si="36"/>
        <v>N/A</v>
      </c>
      <c r="E249" s="11">
        <v>7.7487156658999998</v>
      </c>
      <c r="F249" s="11" t="str">
        <f t="shared" si="37"/>
        <v>N/A</v>
      </c>
      <c r="G249" s="11">
        <v>7.3500588005000003</v>
      </c>
      <c r="H249" s="11" t="str">
        <f t="shared" si="38"/>
        <v>N/A</v>
      </c>
      <c r="I249" s="12">
        <v>17.61</v>
      </c>
      <c r="J249" s="12">
        <v>-5.14</v>
      </c>
      <c r="K249" s="41" t="s">
        <v>739</v>
      </c>
      <c r="L249" s="9" t="str">
        <f t="shared" si="39"/>
        <v>Yes</v>
      </c>
    </row>
    <row r="250" spans="1:12" ht="25" x14ac:dyDescent="0.25">
      <c r="A250" s="45" t="s">
        <v>1584</v>
      </c>
      <c r="B250" s="33" t="s">
        <v>213</v>
      </c>
      <c r="C250" s="11">
        <v>15.591193051999999</v>
      </c>
      <c r="D250" s="11" t="str">
        <f t="shared" si="36"/>
        <v>N/A</v>
      </c>
      <c r="E250" s="11">
        <v>18.623062409999999</v>
      </c>
      <c r="F250" s="11" t="str">
        <f t="shared" si="37"/>
        <v>N/A</v>
      </c>
      <c r="G250" s="11">
        <v>16.814689901000001</v>
      </c>
      <c r="H250" s="11" t="str">
        <f t="shared" si="38"/>
        <v>N/A</v>
      </c>
      <c r="I250" s="12">
        <v>19.45</v>
      </c>
      <c r="J250" s="12">
        <v>-9.7100000000000009</v>
      </c>
      <c r="K250" s="41" t="s">
        <v>739</v>
      </c>
      <c r="L250" s="9" t="str">
        <f t="shared" si="39"/>
        <v>Yes</v>
      </c>
    </row>
    <row r="251" spans="1:12" ht="25" x14ac:dyDescent="0.25">
      <c r="A251" s="45" t="s">
        <v>1585</v>
      </c>
      <c r="B251" s="33" t="s">
        <v>213</v>
      </c>
      <c r="C251" s="11">
        <v>7.1201014805999998</v>
      </c>
      <c r="D251" s="11" t="str">
        <f t="shared" si="36"/>
        <v>N/A</v>
      </c>
      <c r="E251" s="11">
        <v>7.4081463957000002</v>
      </c>
      <c r="F251" s="11" t="str">
        <f t="shared" si="37"/>
        <v>N/A</v>
      </c>
      <c r="G251" s="11">
        <v>7.1319906234000001</v>
      </c>
      <c r="H251" s="11" t="str">
        <f t="shared" si="38"/>
        <v>N/A</v>
      </c>
      <c r="I251" s="12">
        <v>4.0460000000000003</v>
      </c>
      <c r="J251" s="12">
        <v>-3.73</v>
      </c>
      <c r="K251" s="41" t="s">
        <v>739</v>
      </c>
      <c r="L251" s="9" t="str">
        <f t="shared" si="39"/>
        <v>Yes</v>
      </c>
    </row>
    <row r="252" spans="1:12" ht="25" x14ac:dyDescent="0.25">
      <c r="A252" s="45" t="s">
        <v>1586</v>
      </c>
      <c r="B252" s="33" t="s">
        <v>213</v>
      </c>
      <c r="C252" s="11">
        <v>0.22060271810000001</v>
      </c>
      <c r="D252" s="11" t="str">
        <f t="shared" si="36"/>
        <v>N/A</v>
      </c>
      <c r="E252" s="11">
        <v>0.23657440260000001</v>
      </c>
      <c r="F252" s="11" t="str">
        <f t="shared" si="37"/>
        <v>N/A</v>
      </c>
      <c r="G252" s="11">
        <v>0.29002605320000002</v>
      </c>
      <c r="H252" s="11" t="str">
        <f t="shared" si="38"/>
        <v>N/A</v>
      </c>
      <c r="I252" s="12">
        <v>7.24</v>
      </c>
      <c r="J252" s="12">
        <v>22.59</v>
      </c>
      <c r="K252" s="41" t="s">
        <v>739</v>
      </c>
      <c r="L252" s="9" t="str">
        <f t="shared" si="39"/>
        <v>Yes</v>
      </c>
    </row>
    <row r="253" spans="1:12" ht="25" x14ac:dyDescent="0.25">
      <c r="A253" s="45" t="s">
        <v>1587</v>
      </c>
      <c r="B253" s="33" t="s">
        <v>213</v>
      </c>
      <c r="C253" s="11">
        <v>0</v>
      </c>
      <c r="D253" s="11" t="str">
        <f t="shared" si="36"/>
        <v>N/A</v>
      </c>
      <c r="E253" s="11">
        <v>0</v>
      </c>
      <c r="F253" s="11" t="str">
        <f t="shared" si="37"/>
        <v>N/A</v>
      </c>
      <c r="G253" s="11">
        <v>0</v>
      </c>
      <c r="H253" s="11" t="str">
        <f t="shared" si="38"/>
        <v>N/A</v>
      </c>
      <c r="I253" s="12" t="s">
        <v>1746</v>
      </c>
      <c r="J253" s="12" t="s">
        <v>1746</v>
      </c>
      <c r="K253" s="41" t="s">
        <v>739</v>
      </c>
      <c r="L253" s="9" t="str">
        <f t="shared" si="39"/>
        <v>N/A</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35524</v>
      </c>
      <c r="D7" s="30" t="str">
        <f>IF($B7="N/A","N/A",IF(C7&gt;15,"No",IF(C7&lt;-15,"No","Yes")))</f>
        <v>N/A</v>
      </c>
      <c r="E7" s="29">
        <v>35188</v>
      </c>
      <c r="F7" s="30" t="str">
        <f>IF($B7="N/A","N/A",IF(E7&gt;15,"No",IF(E7&lt;-15,"No","Yes")))</f>
        <v>N/A</v>
      </c>
      <c r="G7" s="29">
        <v>34941</v>
      </c>
      <c r="H7" s="30" t="str">
        <f>IF($B7="N/A","N/A",IF(G7&gt;15,"No",IF(G7&lt;-15,"No","Yes")))</f>
        <v>N/A</v>
      </c>
      <c r="I7" s="31">
        <v>-0.94599999999999995</v>
      </c>
      <c r="J7" s="31">
        <v>-0.70199999999999996</v>
      </c>
      <c r="K7" s="30" t="str">
        <f t="shared" ref="K7:K24" si="0">IF(J7="Div by 0", "N/A", IF(J7="N/A","N/A", IF(J7&gt;30, "No", IF(J7&lt;-30, "No", "Yes"))))</f>
        <v>Yes</v>
      </c>
    </row>
    <row r="8" spans="1:11" x14ac:dyDescent="0.25">
      <c r="A8" s="24" t="s">
        <v>361</v>
      </c>
      <c r="B8" s="28" t="s">
        <v>213</v>
      </c>
      <c r="C8" s="32">
        <v>99.997185001999995</v>
      </c>
      <c r="D8" s="30" t="str">
        <f>IF($B8="N/A","N/A",IF(C8&gt;15,"No",IF(C8&lt;-15,"No","Yes")))</f>
        <v>N/A</v>
      </c>
      <c r="E8" s="32">
        <v>100</v>
      </c>
      <c r="F8" s="30" t="str">
        <f>IF($B8="N/A","N/A",IF(E8&gt;15,"No",IF(E8&lt;-15,"No","Yes")))</f>
        <v>N/A</v>
      </c>
      <c r="G8" s="32">
        <v>100</v>
      </c>
      <c r="H8" s="30" t="str">
        <f>IF($B8="N/A","N/A",IF(G8&gt;15,"No",IF(G8&lt;-15,"No","Yes")))</f>
        <v>N/A</v>
      </c>
      <c r="I8" s="31">
        <v>2.8E-3</v>
      </c>
      <c r="J8" s="31">
        <v>0</v>
      </c>
      <c r="K8" s="30" t="str">
        <f t="shared" si="0"/>
        <v>Yes</v>
      </c>
    </row>
    <row r="9" spans="1:11"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99.997185001999995</v>
      </c>
      <c r="D11" s="9" t="str">
        <f>IF(OR($B11="N/A",$C11="N/A"),"N/A",IF(C11&gt;100,"No",IF(C11&lt;95,"No","Yes")))</f>
        <v>Yes</v>
      </c>
      <c r="E11" s="9">
        <v>100</v>
      </c>
      <c r="F11" s="9" t="str">
        <f>IF(OR($B11="N/A",$E11="N/A"),"N/A",IF(E11&gt;100,"No",IF(E11&lt;95,"No","Yes")))</f>
        <v>Yes</v>
      </c>
      <c r="G11" s="9">
        <v>100</v>
      </c>
      <c r="H11" s="9" t="str">
        <f>IF($B11="N/A","N/A",IF(G11&gt;100,"No",IF(G11&lt;95,"No","Yes")))</f>
        <v>Yes</v>
      </c>
      <c r="I11" s="10">
        <v>2.8E-3</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100</v>
      </c>
      <c r="D13" s="9" t="str">
        <f t="shared" si="1"/>
        <v>Yes</v>
      </c>
      <c r="E13" s="9">
        <v>100</v>
      </c>
      <c r="F13" s="9" t="str">
        <f t="shared" si="2"/>
        <v>Yes</v>
      </c>
      <c r="G13" s="9">
        <v>99.997138032999999</v>
      </c>
      <c r="H13" s="9" t="str">
        <f t="shared" si="3"/>
        <v>Yes</v>
      </c>
      <c r="I13" s="10">
        <v>0</v>
      </c>
      <c r="J13" s="10">
        <v>-3.0000000000000001E-3</v>
      </c>
      <c r="K13" s="9" t="str">
        <f t="shared" si="0"/>
        <v>Yes</v>
      </c>
    </row>
    <row r="14" spans="1:11" x14ac:dyDescent="0.25">
      <c r="A14" s="27" t="s">
        <v>305</v>
      </c>
      <c r="B14" s="33" t="s">
        <v>213</v>
      </c>
      <c r="C14" s="34">
        <v>35523</v>
      </c>
      <c r="D14" s="9" t="str">
        <f>IF($B14="N/A","N/A",IF(C14&gt;15,"No",IF(C14&lt;-15,"No","Yes")))</f>
        <v>N/A</v>
      </c>
      <c r="E14" s="34">
        <v>35188</v>
      </c>
      <c r="F14" s="9" t="str">
        <f>IF($B14="N/A","N/A",IF(E14&gt;15,"No",IF(E14&lt;-15,"No","Yes")))</f>
        <v>N/A</v>
      </c>
      <c r="G14" s="34">
        <v>34941</v>
      </c>
      <c r="H14" s="9" t="str">
        <f>IF($B14="N/A","N/A",IF(G14&gt;15,"No",IF(G14&lt;-15,"No","Yes")))</f>
        <v>N/A</v>
      </c>
      <c r="I14" s="10">
        <v>-0.94299999999999995</v>
      </c>
      <c r="J14" s="10">
        <v>-0.70199999999999996</v>
      </c>
      <c r="K14" s="9" t="str">
        <f t="shared" si="0"/>
        <v>Yes</v>
      </c>
    </row>
    <row r="15" spans="1:11" x14ac:dyDescent="0.25">
      <c r="A15" s="24" t="s">
        <v>435</v>
      </c>
      <c r="B15" s="33" t="s">
        <v>215</v>
      </c>
      <c r="C15" s="9">
        <v>11.859921741000001</v>
      </c>
      <c r="D15" s="9" t="str">
        <f>IF($B15="N/A","N/A",IF(C15&gt;20,"No",IF(C15&lt;5,"No","Yes")))</f>
        <v>Yes</v>
      </c>
      <c r="E15" s="9">
        <v>11.901784699</v>
      </c>
      <c r="F15" s="9" t="str">
        <f>IF($B15="N/A","N/A",IF(E15&gt;20,"No",IF(E15&lt;5,"No","Yes")))</f>
        <v>Yes</v>
      </c>
      <c r="G15" s="9">
        <v>11.602415499999999</v>
      </c>
      <c r="H15" s="9" t="str">
        <f>IF($B15="N/A","N/A",IF(G15&gt;20,"No",IF(G15&lt;5,"No","Yes")))</f>
        <v>Yes</v>
      </c>
      <c r="I15" s="10">
        <v>0.35299999999999998</v>
      </c>
      <c r="J15" s="10">
        <v>-2.52</v>
      </c>
      <c r="K15" s="9" t="str">
        <f t="shared" si="0"/>
        <v>Yes</v>
      </c>
    </row>
    <row r="16" spans="1:11" x14ac:dyDescent="0.25">
      <c r="A16" s="24" t="s">
        <v>436</v>
      </c>
      <c r="B16" s="33" t="s">
        <v>213</v>
      </c>
      <c r="C16" s="9">
        <v>88.140078259000006</v>
      </c>
      <c r="D16" s="9" t="str">
        <f>IF($B16="N/A","N/A",IF(C16&gt;15,"No",IF(C16&lt;-15,"No","Yes")))</f>
        <v>N/A</v>
      </c>
      <c r="E16" s="9">
        <v>88.098215300999996</v>
      </c>
      <c r="F16" s="9" t="str">
        <f>IF($B16="N/A","N/A",IF(E16&gt;15,"No",IF(E16&lt;-15,"No","Yes")))</f>
        <v>N/A</v>
      </c>
      <c r="G16" s="9">
        <v>88.397584499999994</v>
      </c>
      <c r="H16" s="9" t="str">
        <f>IF($B16="N/A","N/A",IF(G16&gt;15,"No",IF(G16&lt;-15,"No","Yes")))</f>
        <v>N/A</v>
      </c>
      <c r="I16" s="10">
        <v>-4.7E-2</v>
      </c>
      <c r="J16" s="10">
        <v>0.33979999999999999</v>
      </c>
      <c r="K16" s="9" t="str">
        <f t="shared" si="0"/>
        <v>Yes</v>
      </c>
    </row>
    <row r="17" spans="1:11" x14ac:dyDescent="0.25">
      <c r="A17" s="24" t="s">
        <v>437</v>
      </c>
      <c r="B17" s="33" t="s">
        <v>213</v>
      </c>
      <c r="C17" s="9">
        <v>1.6327449821</v>
      </c>
      <c r="D17" s="9" t="str">
        <f>IF($B17="N/A","N/A",IF(C17&gt;15,"No",IF(C17&lt;-15,"No","Yes")))</f>
        <v>N/A</v>
      </c>
      <c r="E17" s="9">
        <v>1.6085028987000001</v>
      </c>
      <c r="F17" s="9" t="str">
        <f>IF($B17="N/A","N/A",IF(E17&gt;15,"No",IF(E17&lt;-15,"No","Yes")))</f>
        <v>N/A</v>
      </c>
      <c r="G17" s="9">
        <v>4.0554076871999998</v>
      </c>
      <c r="H17" s="9" t="str">
        <f>IF($B17="N/A","N/A",IF(G17&gt;15,"No",IF(G17&lt;-15,"No","Yes")))</f>
        <v>N/A</v>
      </c>
      <c r="I17" s="10">
        <v>-1.48</v>
      </c>
      <c r="J17" s="10">
        <v>152.1</v>
      </c>
      <c r="K17" s="9" t="str">
        <f t="shared" si="0"/>
        <v>No</v>
      </c>
    </row>
    <row r="18" spans="1:11" x14ac:dyDescent="0.25">
      <c r="A18" s="24" t="s">
        <v>819</v>
      </c>
      <c r="B18" s="33" t="s">
        <v>213</v>
      </c>
      <c r="C18" s="80">
        <v>7837.5103448</v>
      </c>
      <c r="D18" s="9" t="str">
        <f>IF($B18="N/A","N/A",IF(C18&gt;15,"No",IF(C18&lt;-15,"No","Yes")))</f>
        <v>N/A</v>
      </c>
      <c r="E18" s="80">
        <v>12384.750883000001</v>
      </c>
      <c r="F18" s="9" t="str">
        <f>IF($B18="N/A","N/A",IF(E18&gt;15,"No",IF(E18&lt;-15,"No","Yes")))</f>
        <v>N/A</v>
      </c>
      <c r="G18" s="80">
        <v>6461.4163725999997</v>
      </c>
      <c r="H18" s="9" t="str">
        <f>IF($B18="N/A","N/A",IF(G18&gt;15,"No",IF(G18&lt;-15,"No","Yes")))</f>
        <v>N/A</v>
      </c>
      <c r="I18" s="10">
        <v>58.02</v>
      </c>
      <c r="J18" s="10">
        <v>-47.8</v>
      </c>
      <c r="K18" s="9" t="str">
        <f t="shared" si="0"/>
        <v>No</v>
      </c>
    </row>
    <row r="19" spans="1:11" x14ac:dyDescent="0.25">
      <c r="A19" s="3" t="s">
        <v>306</v>
      </c>
      <c r="B19" s="33" t="s">
        <v>213</v>
      </c>
      <c r="C19" s="34">
        <v>59</v>
      </c>
      <c r="D19" s="33" t="s">
        <v>213</v>
      </c>
      <c r="E19" s="34">
        <v>51</v>
      </c>
      <c r="F19" s="33" t="s">
        <v>213</v>
      </c>
      <c r="G19" s="34">
        <v>14</v>
      </c>
      <c r="H19" s="9" t="str">
        <f>IF($B19="N/A","N/A",IF(G19&gt;15,"No",IF(G19&lt;-15,"No","Yes")))</f>
        <v>N/A</v>
      </c>
      <c r="I19" s="10">
        <v>-13.6</v>
      </c>
      <c r="J19" s="10">
        <v>-72.5</v>
      </c>
      <c r="K19" s="9" t="str">
        <f t="shared" si="0"/>
        <v>No</v>
      </c>
    </row>
    <row r="20" spans="1:11" x14ac:dyDescent="0.25">
      <c r="A20" s="3" t="s">
        <v>346</v>
      </c>
      <c r="B20" s="33" t="s">
        <v>213</v>
      </c>
      <c r="C20" s="8">
        <v>0.1660849003</v>
      </c>
      <c r="D20" s="33" t="s">
        <v>213</v>
      </c>
      <c r="E20" s="8">
        <v>0.14493577360000001</v>
      </c>
      <c r="F20" s="33" t="s">
        <v>213</v>
      </c>
      <c r="G20" s="8">
        <v>4.0067542400000003E-2</v>
      </c>
      <c r="H20" s="9" t="str">
        <f>IF($B20="N/A","N/A",IF(G20&gt;15,"No",IF(G20&lt;-15,"No","Yes")))</f>
        <v>N/A</v>
      </c>
      <c r="I20" s="10">
        <v>-12.7</v>
      </c>
      <c r="J20" s="10">
        <v>-72.400000000000006</v>
      </c>
      <c r="K20" s="9" t="str">
        <f t="shared" si="0"/>
        <v>No</v>
      </c>
    </row>
    <row r="21" spans="1:11" ht="25" x14ac:dyDescent="0.25">
      <c r="A21" s="3" t="s">
        <v>820</v>
      </c>
      <c r="B21" s="33" t="s">
        <v>213</v>
      </c>
      <c r="C21" s="35">
        <v>1306.2881356</v>
      </c>
      <c r="D21" s="9" t="str">
        <f>IF($B21="N/A","N/A",IF(C21&gt;60,"No",IF(C21&lt;15,"No","Yes")))</f>
        <v>N/A</v>
      </c>
      <c r="E21" s="35">
        <v>2962.9411765</v>
      </c>
      <c r="F21" s="9" t="str">
        <f>IF($B21="N/A","N/A",IF(E21&gt;60,"No",IF(E21&lt;15,"No","Yes")))</f>
        <v>N/A</v>
      </c>
      <c r="G21" s="35">
        <v>5709.2142856999999</v>
      </c>
      <c r="H21" s="9" t="str">
        <f>IF($B21="N/A","N/A",IF(G21&gt;60,"No",IF(G21&lt;15,"No","Yes")))</f>
        <v>N/A</v>
      </c>
      <c r="I21" s="10">
        <v>126.8</v>
      </c>
      <c r="J21" s="10">
        <v>92.69</v>
      </c>
      <c r="K21" s="9" t="str">
        <f t="shared" si="0"/>
        <v>No</v>
      </c>
    </row>
    <row r="22" spans="1:11" x14ac:dyDescent="0.25">
      <c r="A22" s="3" t="s">
        <v>821</v>
      </c>
      <c r="B22" s="33" t="s">
        <v>217</v>
      </c>
      <c r="C22" s="34">
        <v>11</v>
      </c>
      <c r="D22" s="9" t="str">
        <f>IF($B22="N/A","N/A",IF(C22="N/A","N/A",IF(C22=0,"Yes","No")))</f>
        <v>No</v>
      </c>
      <c r="E22" s="34">
        <v>0</v>
      </c>
      <c r="F22" s="9" t="str">
        <f>IF($B22="N/A","N/A",IF(E22="N/A","N/A",IF(E22=0,"Yes","No")))</f>
        <v>Yes</v>
      </c>
      <c r="G22" s="34">
        <v>11</v>
      </c>
      <c r="H22" s="9" t="str">
        <f>IF($B22="N/A","N/A",IF(G22=0,"Yes","No"))</f>
        <v>No</v>
      </c>
      <c r="I22" s="10">
        <v>-100</v>
      </c>
      <c r="J22" s="10" t="s">
        <v>1746</v>
      </c>
      <c r="K22" s="9" t="str">
        <f t="shared" si="0"/>
        <v>N/A</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31310</v>
      </c>
      <c r="D6" s="9" t="str">
        <f>IF($B6="N/A","N/A",IF(C6&gt;15,"No",IF(C6&lt;-15,"No","Yes")))</f>
        <v>N/A</v>
      </c>
      <c r="E6" s="34">
        <v>31000</v>
      </c>
      <c r="F6" s="9" t="str">
        <f>IF($B6="N/A","N/A",IF(E6&gt;15,"No",IF(E6&lt;-15,"No","Yes")))</f>
        <v>N/A</v>
      </c>
      <c r="G6" s="34">
        <v>30887</v>
      </c>
      <c r="H6" s="9" t="str">
        <f>IF($B6="N/A","N/A",IF(G6&gt;15,"No",IF(G6&lt;-15,"No","Yes")))</f>
        <v>N/A</v>
      </c>
      <c r="I6" s="10">
        <v>-0.99</v>
      </c>
      <c r="J6" s="10">
        <v>-0.36499999999999999</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5842.5037368000003</v>
      </c>
      <c r="D9" s="9" t="str">
        <f>IF($B9="N/A","N/A",IF(C9&gt;7000,"No",IF(C9&lt;2000,"No","Yes")))</f>
        <v>Yes</v>
      </c>
      <c r="E9" s="80">
        <v>6201.6226773999997</v>
      </c>
      <c r="F9" s="9" t="str">
        <f>IF($B9="N/A","N/A",IF(E9&gt;7000,"No",IF(E9&lt;2000,"No","Yes")))</f>
        <v>Yes</v>
      </c>
      <c r="G9" s="80">
        <v>6362.6577201</v>
      </c>
      <c r="H9" s="9" t="str">
        <f>IF($B9="N/A","N/A",IF(G9&gt;7000,"No",IF(G9&lt;2000,"No","Yes")))</f>
        <v>Yes</v>
      </c>
      <c r="I9" s="10">
        <v>6.1470000000000002</v>
      </c>
      <c r="J9" s="10">
        <v>2.597</v>
      </c>
      <c r="K9" s="9" t="str">
        <f t="shared" si="0"/>
        <v>Yes</v>
      </c>
    </row>
    <row r="10" spans="1:11" x14ac:dyDescent="0.25">
      <c r="A10" s="94" t="s">
        <v>825</v>
      </c>
      <c r="B10" s="33" t="s">
        <v>213</v>
      </c>
      <c r="C10" s="80">
        <v>973.52002617999995</v>
      </c>
      <c r="D10" s="9" t="str">
        <f>IF($B10="N/A","N/A",IF(C10&gt;15,"No",IF(C10&lt;-15,"No","Yes")))</f>
        <v>N/A</v>
      </c>
      <c r="E10" s="80">
        <v>1090.0953328999999</v>
      </c>
      <c r="F10" s="9" t="str">
        <f>IF($B10="N/A","N/A",IF(E10&gt;15,"No",IF(E10&lt;-15,"No","Yes")))</f>
        <v>N/A</v>
      </c>
      <c r="G10" s="80">
        <v>1032.9148328000001</v>
      </c>
      <c r="H10" s="9" t="str">
        <f>IF($B10="N/A","N/A",IF(G10&gt;15,"No",IF(G10&lt;-15,"No","Yes")))</f>
        <v>N/A</v>
      </c>
      <c r="I10" s="10">
        <v>11.97</v>
      </c>
      <c r="J10" s="10">
        <v>-5.25</v>
      </c>
      <c r="K10" s="9" t="str">
        <f t="shared" si="0"/>
        <v>Yes</v>
      </c>
    </row>
    <row r="11" spans="1:11" x14ac:dyDescent="0.25">
      <c r="A11" s="94" t="s">
        <v>309</v>
      </c>
      <c r="B11" s="33" t="s">
        <v>219</v>
      </c>
      <c r="C11" s="9">
        <v>0.59725327370000003</v>
      </c>
      <c r="D11" s="9" t="str">
        <f>IF($B11="N/A","N/A",IF(C11&gt;10,"No",IF(C11&lt;=0,"No","Yes")))</f>
        <v>Yes</v>
      </c>
      <c r="E11" s="9">
        <v>0.66774193550000005</v>
      </c>
      <c r="F11" s="9" t="str">
        <f>IF($B11="N/A","N/A",IF(E11&gt;10,"No",IF(E11&lt;=0,"No","Yes")))</f>
        <v>Yes</v>
      </c>
      <c r="G11" s="9">
        <v>0.74141224459999999</v>
      </c>
      <c r="H11" s="9" t="str">
        <f>IF($B11="N/A","N/A",IF(G11&gt;10,"No",IF(G11&lt;=0,"No","Yes")))</f>
        <v>Yes</v>
      </c>
      <c r="I11" s="10">
        <v>11.8</v>
      </c>
      <c r="J11" s="10">
        <v>11.03</v>
      </c>
      <c r="K11" s="9" t="str">
        <f t="shared" si="0"/>
        <v>Yes</v>
      </c>
    </row>
    <row r="12" spans="1:11" x14ac:dyDescent="0.25">
      <c r="A12" s="94" t="s">
        <v>826</v>
      </c>
      <c r="B12" s="33" t="s">
        <v>213</v>
      </c>
      <c r="C12" s="80">
        <v>3333.1711230000001</v>
      </c>
      <c r="D12" s="9" t="str">
        <f>IF($B12="N/A","N/A",IF(C12&gt;15,"No",IF(C12&lt;-15,"No","Yes")))</f>
        <v>N/A</v>
      </c>
      <c r="E12" s="80">
        <v>4000.7729469000001</v>
      </c>
      <c r="F12" s="9" t="str">
        <f>IF($B12="N/A","N/A",IF(E12&gt;15,"No",IF(E12&lt;-15,"No","Yes")))</f>
        <v>N/A</v>
      </c>
      <c r="G12" s="80">
        <v>2717.2489083</v>
      </c>
      <c r="H12" s="9" t="str">
        <f>IF($B12="N/A","N/A",IF(G12&gt;15,"No",IF(G12&lt;-15,"No","Yes")))</f>
        <v>N/A</v>
      </c>
      <c r="I12" s="10">
        <v>20.03</v>
      </c>
      <c r="J12" s="10">
        <v>-32.1</v>
      </c>
      <c r="K12" s="9" t="str">
        <f t="shared" si="0"/>
        <v>No</v>
      </c>
    </row>
    <row r="13" spans="1:11" x14ac:dyDescent="0.25">
      <c r="A13" s="94" t="s">
        <v>310</v>
      </c>
      <c r="B13" s="33" t="s">
        <v>214</v>
      </c>
      <c r="C13" s="8">
        <v>99.865857552999998</v>
      </c>
      <c r="D13" s="9" t="str">
        <f>IF($B13="N/A","N/A",IF(C13&gt;100,"No",IF(C13&lt;95,"No","Yes")))</f>
        <v>Yes</v>
      </c>
      <c r="E13" s="8">
        <v>99.845161289999993</v>
      </c>
      <c r="F13" s="9" t="str">
        <f>IF($B13="N/A","N/A",IF(E13&gt;100,"No",IF(E13&lt;95,"No","Yes")))</f>
        <v>Yes</v>
      </c>
      <c r="G13" s="8">
        <v>99.957911095</v>
      </c>
      <c r="H13" s="9" t="str">
        <f>IF($B13="N/A","N/A",IF(G13&gt;100,"No",IF(G13&lt;95,"No","Yes")))</f>
        <v>Yes</v>
      </c>
      <c r="I13" s="10">
        <v>-2.1000000000000001E-2</v>
      </c>
      <c r="J13" s="10">
        <v>0.1129</v>
      </c>
      <c r="K13" s="9" t="str">
        <f t="shared" si="0"/>
        <v>Yes</v>
      </c>
    </row>
    <row r="14" spans="1:11" x14ac:dyDescent="0.25">
      <c r="A14" s="94" t="s">
        <v>827</v>
      </c>
      <c r="B14" s="33" t="s">
        <v>220</v>
      </c>
      <c r="C14" s="8">
        <v>1.2500319816000001</v>
      </c>
      <c r="D14" s="9" t="str">
        <f>IF($B14="N/A","N/A",IF(C14&gt;1,"Yes","No"))</f>
        <v>Yes</v>
      </c>
      <c r="E14" s="8">
        <v>1.2433445335</v>
      </c>
      <c r="F14" s="9" t="str">
        <f>IF($B14="N/A","N/A",IF(E14&gt;1,"Yes","No"))</f>
        <v>Yes</v>
      </c>
      <c r="G14" s="8">
        <v>1.2482671504</v>
      </c>
      <c r="H14" s="9" t="str">
        <f>IF($B14="N/A","N/A",IF(G14&gt;1,"Yes","No"))</f>
        <v>Yes</v>
      </c>
      <c r="I14" s="10">
        <v>-0.53500000000000003</v>
      </c>
      <c r="J14" s="10">
        <v>0.39589999999999997</v>
      </c>
      <c r="K14" s="9" t="str">
        <f t="shared" si="0"/>
        <v>Yes</v>
      </c>
    </row>
    <row r="15" spans="1:11" x14ac:dyDescent="0.25">
      <c r="A15" s="94" t="s">
        <v>311</v>
      </c>
      <c r="B15" s="33" t="s">
        <v>214</v>
      </c>
      <c r="C15" s="8">
        <v>99.830725008000002</v>
      </c>
      <c r="D15" s="9" t="str">
        <f>IF($B15="N/A","N/A",IF(C15&gt;100,"No",IF(C15&lt;95,"No","Yes")))</f>
        <v>Yes</v>
      </c>
      <c r="E15" s="8">
        <v>99.783870968000002</v>
      </c>
      <c r="F15" s="9" t="str">
        <f>IF($B15="N/A","N/A",IF(E15&gt;100,"No",IF(E15&lt;95,"No","Yes")))</f>
        <v>Yes</v>
      </c>
      <c r="G15" s="8">
        <v>99.932010231000007</v>
      </c>
      <c r="H15" s="9" t="str">
        <f>IF($B15="N/A","N/A",IF(G15&gt;100,"No",IF(G15&lt;95,"No","Yes")))</f>
        <v>Yes</v>
      </c>
      <c r="I15" s="10">
        <v>-4.7E-2</v>
      </c>
      <c r="J15" s="10">
        <v>0.14849999999999999</v>
      </c>
      <c r="K15" s="9" t="str">
        <f t="shared" si="0"/>
        <v>Yes</v>
      </c>
    </row>
    <row r="16" spans="1:11" x14ac:dyDescent="0.25">
      <c r="A16" s="94" t="s">
        <v>828</v>
      </c>
      <c r="B16" s="33" t="s">
        <v>221</v>
      </c>
      <c r="C16" s="8">
        <v>12.273058835</v>
      </c>
      <c r="D16" s="9" t="str">
        <f>IF($B16="N/A","N/A",IF(C16&gt;3,"Yes","No"))</f>
        <v>Yes</v>
      </c>
      <c r="E16" s="8">
        <v>12.131736332999999</v>
      </c>
      <c r="F16" s="9" t="str">
        <f>IF($B16="N/A","N/A",IF(E16&gt;3,"Yes","No"))</f>
        <v>Yes</v>
      </c>
      <c r="G16" s="8">
        <v>12.236020216</v>
      </c>
      <c r="H16" s="9" t="str">
        <f>IF($B16="N/A","N/A",IF(G16&gt;3,"Yes","No"))</f>
        <v>Yes</v>
      </c>
      <c r="I16" s="10">
        <v>-1.1499999999999999</v>
      </c>
      <c r="J16" s="10">
        <v>0.85960000000000003</v>
      </c>
      <c r="K16" s="9" t="str">
        <f t="shared" si="0"/>
        <v>Yes</v>
      </c>
    </row>
    <row r="17" spans="1:11" x14ac:dyDescent="0.25">
      <c r="A17" s="94" t="s">
        <v>829</v>
      </c>
      <c r="B17" s="33" t="s">
        <v>222</v>
      </c>
      <c r="C17" s="8">
        <v>5.5886993739999999</v>
      </c>
      <c r="D17" s="9" t="str">
        <f>IF($B17="N/A","N/A",IF(C17&gt;=8,"No",IF(C17&lt;2,"No","Yes")))</f>
        <v>Yes</v>
      </c>
      <c r="E17" s="8">
        <v>5.6699032257999997</v>
      </c>
      <c r="F17" s="9" t="str">
        <f>IF($B17="N/A","N/A",IF(E17&gt;=8,"No",IF(E17&lt;2,"No","Yes")))</f>
        <v>Yes</v>
      </c>
      <c r="G17" s="8">
        <v>5.5676865792000001</v>
      </c>
      <c r="H17" s="9" t="str">
        <f>IF($B17="N/A","N/A",IF(G17&gt;=8,"No",IF(G17&lt;2,"No","Yes")))</f>
        <v>Yes</v>
      </c>
      <c r="I17" s="10">
        <v>1.4530000000000001</v>
      </c>
      <c r="J17" s="10">
        <v>-1.8</v>
      </c>
      <c r="K17" s="9" t="str">
        <f t="shared" si="0"/>
        <v>Yes</v>
      </c>
    </row>
    <row r="18" spans="1:11" x14ac:dyDescent="0.25">
      <c r="A18" s="94" t="s">
        <v>830</v>
      </c>
      <c r="B18" s="33" t="s">
        <v>222</v>
      </c>
      <c r="C18" s="8">
        <v>6.0015969848999999</v>
      </c>
      <c r="D18" s="9" t="str">
        <f>IF($B18="N/A","N/A",IF(C18&gt;=8,"No",IF(C18&lt;2,"No","Yes")))</f>
        <v>Yes</v>
      </c>
      <c r="E18" s="8">
        <v>5.6890645161000002</v>
      </c>
      <c r="F18" s="9" t="str">
        <f>IF($B18="N/A","N/A",IF(E18&gt;=8,"No",IF(E18&lt;2,"No","Yes")))</f>
        <v>Yes</v>
      </c>
      <c r="G18" s="8">
        <v>6.1599054618000002</v>
      </c>
      <c r="H18" s="9" t="str">
        <f>IF($B18="N/A","N/A",IF(G18&gt;=8,"No",IF(G18&lt;2,"No","Yes")))</f>
        <v>Yes</v>
      </c>
      <c r="I18" s="10">
        <v>-5.21</v>
      </c>
      <c r="J18" s="10">
        <v>8.2759999999999998</v>
      </c>
      <c r="K18" s="9" t="str">
        <f t="shared" si="0"/>
        <v>Yes</v>
      </c>
    </row>
    <row r="19" spans="1:11" x14ac:dyDescent="0.25">
      <c r="A19" s="94" t="s">
        <v>312</v>
      </c>
      <c r="B19" s="33" t="s">
        <v>223</v>
      </c>
      <c r="C19" s="8">
        <v>99.872245289000006</v>
      </c>
      <c r="D19" s="9" t="str">
        <f>IF(OR($B19="N/A",$C19="N/A"),"N/A",IF(C19&gt;100,"No",IF(C19&lt;98,"No","Yes")))</f>
        <v>Yes</v>
      </c>
      <c r="E19" s="8">
        <v>99.845161289999993</v>
      </c>
      <c r="F19" s="9" t="str">
        <f>IF(OR($B19="N/A",$E19="N/A"),"N/A",IF(E19&gt;100,"No",IF(E19&lt;98,"No","Yes")))</f>
        <v>Yes</v>
      </c>
      <c r="G19" s="8">
        <v>99.957911095</v>
      </c>
      <c r="H19" s="9" t="str">
        <f>IF($B19="N/A","N/A",IF(G19&gt;100,"No",IF(G19&lt;98,"No","Yes")))</f>
        <v>Yes</v>
      </c>
      <c r="I19" s="10">
        <v>-2.7E-2</v>
      </c>
      <c r="J19" s="10">
        <v>0.1129</v>
      </c>
      <c r="K19" s="9" t="str">
        <f t="shared" si="0"/>
        <v>Yes</v>
      </c>
    </row>
    <row r="20" spans="1:11" x14ac:dyDescent="0.25">
      <c r="A20" s="94" t="s">
        <v>31</v>
      </c>
      <c r="B20" s="49" t="s">
        <v>214</v>
      </c>
      <c r="C20" s="8">
        <v>99.335675503000004</v>
      </c>
      <c r="D20" s="9" t="str">
        <f>IF($B20="N/A","N/A",IF(C20&gt;100,"No",IF(C20&lt;95,"No","Yes")))</f>
        <v>Yes</v>
      </c>
      <c r="E20" s="8">
        <v>99.290322580999998</v>
      </c>
      <c r="F20" s="9" t="str">
        <f>IF($B20="N/A","N/A",IF(E20&gt;100,"No",IF(E20&lt;95,"No","Yes")))</f>
        <v>Yes</v>
      </c>
      <c r="G20" s="8">
        <v>99.391329686000006</v>
      </c>
      <c r="H20" s="9" t="str">
        <f>IF($B20="N/A","N/A",IF(G20&gt;100,"No",IF(G20&lt;95,"No","Yes")))</f>
        <v>Yes</v>
      </c>
      <c r="I20" s="10">
        <v>-4.5999999999999999E-2</v>
      </c>
      <c r="J20" s="10">
        <v>0.1017</v>
      </c>
      <c r="K20" s="9" t="str">
        <f t="shared" si="0"/>
        <v>Yes</v>
      </c>
    </row>
    <row r="21" spans="1:11" x14ac:dyDescent="0.25">
      <c r="A21" s="94" t="s">
        <v>313</v>
      </c>
      <c r="B21" s="33" t="s">
        <v>214</v>
      </c>
      <c r="C21" s="8">
        <v>99.996806132000003</v>
      </c>
      <c r="D21" s="9" t="str">
        <f>IF($B21="N/A","N/A",IF(C21&gt;100,"No",IF(C21&lt;95,"No","Yes")))</f>
        <v>Yes</v>
      </c>
      <c r="E21" s="8">
        <v>99.996774193999997</v>
      </c>
      <c r="F21" s="9" t="str">
        <f>IF($B21="N/A","N/A",IF(E21&gt;100,"No",IF(E21&lt;95,"No","Yes")))</f>
        <v>Yes</v>
      </c>
      <c r="G21" s="8">
        <v>100</v>
      </c>
      <c r="H21" s="9" t="str">
        <f>IF($B21="N/A","N/A",IF(G21&gt;100,"No",IF(G21&lt;95,"No","Yes")))</f>
        <v>Yes</v>
      </c>
      <c r="I21" s="10">
        <v>0</v>
      </c>
      <c r="J21" s="10">
        <v>3.2000000000000002E-3</v>
      </c>
      <c r="K21" s="9" t="str">
        <f t="shared" si="0"/>
        <v>Yes</v>
      </c>
    </row>
    <row r="22" spans="1:11" x14ac:dyDescent="0.25">
      <c r="A22" s="94" t="s">
        <v>1720</v>
      </c>
      <c r="B22" s="33"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4" t="s">
        <v>314</v>
      </c>
      <c r="B23" s="33" t="s">
        <v>223</v>
      </c>
      <c r="C23" s="8">
        <v>99.920153306000003</v>
      </c>
      <c r="D23" s="9" t="str">
        <f>IF($B23="N/A","N/A",IF(C23&gt;100,"No",IF(C23&lt;98,"No","Yes")))</f>
        <v>Yes</v>
      </c>
      <c r="E23" s="8">
        <v>99.883870967999997</v>
      </c>
      <c r="F23" s="9" t="str">
        <f>IF($B23="N/A","N/A",IF(E23&gt;100,"No",IF(E23&lt;98,"No","Yes")))</f>
        <v>Yes</v>
      </c>
      <c r="G23" s="8">
        <v>99.957911095</v>
      </c>
      <c r="H23" s="9" t="str">
        <f>IF($B23="N/A","N/A",IF(G23&gt;100,"No",IF(G23&lt;98,"No","Yes")))</f>
        <v>Yes</v>
      </c>
      <c r="I23" s="10">
        <v>-3.5999999999999997E-2</v>
      </c>
      <c r="J23" s="10">
        <v>7.4099999999999999E-2</v>
      </c>
      <c r="K23" s="9" t="str">
        <f t="shared" si="0"/>
        <v>Yes</v>
      </c>
    </row>
    <row r="24" spans="1:11" x14ac:dyDescent="0.25">
      <c r="A24" s="94" t="s">
        <v>831</v>
      </c>
      <c r="B24" s="33" t="s">
        <v>225</v>
      </c>
      <c r="C24" s="8">
        <v>7.1427840818000004</v>
      </c>
      <c r="D24" s="9" t="str">
        <f>IF($B24="N/A","N/A",IF(C24&gt;=2,"Yes","No"))</f>
        <v>Yes</v>
      </c>
      <c r="E24" s="8">
        <v>7.2436054773</v>
      </c>
      <c r="F24" s="9" t="str">
        <f>IF($B24="N/A","N/A",IF(E24&gt;=2,"Yes","No"))</f>
        <v>Yes</v>
      </c>
      <c r="G24" s="8">
        <v>7.2607048002000001</v>
      </c>
      <c r="H24" s="9" t="str">
        <f>IF($B24="N/A","N/A",IF(G24&gt;=2,"Yes","No"))</f>
        <v>Yes</v>
      </c>
      <c r="I24" s="10">
        <v>1.4119999999999999</v>
      </c>
      <c r="J24" s="10">
        <v>0.2361</v>
      </c>
      <c r="K24" s="9" t="str">
        <f t="shared" si="0"/>
        <v>Yes</v>
      </c>
    </row>
    <row r="25" spans="1:11" x14ac:dyDescent="0.25">
      <c r="A25" s="94" t="s">
        <v>832</v>
      </c>
      <c r="B25" s="33" t="s">
        <v>226</v>
      </c>
      <c r="C25" s="8">
        <v>4.9832187949</v>
      </c>
      <c r="D25" s="9" t="str">
        <f>IF($B25="N/A","N/A",IF(C25&gt;30,"No",IF(C25&lt;5,"No","Yes")))</f>
        <v>No</v>
      </c>
      <c r="E25" s="8">
        <v>5.1672910477</v>
      </c>
      <c r="F25" s="9" t="str">
        <f>IF($B25="N/A","N/A",IF(E25&gt;30,"No",IF(E25&lt;5,"No","Yes")))</f>
        <v>Yes</v>
      </c>
      <c r="G25" s="8">
        <v>4.9264753513999997</v>
      </c>
      <c r="H25" s="9" t="str">
        <f>IF($B25="N/A","N/A",IF(G25&gt;30,"No",IF(G25&lt;5,"No","Yes")))</f>
        <v>No</v>
      </c>
      <c r="I25" s="10">
        <v>3.694</v>
      </c>
      <c r="J25" s="10">
        <v>-4.66</v>
      </c>
      <c r="K25" s="9" t="str">
        <f t="shared" si="0"/>
        <v>Yes</v>
      </c>
    </row>
    <row r="26" spans="1:11" x14ac:dyDescent="0.25">
      <c r="A26" s="94" t="s">
        <v>833</v>
      </c>
      <c r="B26" s="33" t="s">
        <v>227</v>
      </c>
      <c r="C26" s="8">
        <v>30.720792712000002</v>
      </c>
      <c r="D26" s="9" t="str">
        <f>IF($B26="N/A","N/A",IF(C26&gt;75,"No",IF(C26&lt;15,"No","Yes")))</f>
        <v>Yes</v>
      </c>
      <c r="E26" s="8">
        <v>30.296473324000001</v>
      </c>
      <c r="F26" s="9" t="str">
        <f>IF($B26="N/A","N/A",IF(E26&gt;75,"No",IF(E26&lt;15,"No","Yes")))</f>
        <v>Yes</v>
      </c>
      <c r="G26" s="8">
        <v>29.996113233999999</v>
      </c>
      <c r="H26" s="9" t="str">
        <f>IF($B26="N/A","N/A",IF(G26&gt;75,"No",IF(G26&lt;15,"No","Yes")))</f>
        <v>Yes</v>
      </c>
      <c r="I26" s="10">
        <v>-1.38</v>
      </c>
      <c r="J26" s="10">
        <v>-0.99099999999999999</v>
      </c>
      <c r="K26" s="9" t="str">
        <f t="shared" si="0"/>
        <v>Yes</v>
      </c>
    </row>
    <row r="27" spans="1:11" x14ac:dyDescent="0.25">
      <c r="A27" s="94" t="s">
        <v>834</v>
      </c>
      <c r="B27" s="33" t="s">
        <v>228</v>
      </c>
      <c r="C27" s="8">
        <v>64.295988492999996</v>
      </c>
      <c r="D27" s="9" t="str">
        <f>IF($B27="N/A","N/A",IF(C27&gt;70,"No",IF(C27&lt;25,"No","Yes")))</f>
        <v>Yes</v>
      </c>
      <c r="E27" s="8">
        <v>64.536235628</v>
      </c>
      <c r="F27" s="9" t="str">
        <f>IF($B27="N/A","N/A",IF(E27&gt;70,"No",IF(E27&lt;25,"No","Yes")))</f>
        <v>Yes</v>
      </c>
      <c r="G27" s="8">
        <v>65.077411413999997</v>
      </c>
      <c r="H27" s="9" t="str">
        <f>IF($B27="N/A","N/A",IF(G27&gt;70,"No",IF(G27&lt;25,"No","Yes")))</f>
        <v>Yes</v>
      </c>
      <c r="I27" s="10">
        <v>0.37369999999999998</v>
      </c>
      <c r="J27" s="10">
        <v>0.83860000000000001</v>
      </c>
      <c r="K27" s="9" t="str">
        <f t="shared" si="0"/>
        <v>Yes</v>
      </c>
    </row>
    <row r="28" spans="1:11" x14ac:dyDescent="0.25">
      <c r="A28" s="94" t="s">
        <v>318</v>
      </c>
      <c r="B28" s="33" t="s">
        <v>229</v>
      </c>
      <c r="C28" s="8">
        <v>55.796870009999999</v>
      </c>
      <c r="D28" s="9" t="str">
        <f>IF($B28="N/A","N/A",IF(C28&gt;70,"No",IF(C28&lt;35,"No","Yes")))</f>
        <v>Yes</v>
      </c>
      <c r="E28" s="8">
        <v>55.612903226</v>
      </c>
      <c r="F28" s="9" t="str">
        <f>IF($B28="N/A","N/A",IF(E28&gt;70,"No",IF(E28&lt;35,"No","Yes")))</f>
        <v>Yes</v>
      </c>
      <c r="G28" s="8">
        <v>56.994852203000001</v>
      </c>
      <c r="H28" s="9" t="str">
        <f>IF($B28="N/A","N/A",IF(G28&gt;70,"No",IF(G28&lt;35,"No","Yes")))</f>
        <v>Yes</v>
      </c>
      <c r="I28" s="10">
        <v>-0.33</v>
      </c>
      <c r="J28" s="10">
        <v>2.4849999999999999</v>
      </c>
      <c r="K28" s="9" t="str">
        <f t="shared" si="0"/>
        <v>Yes</v>
      </c>
    </row>
    <row r="29" spans="1:11" x14ac:dyDescent="0.25">
      <c r="A29" s="94" t="s">
        <v>835</v>
      </c>
      <c r="B29" s="33" t="s">
        <v>220</v>
      </c>
      <c r="C29" s="8">
        <v>2.3124785345999999</v>
      </c>
      <c r="D29" s="9" t="str">
        <f>IF($B29="N/A","N/A",IF(C29&gt;1,"Yes","No"))</f>
        <v>Yes</v>
      </c>
      <c r="E29" s="8">
        <v>2.3801624129999999</v>
      </c>
      <c r="F29" s="9" t="str">
        <f>IF($B29="N/A","N/A",IF(E29&gt;1,"Yes","No"))</f>
        <v>Yes</v>
      </c>
      <c r="G29" s="8">
        <v>2.3804249033999998</v>
      </c>
      <c r="H29" s="9" t="str">
        <f>IF($B29="N/A","N/A",IF(G29&gt;1,"Yes","No"))</f>
        <v>Yes</v>
      </c>
      <c r="I29" s="10">
        <v>2.927</v>
      </c>
      <c r="J29" s="10">
        <v>1.0999999999999999E-2</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99.994275901999998</v>
      </c>
      <c r="D31" s="9" t="str">
        <f>IF($B31="N/A","N/A",IF(C31&gt;15,"No",IF(C31&lt;-15,"No","Yes")))</f>
        <v>N/A</v>
      </c>
      <c r="E31" s="8">
        <v>100</v>
      </c>
      <c r="F31" s="9" t="str">
        <f>IF($B31="N/A","N/A",IF(E31&gt;15,"No",IF(E31&lt;-15,"No","Yes")))</f>
        <v>N/A</v>
      </c>
      <c r="G31" s="8">
        <v>100</v>
      </c>
      <c r="H31" s="9" t="str">
        <f>IF($B31="N/A","N/A",IF(G31&gt;15,"No",IF(G31&lt;-15,"No","Yes")))</f>
        <v>N/A</v>
      </c>
      <c r="I31" s="10">
        <v>5.7000000000000002E-3</v>
      </c>
      <c r="J31" s="10">
        <v>0</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4" t="s">
        <v>323</v>
      </c>
      <c r="B35" s="33" t="s">
        <v>213</v>
      </c>
      <c r="C35" s="8">
        <v>4.7237304376000004</v>
      </c>
      <c r="D35" s="9" t="str">
        <f>IF($B35="N/A","N/A",IF(C35&gt;15,"No",IF(C35&lt;-15,"No","Yes")))</f>
        <v>N/A</v>
      </c>
      <c r="E35" s="8">
        <v>4.4903225806</v>
      </c>
      <c r="F35" s="9" t="str">
        <f>IF($B35="N/A","N/A",IF(E35&gt;15,"No",IF(E35&lt;-15,"No","Yes")))</f>
        <v>N/A</v>
      </c>
      <c r="G35" s="8">
        <v>4.5909282221999996</v>
      </c>
      <c r="H35" s="9" t="str">
        <f>IF($B35="N/A","N/A",IF(G35&gt;15,"No",IF(G35&lt;-15,"No","Yes")))</f>
        <v>N/A</v>
      </c>
      <c r="I35" s="10">
        <v>-4.9400000000000004</v>
      </c>
      <c r="J35" s="10">
        <v>2.2400000000000002</v>
      </c>
      <c r="K35" s="9" t="str">
        <f t="shared" si="0"/>
        <v>Yes</v>
      </c>
    </row>
    <row r="36" spans="1:11" ht="25" x14ac:dyDescent="0.25">
      <c r="A36" s="94" t="s">
        <v>369</v>
      </c>
      <c r="B36" s="33" t="s">
        <v>213</v>
      </c>
      <c r="C36" s="8">
        <v>6.3015011179</v>
      </c>
      <c r="D36" s="9" t="str">
        <f>IF($B36="N/A","N/A",IF(C36&gt;15,"No",IF(C36&lt;-15,"No","Yes")))</f>
        <v>N/A</v>
      </c>
      <c r="E36" s="8">
        <v>6.4129032258000001</v>
      </c>
      <c r="F36" s="9" t="str">
        <f>IF($B36="N/A","N/A",IF(E36&gt;15,"No",IF(E36&lt;-15,"No","Yes")))</f>
        <v>N/A</v>
      </c>
      <c r="G36" s="8">
        <v>6.0931783598000004</v>
      </c>
      <c r="H36" s="9" t="str">
        <f>IF($B36="N/A","N/A",IF(G36&gt;15,"No",IF(G36&lt;-15,"No","Yes")))</f>
        <v>N/A</v>
      </c>
      <c r="I36" s="10">
        <v>1.768</v>
      </c>
      <c r="J36" s="10">
        <v>-4.99</v>
      </c>
      <c r="K36" s="9" t="str">
        <f t="shared" si="0"/>
        <v>Yes</v>
      </c>
    </row>
    <row r="37" spans="1:11" x14ac:dyDescent="0.25">
      <c r="A37" s="94" t="s">
        <v>374</v>
      </c>
      <c r="B37" s="33" t="s">
        <v>231</v>
      </c>
      <c r="C37" s="8">
        <v>81.641648036000007</v>
      </c>
      <c r="D37" s="9" t="str">
        <f>IF($B37="N/A","N/A",IF(C37&gt;90,"No",IF(C37&lt;75,"No","Yes")))</f>
        <v>Yes</v>
      </c>
      <c r="E37" s="8">
        <v>81.780645160999995</v>
      </c>
      <c r="F37" s="9" t="str">
        <f>IF($B37="N/A","N/A",IF(E37&gt;90,"No",IF(E37&lt;75,"No","Yes")))</f>
        <v>Yes</v>
      </c>
      <c r="G37" s="8">
        <v>80.982290284000001</v>
      </c>
      <c r="H37" s="9" t="str">
        <f>IF($B37="N/A","N/A",IF(G37&gt;90,"No",IF(G37&lt;75,"No","Yes")))</f>
        <v>Yes</v>
      </c>
      <c r="I37" s="10">
        <v>0.17030000000000001</v>
      </c>
      <c r="J37" s="10">
        <v>-0.97599999999999998</v>
      </c>
      <c r="K37" s="9" t="str">
        <f>IF(J37="Div by 0", "N/A", IF(J37="N/A","N/A", IF(J37&gt;30, "No", IF(J37&lt;-30, "No", "Yes"))))</f>
        <v>Yes</v>
      </c>
    </row>
    <row r="38" spans="1:11" x14ac:dyDescent="0.25">
      <c r="A38" s="94" t="s">
        <v>375</v>
      </c>
      <c r="B38" s="33" t="s">
        <v>232</v>
      </c>
      <c r="C38" s="8">
        <v>13.583519642000001</v>
      </c>
      <c r="D38" s="9" t="str">
        <f>IF($B38="N/A","N/A",IF(C38&gt;10,"No",IF(C38&lt;1,"No","Yes")))</f>
        <v>No</v>
      </c>
      <c r="E38" s="8">
        <v>13.416129032000001</v>
      </c>
      <c r="F38" s="9" t="str">
        <f>IF($B38="N/A","N/A",IF(E38&gt;10,"No",IF(E38&lt;1,"No","Yes")))</f>
        <v>No</v>
      </c>
      <c r="G38" s="8">
        <v>14.510959303</v>
      </c>
      <c r="H38" s="9" t="str">
        <f>IF($B38="N/A","N/A",IF(G38&gt;10,"No",IF(G38&lt;1,"No","Yes")))</f>
        <v>No</v>
      </c>
      <c r="I38" s="10">
        <v>-1.23</v>
      </c>
      <c r="J38" s="10">
        <v>8.1609999999999996</v>
      </c>
      <c r="K38" s="9" t="str">
        <f>IF(J38="Div by 0", "N/A", IF(J38="N/A","N/A", IF(J38&gt;30, "No", IF(J38&lt;-30, "No", "Yes"))))</f>
        <v>Yes</v>
      </c>
    </row>
    <row r="39" spans="1:11" x14ac:dyDescent="0.25">
      <c r="A39" s="94" t="s">
        <v>376</v>
      </c>
      <c r="B39" s="33" t="s">
        <v>233</v>
      </c>
      <c r="C39" s="8">
        <v>0.74736505909999995</v>
      </c>
      <c r="D39" s="9" t="str">
        <f>IF($B39="N/A","N/A",IF(C39&gt;2,"No",IF(C39&lt;=0,"No","Yes")))</f>
        <v>Yes</v>
      </c>
      <c r="E39" s="8">
        <v>0.51612903229999996</v>
      </c>
      <c r="F39" s="9" t="str">
        <f>IF($B39="N/A","N/A",IF(E39&gt;2,"No",IF(E39&lt;=0,"No","Yes")))</f>
        <v>Yes</v>
      </c>
      <c r="G39" s="8">
        <v>0.46945316799999998</v>
      </c>
      <c r="H39" s="9" t="str">
        <f>IF($B39="N/A","N/A",IF(G39&gt;2,"No",IF(G39&lt;=0,"No","Yes")))</f>
        <v>Yes</v>
      </c>
      <c r="I39" s="10">
        <v>-30.9</v>
      </c>
      <c r="J39" s="10">
        <v>-9.0399999999999991</v>
      </c>
      <c r="K39" s="9" t="str">
        <f>IF(J39="Div by 0", "N/A", IF(J39="N/A","N/A", IF(J39&gt;30, "No", IF(J39&lt;-30, "No", "Yes"))))</f>
        <v>Yes</v>
      </c>
    </row>
    <row r="40" spans="1:11" x14ac:dyDescent="0.25">
      <c r="A40" s="94" t="s">
        <v>377</v>
      </c>
      <c r="B40" s="33" t="s">
        <v>234</v>
      </c>
      <c r="C40" s="8">
        <v>1.6160970936000001</v>
      </c>
      <c r="D40" s="9" t="str">
        <f>IF($B40="N/A","N/A",IF(C40&gt;3,"No",IF(C40&lt;=0,"No","Yes")))</f>
        <v>Yes</v>
      </c>
      <c r="E40" s="8">
        <v>1.5354838710000001</v>
      </c>
      <c r="F40" s="9" t="str">
        <f>IF($B40="N/A","N/A",IF(E40&gt;3,"No",IF(E40&lt;=0,"No","Yes")))</f>
        <v>Yes</v>
      </c>
      <c r="G40" s="8">
        <v>1.5054877457</v>
      </c>
      <c r="H40" s="9" t="str">
        <f>IF($B40="N/A","N/A",IF(G40&gt;3,"No",IF(G40&lt;=0,"No","Yes")))</f>
        <v>Yes</v>
      </c>
      <c r="I40" s="10">
        <v>-4.99</v>
      </c>
      <c r="J40" s="10">
        <v>-1.95</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4213</v>
      </c>
      <c r="D6" s="9" t="str">
        <f>IF($B6="N/A","N/A",IF(C6&gt;15,"No",IF(C6&lt;-15,"No","Yes")))</f>
        <v>N/A</v>
      </c>
      <c r="E6" s="34">
        <v>4188</v>
      </c>
      <c r="F6" s="9" t="str">
        <f>IF($B6="N/A","N/A",IF(E6&gt;15,"No",IF(E6&lt;-15,"No","Yes")))</f>
        <v>N/A</v>
      </c>
      <c r="G6" s="34">
        <v>4054</v>
      </c>
      <c r="H6" s="9" t="str">
        <f>IF($B6="N/A","N/A",IF(G6&gt;15,"No",IF(G6&lt;-15,"No","Yes")))</f>
        <v>N/A</v>
      </c>
      <c r="I6" s="10">
        <v>-0.59299999999999997</v>
      </c>
      <c r="J6" s="10">
        <v>-3.2</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925.42273913999998</v>
      </c>
      <c r="D9" s="9" t="str">
        <f>IF($B9="N/A","N/A",IF(C9&gt;15,"No",IF(C9&lt;-15,"No","Yes")))</f>
        <v>N/A</v>
      </c>
      <c r="E9" s="80">
        <v>988.34742119999999</v>
      </c>
      <c r="F9" s="9" t="str">
        <f>IF($B9="N/A","N/A",IF(E9&gt;15,"No",IF(E9&lt;-15,"No","Yes")))</f>
        <v>N/A</v>
      </c>
      <c r="G9" s="80">
        <v>912.12629502000004</v>
      </c>
      <c r="H9" s="9" t="str">
        <f>IF($B9="N/A","N/A",IF(G9&gt;15,"No",IF(G9&lt;-15,"No","Yes")))</f>
        <v>N/A</v>
      </c>
      <c r="I9" s="10">
        <v>6.8</v>
      </c>
      <c r="J9" s="10">
        <v>-7.71</v>
      </c>
      <c r="K9" s="9" t="str">
        <f t="shared" si="0"/>
        <v>Yes</v>
      </c>
    </row>
    <row r="10" spans="1:11" x14ac:dyDescent="0.25">
      <c r="A10" s="94" t="s">
        <v>309</v>
      </c>
      <c r="B10" s="33" t="s">
        <v>213</v>
      </c>
      <c r="C10" s="8">
        <v>93.757417516999993</v>
      </c>
      <c r="D10" s="9" t="str">
        <f>IF($B10="N/A","N/A",IF(C10&gt;15,"No",IF(C10&lt;-15,"No","Yes")))</f>
        <v>N/A</v>
      </c>
      <c r="E10" s="8">
        <v>91.953199617999999</v>
      </c>
      <c r="F10" s="9" t="str">
        <f>IF($B10="N/A","N/A",IF(E10&gt;15,"No",IF(E10&lt;-15,"No","Yes")))</f>
        <v>N/A</v>
      </c>
      <c r="G10" s="8">
        <v>92.279230389999995</v>
      </c>
      <c r="H10" s="9" t="str">
        <f>IF($B10="N/A","N/A",IF(G10&gt;15,"No",IF(G10&lt;-15,"No","Yes")))</f>
        <v>N/A</v>
      </c>
      <c r="I10" s="10">
        <v>-1.92</v>
      </c>
      <c r="J10" s="10">
        <v>0.35460000000000003</v>
      </c>
      <c r="K10" s="9" t="str">
        <f t="shared" si="0"/>
        <v>Yes</v>
      </c>
    </row>
    <row r="11" spans="1:11" x14ac:dyDescent="0.25">
      <c r="A11" s="94" t="s">
        <v>826</v>
      </c>
      <c r="B11" s="33" t="s">
        <v>213</v>
      </c>
      <c r="C11" s="80">
        <v>4288.5200000000004</v>
      </c>
      <c r="D11" s="9" t="str">
        <f>IF($B11="N/A","N/A",IF(C11&gt;15,"No",IF(C11&lt;-15,"No","Yes")))</f>
        <v>N/A</v>
      </c>
      <c r="E11" s="80">
        <v>4469.2625292000002</v>
      </c>
      <c r="F11" s="9" t="str">
        <f>IF($B11="N/A","N/A",IF(E11&gt;15,"No",IF(E11&lt;-15,"No","Yes")))</f>
        <v>N/A</v>
      </c>
      <c r="G11" s="80">
        <v>4682.2865543999997</v>
      </c>
      <c r="H11" s="9" t="str">
        <f>IF($B11="N/A","N/A",IF(G11&gt;15,"No",IF(G11&lt;-15,"No","Yes")))</f>
        <v>N/A</v>
      </c>
      <c r="I11" s="10">
        <v>4.2149999999999999</v>
      </c>
      <c r="J11" s="10">
        <v>4.766</v>
      </c>
      <c r="K11" s="9" t="str">
        <f t="shared" si="0"/>
        <v>Yes</v>
      </c>
    </row>
    <row r="12" spans="1:11" x14ac:dyDescent="0.25">
      <c r="A12" s="94" t="s">
        <v>310</v>
      </c>
      <c r="B12" s="33" t="s">
        <v>214</v>
      </c>
      <c r="C12" s="8">
        <v>99.430334677999994</v>
      </c>
      <c r="D12" s="9" t="str">
        <f>IF($B12="N/A","N/A",IF(C12&gt;100,"No",IF(C12&lt;95,"No","Yes")))</f>
        <v>Yes</v>
      </c>
      <c r="E12" s="8">
        <v>97.851002864999998</v>
      </c>
      <c r="F12" s="9" t="str">
        <f>IF($B12="N/A","N/A",IF(E12&gt;100,"No",IF(E12&lt;95,"No","Yes")))</f>
        <v>Yes</v>
      </c>
      <c r="G12" s="8">
        <v>98.766650221999996</v>
      </c>
      <c r="H12" s="9" t="str">
        <f>IF($B12="N/A","N/A",IF(G12&gt;100,"No",IF(G12&lt;95,"No","Yes")))</f>
        <v>Yes</v>
      </c>
      <c r="I12" s="10">
        <v>-1.59</v>
      </c>
      <c r="J12" s="10">
        <v>0.93579999999999997</v>
      </c>
      <c r="K12" s="9" t="str">
        <f t="shared" si="0"/>
        <v>Yes</v>
      </c>
    </row>
    <row r="13" spans="1:11" x14ac:dyDescent="0.25">
      <c r="A13" s="94" t="s">
        <v>827</v>
      </c>
      <c r="B13" s="33" t="s">
        <v>220</v>
      </c>
      <c r="C13" s="8">
        <v>1.0964430651999999</v>
      </c>
      <c r="D13" s="9" t="str">
        <f>IF($B13="N/A","N/A",IF(C13&gt;1,"Yes","No"))</f>
        <v>Yes</v>
      </c>
      <c r="E13" s="8">
        <v>1.1056612982</v>
      </c>
      <c r="F13" s="9" t="str">
        <f>IF($B13="N/A","N/A",IF(E13&gt;1,"Yes","No"))</f>
        <v>Yes</v>
      </c>
      <c r="G13" s="8">
        <v>1.1073926074</v>
      </c>
      <c r="H13" s="9" t="str">
        <f>IF($B13="N/A","N/A",IF(G13&gt;1,"Yes","No"))</f>
        <v>Yes</v>
      </c>
      <c r="I13" s="10">
        <v>0.8407</v>
      </c>
      <c r="J13" s="10">
        <v>0.15659999999999999</v>
      </c>
      <c r="K13" s="9" t="str">
        <f t="shared" si="0"/>
        <v>Yes</v>
      </c>
    </row>
    <row r="14" spans="1:11" x14ac:dyDescent="0.25">
      <c r="A14" s="94" t="s">
        <v>311</v>
      </c>
      <c r="B14" s="33" t="s">
        <v>214</v>
      </c>
      <c r="C14" s="8">
        <v>99.430334677999994</v>
      </c>
      <c r="D14" s="9" t="str">
        <f>IF($B14="N/A","N/A",IF(C14&gt;100,"No",IF(C14&lt;95,"No","Yes")))</f>
        <v>Yes</v>
      </c>
      <c r="E14" s="8">
        <v>97.898758357000006</v>
      </c>
      <c r="F14" s="9" t="str">
        <f>IF($B14="N/A","N/A",IF(E14&gt;100,"No",IF(E14&lt;95,"No","Yes")))</f>
        <v>Yes</v>
      </c>
      <c r="G14" s="8">
        <v>98.840651209000001</v>
      </c>
      <c r="H14" s="9" t="str">
        <f>IF($B14="N/A","N/A",IF(G14&gt;100,"No",IF(G14&lt;95,"No","Yes")))</f>
        <v>Yes</v>
      </c>
      <c r="I14" s="10">
        <v>-1.54</v>
      </c>
      <c r="J14" s="10">
        <v>0.96209999999999996</v>
      </c>
      <c r="K14" s="9" t="str">
        <f t="shared" si="0"/>
        <v>Yes</v>
      </c>
    </row>
    <row r="15" spans="1:11" x14ac:dyDescent="0.25">
      <c r="A15" s="94" t="s">
        <v>828</v>
      </c>
      <c r="B15" s="33" t="s">
        <v>221</v>
      </c>
      <c r="C15" s="8">
        <v>10.573406541000001</v>
      </c>
      <c r="D15" s="9" t="str">
        <f>IF($B15="N/A","N/A",IF(C15&gt;3,"Yes","No"))</f>
        <v>Yes</v>
      </c>
      <c r="E15" s="8">
        <v>10.711707317</v>
      </c>
      <c r="F15" s="9" t="str">
        <f>IF($B15="N/A","N/A",IF(E15&gt;3,"Yes","No"))</f>
        <v>Yes</v>
      </c>
      <c r="G15" s="8">
        <v>10.828050911</v>
      </c>
      <c r="H15" s="9" t="str">
        <f>IF($B15="N/A","N/A",IF(G15&gt;3,"Yes","No"))</f>
        <v>Yes</v>
      </c>
      <c r="I15" s="10">
        <v>1.3080000000000001</v>
      </c>
      <c r="J15" s="10">
        <v>1.0860000000000001</v>
      </c>
      <c r="K15" s="9" t="str">
        <f t="shared" si="0"/>
        <v>Yes</v>
      </c>
    </row>
    <row r="16" spans="1:11" x14ac:dyDescent="0.25">
      <c r="A16" s="94" t="s">
        <v>829</v>
      </c>
      <c r="B16" s="33" t="s">
        <v>222</v>
      </c>
      <c r="C16" s="8">
        <v>5.2155745489000003</v>
      </c>
      <c r="D16" s="9" t="str">
        <f>IF($B16="N/A","N/A",IF(C16&gt;=8,"No",IF(C16&lt;2,"No","Yes")))</f>
        <v>Yes</v>
      </c>
      <c r="E16" s="8">
        <v>5.1850525310000002</v>
      </c>
      <c r="F16" s="9" t="str">
        <f>IF($B16="N/A","N/A",IF(E16&gt;=8,"No",IF(E16&lt;2,"No","Yes")))</f>
        <v>Yes</v>
      </c>
      <c r="G16" s="8">
        <v>5.2062160829000002</v>
      </c>
      <c r="H16" s="9" t="str">
        <f>IF($B16="N/A","N/A",IF(G16&gt;=8,"No",IF(G16&lt;2,"No","Yes")))</f>
        <v>Yes</v>
      </c>
      <c r="I16" s="10">
        <v>-0.58499999999999996</v>
      </c>
      <c r="J16" s="10">
        <v>0.40820000000000001</v>
      </c>
      <c r="K16" s="9" t="str">
        <f t="shared" si="0"/>
        <v>Yes</v>
      </c>
    </row>
    <row r="17" spans="1:11" x14ac:dyDescent="0.25">
      <c r="A17" s="94" t="s">
        <v>312</v>
      </c>
      <c r="B17" s="33" t="s">
        <v>223</v>
      </c>
      <c r="C17" s="8">
        <v>99.501542843999999</v>
      </c>
      <c r="D17" s="9" t="str">
        <f>IF(OR($B17="N/A",$C17="N/A"),"N/A",IF(C17&gt;100,"No",IF(C17&lt;98,"No","Yes")))</f>
        <v>Yes</v>
      </c>
      <c r="E17" s="8">
        <v>98.018147087000003</v>
      </c>
      <c r="F17" s="9" t="str">
        <f>IF(OR($B17="N/A",$E17="N/A"),"N/A",IF(E17&gt;100,"No",IF(E17&lt;98,"No","Yes")))</f>
        <v>Yes</v>
      </c>
      <c r="G17" s="8">
        <v>97.483966452999994</v>
      </c>
      <c r="H17" s="9" t="str">
        <f>IF($B17="N/A","N/A",IF(G17&gt;100,"No",IF(G17&lt;98,"No","Yes")))</f>
        <v>No</v>
      </c>
      <c r="I17" s="10">
        <v>-1.49</v>
      </c>
      <c r="J17" s="10">
        <v>-0.54500000000000004</v>
      </c>
      <c r="K17" s="9" t="str">
        <f t="shared" si="0"/>
        <v>Yes</v>
      </c>
    </row>
    <row r="18" spans="1:11" x14ac:dyDescent="0.25">
      <c r="A18" s="94" t="s">
        <v>31</v>
      </c>
      <c r="B18" s="33" t="s">
        <v>214</v>
      </c>
      <c r="C18" s="8">
        <v>99.098029906999997</v>
      </c>
      <c r="D18" s="9" t="str">
        <f>IF($B18="N/A","N/A",IF(C18&gt;100,"No",IF(C18&lt;95,"No","Yes")))</f>
        <v>Yes</v>
      </c>
      <c r="E18" s="8">
        <v>97.803247373000005</v>
      </c>
      <c r="F18" s="9" t="str">
        <f>IF($B18="N/A","N/A",IF(E18&gt;100,"No",IF(E18&lt;95,"No","Yes")))</f>
        <v>Yes</v>
      </c>
      <c r="G18" s="8">
        <v>97.187962506000005</v>
      </c>
      <c r="H18" s="9" t="str">
        <f>IF($B18="N/A","N/A",IF(G18&gt;100,"No",IF(G18&lt;95,"No","Yes")))</f>
        <v>Yes</v>
      </c>
      <c r="I18" s="10">
        <v>-1.31</v>
      </c>
      <c r="J18" s="10">
        <v>-0.629</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99.905055779999998</v>
      </c>
      <c r="D20" s="9" t="str">
        <f>IF($B20="N/A","N/A",IF(C20&gt;100,"No",IF(C20&lt;98,"No","Yes")))</f>
        <v>Yes</v>
      </c>
      <c r="E20" s="8">
        <v>99.307545368000007</v>
      </c>
      <c r="F20" s="9" t="str">
        <f>IF($B20="N/A","N/A",IF(E20&gt;100,"No",IF(E20&lt;98,"No","Yes")))</f>
        <v>Yes</v>
      </c>
      <c r="G20" s="8">
        <v>99.531327083999997</v>
      </c>
      <c r="H20" s="9" t="str">
        <f>IF($B20="N/A","N/A",IF(G20&gt;100,"No",IF(G20&lt;98,"No","Yes")))</f>
        <v>Yes</v>
      </c>
      <c r="I20" s="10">
        <v>-0.59799999999999998</v>
      </c>
      <c r="J20" s="10">
        <v>0.2253</v>
      </c>
      <c r="K20" s="9" t="str">
        <f t="shared" si="0"/>
        <v>Yes</v>
      </c>
    </row>
    <row r="21" spans="1:11" x14ac:dyDescent="0.25">
      <c r="A21" s="94" t="s">
        <v>831</v>
      </c>
      <c r="B21" s="33" t="s">
        <v>225</v>
      </c>
      <c r="C21" s="8">
        <v>7.7412687098999999</v>
      </c>
      <c r="D21" s="9" t="str">
        <f>IF($B21="N/A","N/A",IF(C21&gt;=2,"Yes","No"))</f>
        <v>Yes</v>
      </c>
      <c r="E21" s="8">
        <v>7.7795143063000003</v>
      </c>
      <c r="F21" s="9" t="str">
        <f>IF($B21="N/A","N/A",IF(E21&gt;=2,"Yes","No"))</f>
        <v>Yes</v>
      </c>
      <c r="G21" s="8">
        <v>7.7194547707999996</v>
      </c>
      <c r="H21" s="9" t="str">
        <f>IF($B21="N/A","N/A",IF(G21&gt;=2,"Yes","No"))</f>
        <v>Yes</v>
      </c>
      <c r="I21" s="10">
        <v>0.49399999999999999</v>
      </c>
      <c r="J21" s="10">
        <v>-0.77200000000000002</v>
      </c>
      <c r="K21" s="9" t="str">
        <f t="shared" si="0"/>
        <v>Yes</v>
      </c>
    </row>
    <row r="22" spans="1:11" x14ac:dyDescent="0.25">
      <c r="A22" s="94" t="s">
        <v>832</v>
      </c>
      <c r="B22" s="33" t="s">
        <v>226</v>
      </c>
      <c r="C22" s="8">
        <v>6.2485150867000003</v>
      </c>
      <c r="D22" s="9" t="str">
        <f>IF($B22="N/A","N/A",IF(C22&gt;30,"No",IF(C22&lt;5,"No","Yes")))</f>
        <v>Yes</v>
      </c>
      <c r="E22" s="8">
        <v>6.1072373167</v>
      </c>
      <c r="F22" s="9" t="str">
        <f>IF($B22="N/A","N/A",IF(E22&gt;30,"No",IF(E22&lt;5,"No","Yes")))</f>
        <v>Yes</v>
      </c>
      <c r="G22" s="8">
        <v>6.2701363072999996</v>
      </c>
      <c r="H22" s="9" t="str">
        <f>IF($B22="N/A","N/A",IF(G22&gt;30,"No",IF(G22&lt;5,"No","Yes")))</f>
        <v>Yes</v>
      </c>
      <c r="I22" s="10">
        <v>-2.2599999999999998</v>
      </c>
      <c r="J22" s="10">
        <v>2.6669999999999998</v>
      </c>
      <c r="K22" s="9" t="str">
        <f t="shared" si="0"/>
        <v>Yes</v>
      </c>
    </row>
    <row r="23" spans="1:11" x14ac:dyDescent="0.25">
      <c r="A23" s="94" t="s">
        <v>833</v>
      </c>
      <c r="B23" s="33" t="s">
        <v>227</v>
      </c>
      <c r="C23" s="8">
        <v>32.121644095999997</v>
      </c>
      <c r="D23" s="9" t="str">
        <f>IF($B23="N/A","N/A",IF(C23&gt;75,"No",IF(C23&lt;15,"No","Yes")))</f>
        <v>Yes</v>
      </c>
      <c r="E23" s="8">
        <v>32.892522241000002</v>
      </c>
      <c r="F23" s="9" t="str">
        <f>IF($B23="N/A","N/A",IF(E23&gt;75,"No",IF(E23&lt;15,"No","Yes")))</f>
        <v>Yes</v>
      </c>
      <c r="G23" s="8">
        <v>32.812887236999998</v>
      </c>
      <c r="H23" s="9" t="str">
        <f>IF($B23="N/A","N/A",IF(G23&gt;75,"No",IF(G23&lt;15,"No","Yes")))</f>
        <v>Yes</v>
      </c>
      <c r="I23" s="10">
        <v>2.4</v>
      </c>
      <c r="J23" s="10">
        <v>-0.24199999999999999</v>
      </c>
      <c r="K23" s="9" t="str">
        <f t="shared" si="0"/>
        <v>Yes</v>
      </c>
    </row>
    <row r="24" spans="1:11" x14ac:dyDescent="0.25">
      <c r="A24" s="94" t="s">
        <v>834</v>
      </c>
      <c r="B24" s="33" t="s">
        <v>228</v>
      </c>
      <c r="C24" s="8">
        <v>61.629840817000002</v>
      </c>
      <c r="D24" s="9" t="str">
        <f>IF($B24="N/A","N/A",IF(C24&gt;70,"No",IF(C24&lt;25,"No","Yes")))</f>
        <v>Yes</v>
      </c>
      <c r="E24" s="8">
        <v>61.000240441999999</v>
      </c>
      <c r="F24" s="9" t="str">
        <f>IF($B24="N/A","N/A",IF(E24&gt;70,"No",IF(E24&lt;25,"No","Yes")))</f>
        <v>Yes</v>
      </c>
      <c r="G24" s="8">
        <v>60.916976456</v>
      </c>
      <c r="H24" s="9" t="str">
        <f>IF($B24="N/A","N/A",IF(G24&gt;70,"No",IF(G24&lt;25,"No","Yes")))</f>
        <v>Yes</v>
      </c>
      <c r="I24" s="10">
        <v>-1.02</v>
      </c>
      <c r="J24" s="10">
        <v>-0.13600000000000001</v>
      </c>
      <c r="K24" s="9" t="str">
        <f t="shared" si="0"/>
        <v>Yes</v>
      </c>
    </row>
    <row r="25" spans="1:11" x14ac:dyDescent="0.25">
      <c r="A25" s="94" t="s">
        <v>318</v>
      </c>
      <c r="B25" s="33" t="s">
        <v>229</v>
      </c>
      <c r="C25" s="8">
        <v>30.714455258000001</v>
      </c>
      <c r="D25" s="9" t="str">
        <f>IF($B25="N/A","N/A",IF(C25&gt;70,"No",IF(C25&lt;35,"No","Yes")))</f>
        <v>No</v>
      </c>
      <c r="E25" s="8">
        <v>28.653295129</v>
      </c>
      <c r="F25" s="9" t="str">
        <f>IF($B25="N/A","N/A",IF(E25&gt;70,"No",IF(E25&lt;35,"No","Yes")))</f>
        <v>No</v>
      </c>
      <c r="G25" s="8">
        <v>31.105081401</v>
      </c>
      <c r="H25" s="9" t="str">
        <f>IF($B25="N/A","N/A",IF(G25&gt;70,"No",IF(G25&lt;35,"No","Yes")))</f>
        <v>No</v>
      </c>
      <c r="I25" s="10">
        <v>-6.71</v>
      </c>
      <c r="J25" s="10">
        <v>8.5570000000000004</v>
      </c>
      <c r="K25" s="9" t="str">
        <f t="shared" si="0"/>
        <v>Yes</v>
      </c>
    </row>
    <row r="26" spans="1:11" x14ac:dyDescent="0.25">
      <c r="A26" s="94" t="s">
        <v>835</v>
      </c>
      <c r="B26" s="33" t="s">
        <v>220</v>
      </c>
      <c r="C26" s="8">
        <v>1.8469860896000001</v>
      </c>
      <c r="D26" s="9" t="str">
        <f>IF($B26="N/A","N/A",IF(C26&gt;1,"Yes","No"))</f>
        <v>Yes</v>
      </c>
      <c r="E26" s="8">
        <v>1.8316666666999999</v>
      </c>
      <c r="F26" s="9" t="str">
        <f>IF($B26="N/A","N/A",IF(E26&gt;1,"Yes","No"))</f>
        <v>Yes</v>
      </c>
      <c r="G26" s="8">
        <v>1.9492466297</v>
      </c>
      <c r="H26" s="9" t="str">
        <f>IF($B26="N/A","N/A",IF(G26&gt;1,"Yes","No"))</f>
        <v>Yes</v>
      </c>
      <c r="I26" s="10">
        <v>-0.82899999999999996</v>
      </c>
      <c r="J26" s="10">
        <v>6.4189999999999996</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0</v>
      </c>
      <c r="D6" s="9" t="str">
        <f>IF(OR($B6="N/A",$C6="N/A"),"N/A",IF(C6&lt;0,"No","Yes"))</f>
        <v>N/A</v>
      </c>
      <c r="E6" s="34">
        <v>0</v>
      </c>
      <c r="F6" s="9" t="str">
        <f>IF($B6="N/A","N/A",IF(E6&lt;0,"No","Yes"))</f>
        <v>N/A</v>
      </c>
      <c r="G6" s="34">
        <v>0</v>
      </c>
      <c r="H6" s="9" t="str">
        <f>IF($B6="N/A","N/A",IF(G6&lt;0,"No","Yes"))</f>
        <v>N/A</v>
      </c>
      <c r="I6" s="10" t="s">
        <v>1746</v>
      </c>
      <c r="J6" s="10" t="s">
        <v>1746</v>
      </c>
      <c r="K6" s="9" t="str">
        <f t="shared" ref="K6:K35" si="0">IF(J6="Div by 0", "N/A", IF(J6="N/A","N/A", IF(J6&gt;30, "No", IF(J6&lt;-30, "No", "Yes"))))</f>
        <v>N/A</v>
      </c>
    </row>
    <row r="7" spans="1:11" x14ac:dyDescent="0.25">
      <c r="A7" s="94" t="s">
        <v>438</v>
      </c>
      <c r="B7" s="89"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4" t="s">
        <v>439</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4" t="s">
        <v>440</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4" t="s">
        <v>441</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4" t="s">
        <v>324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4" t="s">
        <v>310</v>
      </c>
      <c r="B12" s="89"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4" t="s">
        <v>827</v>
      </c>
      <c r="B13" s="89"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4" t="s">
        <v>311</v>
      </c>
      <c r="B14" s="89"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4" t="s">
        <v>828</v>
      </c>
      <c r="B15" s="89"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4" t="s">
        <v>837</v>
      </c>
      <c r="B16" s="89"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4" t="s">
        <v>830</v>
      </c>
      <c r="B17" s="89"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4" t="s">
        <v>312</v>
      </c>
      <c r="B18" s="33"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4" t="s">
        <v>31</v>
      </c>
      <c r="B19" s="33"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4" t="s">
        <v>313</v>
      </c>
      <c r="B20" s="89"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4" t="s">
        <v>838</v>
      </c>
      <c r="B21" s="89"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4" t="s">
        <v>314</v>
      </c>
      <c r="B22" s="89"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4" t="s">
        <v>831</v>
      </c>
      <c r="B23" s="89"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4" t="s">
        <v>315</v>
      </c>
      <c r="B24" s="89"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4" t="s">
        <v>316</v>
      </c>
      <c r="B25" s="89"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4" t="s">
        <v>317</v>
      </c>
      <c r="B26" s="89"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4" t="s">
        <v>318</v>
      </c>
      <c r="B27" s="89"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4" t="s">
        <v>835</v>
      </c>
      <c r="B28" s="89"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4" t="s">
        <v>319</v>
      </c>
      <c r="B29" s="89"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4" t="s">
        <v>836</v>
      </c>
      <c r="B30" s="89"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4" t="s">
        <v>322</v>
      </c>
      <c r="B33" s="89"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4" t="s">
        <v>323</v>
      </c>
      <c r="B34" s="89"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4" t="s">
        <v>370</v>
      </c>
      <c r="B35" s="89"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7"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7"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7"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7"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116790</v>
      </c>
      <c r="D7" s="30" t="str">
        <f>IF($B7="N/A","N/A",IF(C7&gt;15,"No",IF(C7&lt;-15,"No","Yes")))</f>
        <v>N/A</v>
      </c>
      <c r="E7" s="29">
        <v>116934</v>
      </c>
      <c r="F7" s="30" t="str">
        <f>IF($B7="N/A","N/A",IF(E7&gt;15,"No",IF(E7&lt;-15,"No","Yes")))</f>
        <v>N/A</v>
      </c>
      <c r="G7" s="29">
        <v>120107</v>
      </c>
      <c r="H7" s="30" t="str">
        <f>IF($B7="N/A","N/A",IF(G7&gt;15,"No",IF(G7&lt;-15,"No","Yes")))</f>
        <v>N/A</v>
      </c>
      <c r="I7" s="31">
        <v>0.12330000000000001</v>
      </c>
      <c r="J7" s="31">
        <v>2.7130000000000001</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1" t="s">
        <v>13</v>
      </c>
      <c r="B14" s="33" t="s">
        <v>213</v>
      </c>
      <c r="C14" s="34">
        <v>116790</v>
      </c>
      <c r="D14" s="9" t="str">
        <f>IF($B14="N/A","N/A",IF(C14&gt;15,"No",IF(C14&lt;-15,"No","Yes")))</f>
        <v>N/A</v>
      </c>
      <c r="E14" s="34">
        <v>116934</v>
      </c>
      <c r="F14" s="9" t="str">
        <f>IF($B14="N/A","N/A",IF(E14&gt;15,"No",IF(E14&lt;-15,"No","Yes")))</f>
        <v>N/A</v>
      </c>
      <c r="G14" s="34">
        <v>120107</v>
      </c>
      <c r="H14" s="9" t="str">
        <f>IF($B14="N/A","N/A",IF(G14&gt;15,"No",IF(G14&lt;-15,"No","Yes")))</f>
        <v>N/A</v>
      </c>
      <c r="I14" s="10">
        <v>0.12330000000000001</v>
      </c>
      <c r="J14" s="10">
        <v>2.7130000000000001</v>
      </c>
      <c r="K14" s="9" t="str">
        <f t="shared" si="0"/>
        <v>Yes</v>
      </c>
    </row>
    <row r="15" spans="1:11" x14ac:dyDescent="0.25">
      <c r="A15" s="91" t="s">
        <v>442</v>
      </c>
      <c r="B15" s="33" t="s">
        <v>215</v>
      </c>
      <c r="C15" s="8">
        <v>2.8358592345</v>
      </c>
      <c r="D15" s="9" t="str">
        <f>IF($B15="N/A","N/A",IF(C15&gt;20,"No",IF(C15&lt;5,"No","Yes")))</f>
        <v>No</v>
      </c>
      <c r="E15" s="8">
        <v>2.6373851916</v>
      </c>
      <c r="F15" s="9" t="str">
        <f>IF($B15="N/A","N/A",IF(E15&gt;20,"No",IF(E15&lt;5,"No","Yes")))</f>
        <v>No</v>
      </c>
      <c r="G15" s="8">
        <v>3.4419309449000002</v>
      </c>
      <c r="H15" s="9" t="str">
        <f>IF($B15="N/A","N/A",IF(G15&gt;20,"No",IF(G15&lt;5,"No","Yes")))</f>
        <v>No</v>
      </c>
      <c r="I15" s="10">
        <v>-7</v>
      </c>
      <c r="J15" s="10">
        <v>30.51</v>
      </c>
      <c r="K15" s="9" t="str">
        <f t="shared" si="0"/>
        <v>No</v>
      </c>
    </row>
    <row r="16" spans="1:11" x14ac:dyDescent="0.25">
      <c r="A16" s="91" t="s">
        <v>443</v>
      </c>
      <c r="B16" s="28" t="s">
        <v>213</v>
      </c>
      <c r="C16" s="8">
        <v>97.164140764999999</v>
      </c>
      <c r="D16" s="9" t="str">
        <f>IF($B16="N/A","N/A",IF(C16&gt;15,"No",IF(C16&lt;-15,"No","Yes")))</f>
        <v>N/A</v>
      </c>
      <c r="E16" s="8">
        <v>97.362614808000004</v>
      </c>
      <c r="F16" s="9" t="str">
        <f>IF($B16="N/A","N/A",IF(E16&gt;15,"No",IF(E16&lt;-15,"No","Yes")))</f>
        <v>N/A</v>
      </c>
      <c r="G16" s="8">
        <v>96.558069055000004</v>
      </c>
      <c r="H16" s="9" t="str">
        <f>IF($B16="N/A","N/A",IF(G16&gt;15,"No",IF(G16&lt;-15,"No","Yes")))</f>
        <v>N/A</v>
      </c>
      <c r="I16" s="10">
        <v>0.20430000000000001</v>
      </c>
      <c r="J16" s="10">
        <v>-0.82599999999999996</v>
      </c>
      <c r="K16" s="9" t="str">
        <f t="shared" si="0"/>
        <v>Yes</v>
      </c>
    </row>
    <row r="17" spans="1:11" x14ac:dyDescent="0.25">
      <c r="A17" s="91" t="s">
        <v>444</v>
      </c>
      <c r="B17" s="33" t="s">
        <v>235</v>
      </c>
      <c r="C17" s="8">
        <v>4.7170134428999999</v>
      </c>
      <c r="D17" s="9" t="str">
        <f>IF($B17="N/A","N/A",IF(C17&gt;1,"Yes","No"))</f>
        <v>Yes</v>
      </c>
      <c r="E17" s="8">
        <v>3.1983854140000001</v>
      </c>
      <c r="F17" s="9" t="str">
        <f>IF($B17="N/A","N/A",IF(E17&gt;1,"Yes","No"))</f>
        <v>Yes</v>
      </c>
      <c r="G17" s="8">
        <v>4.7948912220000004</v>
      </c>
      <c r="H17" s="9" t="str">
        <f>IF($B17="N/A","N/A",IF(G17&gt;1,"Yes","No"))</f>
        <v>Yes</v>
      </c>
      <c r="I17" s="10">
        <v>-32.200000000000003</v>
      </c>
      <c r="J17" s="10">
        <v>49.92</v>
      </c>
      <c r="K17" s="9" t="str">
        <f t="shared" si="0"/>
        <v>No</v>
      </c>
    </row>
    <row r="18" spans="1:11" x14ac:dyDescent="0.25">
      <c r="A18" s="91" t="s">
        <v>862</v>
      </c>
      <c r="B18" s="33" t="s">
        <v>213</v>
      </c>
      <c r="C18" s="92">
        <v>4987.3886368000003</v>
      </c>
      <c r="D18" s="9" t="str">
        <f>IF($B18="N/A","N/A",IF(C18&gt;15,"No",IF(C18&lt;-15,"No","Yes")))</f>
        <v>N/A</v>
      </c>
      <c r="E18" s="92">
        <v>5663.0470587999998</v>
      </c>
      <c r="F18" s="9" t="str">
        <f>IF($B18="N/A","N/A",IF(E18&gt;15,"No",IF(E18&lt;-15,"No","Yes")))</f>
        <v>N/A</v>
      </c>
      <c r="G18" s="92">
        <v>5863.6277130999997</v>
      </c>
      <c r="H18" s="9" t="str">
        <f>IF($B18="N/A","N/A",IF(G18&gt;15,"No",IF(G18&lt;-15,"No","Yes")))</f>
        <v>N/A</v>
      </c>
      <c r="I18" s="10">
        <v>13.55</v>
      </c>
      <c r="J18" s="10">
        <v>3.5419999999999998</v>
      </c>
      <c r="K18" s="9" t="str">
        <f t="shared" si="0"/>
        <v>Yes</v>
      </c>
    </row>
    <row r="19" spans="1:11" x14ac:dyDescent="0.25">
      <c r="A19" s="3" t="s">
        <v>131</v>
      </c>
      <c r="B19" s="33" t="s">
        <v>213</v>
      </c>
      <c r="C19" s="34">
        <v>24</v>
      </c>
      <c r="D19" s="33" t="s">
        <v>213</v>
      </c>
      <c r="E19" s="34">
        <v>85</v>
      </c>
      <c r="F19" s="33" t="s">
        <v>213</v>
      </c>
      <c r="G19" s="34">
        <v>15</v>
      </c>
      <c r="H19" s="9" t="str">
        <f>IF($B19="N/A","N/A",IF(G19&gt;15,"No",IF(G19&lt;-15,"No","Yes")))</f>
        <v>N/A</v>
      </c>
      <c r="I19" s="10">
        <v>254.2</v>
      </c>
      <c r="J19" s="10">
        <v>-82.4</v>
      </c>
      <c r="K19" s="9" t="str">
        <f t="shared" si="0"/>
        <v>No</v>
      </c>
    </row>
    <row r="20" spans="1:11" x14ac:dyDescent="0.25">
      <c r="A20" s="3" t="s">
        <v>346</v>
      </c>
      <c r="B20" s="28" t="s">
        <v>213</v>
      </c>
      <c r="C20" s="8">
        <v>2.05497046E-2</v>
      </c>
      <c r="D20" s="33" t="s">
        <v>213</v>
      </c>
      <c r="E20" s="8">
        <v>7.26905776E-2</v>
      </c>
      <c r="F20" s="33" t="s">
        <v>213</v>
      </c>
      <c r="G20" s="8">
        <v>1.24888641E-2</v>
      </c>
      <c r="H20" s="9" t="str">
        <f>IF($B20="N/A","N/A",IF(G20&gt;15,"No",IF(G20&lt;-15,"No","Yes")))</f>
        <v>N/A</v>
      </c>
      <c r="I20" s="10">
        <v>253.7</v>
      </c>
      <c r="J20" s="10">
        <v>-82.8</v>
      </c>
      <c r="K20" s="9" t="str">
        <f t="shared" si="0"/>
        <v>No</v>
      </c>
    </row>
    <row r="21" spans="1:11" ht="25" x14ac:dyDescent="0.25">
      <c r="A21" s="3" t="s">
        <v>841</v>
      </c>
      <c r="B21" s="33" t="s">
        <v>213</v>
      </c>
      <c r="C21" s="92">
        <v>4686.9166667</v>
      </c>
      <c r="D21" s="9" t="str">
        <f>IF($B21="N/A","N/A",IF(C21&gt;60,"No",IF(C21&lt;15,"No","Yes")))</f>
        <v>N/A</v>
      </c>
      <c r="E21" s="92">
        <v>4977.2352940999999</v>
      </c>
      <c r="F21" s="9" t="str">
        <f>IF($B21="N/A","N/A",IF(E21&gt;60,"No",IF(E21&lt;15,"No","Yes")))</f>
        <v>N/A</v>
      </c>
      <c r="G21" s="92">
        <v>4437.2</v>
      </c>
      <c r="H21" s="9" t="str">
        <f>IF($B21="N/A","N/A",IF(G21&gt;60,"No",IF(G21&lt;15,"No","Yes")))</f>
        <v>N/A</v>
      </c>
      <c r="I21" s="10">
        <v>6.194</v>
      </c>
      <c r="J21" s="10">
        <v>-10.9</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113478</v>
      </c>
      <c r="D6" s="9" t="str">
        <f>IF($B6="N/A","N/A",IF(C6&gt;15,"No",IF(C6&lt;-15,"No","Yes")))</f>
        <v>N/A</v>
      </c>
      <c r="E6" s="34">
        <v>113850</v>
      </c>
      <c r="F6" s="9" t="str">
        <f>IF($B6="N/A","N/A",IF(E6&gt;15,"No",IF(E6&lt;-15,"No","Yes")))</f>
        <v>N/A</v>
      </c>
      <c r="G6" s="34">
        <v>115973</v>
      </c>
      <c r="H6" s="9" t="str">
        <f>IF($B6="N/A","N/A",IF(G6&gt;15,"No",IF(G6&lt;-15,"No","Yes")))</f>
        <v>N/A</v>
      </c>
      <c r="I6" s="10">
        <v>0.32779999999999998</v>
      </c>
      <c r="J6" s="10">
        <v>1.865</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187.74508707000001</v>
      </c>
      <c r="D9" s="9" t="str">
        <f>IF($B9="N/A","N/A",IF(C9&gt;100,"No",IF(C9&lt;50,"No","Yes")))</f>
        <v>No</v>
      </c>
      <c r="E9" s="35">
        <v>197.2191669</v>
      </c>
      <c r="F9" s="9" t="str">
        <f>IF($B9="N/A","N/A",IF(E9&gt;100,"No",IF(E9&lt;50,"No","Yes")))</f>
        <v>No</v>
      </c>
      <c r="G9" s="35">
        <v>204.65889498999999</v>
      </c>
      <c r="H9" s="9" t="str">
        <f>IF($B9="N/A","N/A",IF(G9&gt;100,"No",IF(G9&lt;50,"No","Yes")))</f>
        <v>No</v>
      </c>
      <c r="I9" s="10">
        <v>5.0460000000000003</v>
      </c>
      <c r="J9" s="10">
        <v>3.7719999999999998</v>
      </c>
      <c r="K9" s="9" t="str">
        <f t="shared" si="0"/>
        <v>Yes</v>
      </c>
    </row>
    <row r="10" spans="1:11" ht="25" x14ac:dyDescent="0.25">
      <c r="A10" s="73" t="s">
        <v>844</v>
      </c>
      <c r="B10" s="33" t="s">
        <v>213</v>
      </c>
      <c r="C10" s="35">
        <v>353.18420801000002</v>
      </c>
      <c r="D10" s="9" t="str">
        <f>IF($B10="N/A","N/A",IF(C10&gt;15,"No",IF(C10&lt;-15,"No","Yes")))</f>
        <v>N/A</v>
      </c>
      <c r="E10" s="35">
        <v>359.09916571000002</v>
      </c>
      <c r="F10" s="9" t="str">
        <f>IF($B10="N/A","N/A",IF(E10&gt;15,"No",IF(E10&lt;-15,"No","Yes")))</f>
        <v>N/A</v>
      </c>
      <c r="G10" s="35">
        <v>367.37048496</v>
      </c>
      <c r="H10" s="9" t="str">
        <f>IF($B10="N/A","N/A",IF(G10&gt;15,"No",IF(G10&lt;-15,"No","Yes")))</f>
        <v>N/A</v>
      </c>
      <c r="I10" s="10">
        <v>1.675</v>
      </c>
      <c r="J10" s="10">
        <v>2.3029999999999999</v>
      </c>
      <c r="K10" s="9" t="str">
        <f t="shared" si="0"/>
        <v>Yes</v>
      </c>
    </row>
    <row r="11" spans="1:11" ht="25" x14ac:dyDescent="0.25">
      <c r="A11" s="73" t="s">
        <v>845</v>
      </c>
      <c r="B11" s="33" t="s">
        <v>213</v>
      </c>
      <c r="C11" s="35">
        <v>1007.6297206</v>
      </c>
      <c r="D11" s="9" t="str">
        <f>IF($B11="N/A","N/A",IF(C11&gt;15,"No",IF(C11&lt;-15,"No","Yes")))</f>
        <v>N/A</v>
      </c>
      <c r="E11" s="35">
        <v>991.11875637000003</v>
      </c>
      <c r="F11" s="9" t="str">
        <f>IF($B11="N/A","N/A",IF(E11&gt;15,"No",IF(E11&lt;-15,"No","Yes")))</f>
        <v>N/A</v>
      </c>
      <c r="G11" s="35">
        <v>979.80040458999997</v>
      </c>
      <c r="H11" s="9" t="str">
        <f>IF($B11="N/A","N/A",IF(G11&gt;15,"No",IF(G11&lt;-15,"No","Yes")))</f>
        <v>N/A</v>
      </c>
      <c r="I11" s="10">
        <v>-1.64</v>
      </c>
      <c r="J11" s="10">
        <v>-1.1399999999999999</v>
      </c>
      <c r="K11" s="9" t="str">
        <f t="shared" si="0"/>
        <v>Yes</v>
      </c>
    </row>
    <row r="12" spans="1:11" ht="25" x14ac:dyDescent="0.25">
      <c r="A12" s="73" t="s">
        <v>846</v>
      </c>
      <c r="B12" s="33" t="s">
        <v>213</v>
      </c>
      <c r="C12" s="35">
        <v>423.77161534999999</v>
      </c>
      <c r="D12" s="9" t="str">
        <f>IF($B12="N/A","N/A",IF(C12&gt;15,"No",IF(C12&lt;-15,"No","Yes")))</f>
        <v>N/A</v>
      </c>
      <c r="E12" s="35">
        <v>430.16508341999997</v>
      </c>
      <c r="F12" s="9" t="str">
        <f>IF($B12="N/A","N/A",IF(E12&gt;15,"No",IF(E12&lt;-15,"No","Yes")))</f>
        <v>N/A</v>
      </c>
      <c r="G12" s="35">
        <v>451.06661580999997</v>
      </c>
      <c r="H12" s="9" t="str">
        <f>IF($B12="N/A","N/A",IF(G12&gt;15,"No",IF(G12&lt;-15,"No","Yes")))</f>
        <v>N/A</v>
      </c>
      <c r="I12" s="10">
        <v>1.5089999999999999</v>
      </c>
      <c r="J12" s="10">
        <v>4.859</v>
      </c>
      <c r="K12" s="9" t="str">
        <f t="shared" si="0"/>
        <v>Yes</v>
      </c>
    </row>
    <row r="13" spans="1:11" x14ac:dyDescent="0.25">
      <c r="A13" s="73" t="s">
        <v>655</v>
      </c>
      <c r="B13" s="33" t="s">
        <v>237</v>
      </c>
      <c r="C13" s="8">
        <v>79.492941363</v>
      </c>
      <c r="D13" s="9" t="str">
        <f>IF($B13="N/A","N/A",IF(C13&gt;99,"No",IF(C13&lt;75,"No","Yes")))</f>
        <v>Yes</v>
      </c>
      <c r="E13" s="8">
        <v>78.857268336000004</v>
      </c>
      <c r="F13" s="9" t="str">
        <f>IF($B13="N/A","N/A",IF(E13&gt;99,"No",IF(E13&lt;75,"No","Yes")))</f>
        <v>Yes</v>
      </c>
      <c r="G13" s="8">
        <v>77.508558026000003</v>
      </c>
      <c r="H13" s="9" t="str">
        <f>IF($B13="N/A","N/A",IF(G13&gt;99,"No",IF(G13&lt;75,"No","Yes")))</f>
        <v>Yes</v>
      </c>
      <c r="I13" s="10">
        <v>-0.8</v>
      </c>
      <c r="J13" s="10">
        <v>-1.71</v>
      </c>
      <c r="K13" s="9" t="str">
        <f t="shared" ref="K13:K24" si="1">IF(J13="Div by 0", "N/A", IF(J13="N/A","N/A", IF(J13&gt;30, "No", IF(J13&lt;-30, "No", "Yes"))))</f>
        <v>Yes</v>
      </c>
    </row>
    <row r="14" spans="1:11" x14ac:dyDescent="0.25">
      <c r="A14" s="73" t="s">
        <v>495</v>
      </c>
      <c r="B14" s="33" t="s">
        <v>213</v>
      </c>
      <c r="C14" s="9">
        <v>99.985588702000001</v>
      </c>
      <c r="D14" s="9" t="str">
        <f>IF($B14="N/A","N/A",IF(C14&gt;15,"No",IF(C14&lt;-15,"No","Yes")))</f>
        <v>N/A</v>
      </c>
      <c r="E14" s="9">
        <v>99.98217846</v>
      </c>
      <c r="F14" s="9" t="str">
        <f>IF($B14="N/A","N/A",IF(E14&gt;15,"No",IF(E14&lt;-15,"No","Yes")))</f>
        <v>N/A</v>
      </c>
      <c r="G14" s="9">
        <v>99.984425236000007</v>
      </c>
      <c r="H14" s="9" t="str">
        <f>IF($B14="N/A","N/A",IF(G14&gt;15,"No",IF(G14&lt;-15,"No","Yes")))</f>
        <v>N/A</v>
      </c>
      <c r="I14" s="10">
        <v>-3.0000000000000001E-3</v>
      </c>
      <c r="J14" s="10">
        <v>2.2000000000000001E-3</v>
      </c>
      <c r="K14" s="9" t="str">
        <f t="shared" si="1"/>
        <v>Yes</v>
      </c>
    </row>
    <row r="15" spans="1:11" x14ac:dyDescent="0.25">
      <c r="A15" s="73" t="s">
        <v>847</v>
      </c>
      <c r="B15" s="33" t="s">
        <v>213</v>
      </c>
      <c r="C15" s="34">
        <v>28.43271171</v>
      </c>
      <c r="D15" s="9" t="str">
        <f>IF($B15="N/A","N/A",IF(C15&gt;15,"No",IF(C15&lt;-15,"No","Yes")))</f>
        <v>N/A</v>
      </c>
      <c r="E15" s="10">
        <v>28.38477992</v>
      </c>
      <c r="F15" s="9" t="str">
        <f>IF($B15="N/A","N/A",IF(E15&gt;15,"No",IF(E15&lt;-15,"No","Yes")))</f>
        <v>N/A</v>
      </c>
      <c r="G15" s="10">
        <v>28.521947148999999</v>
      </c>
      <c r="H15" s="9" t="str">
        <f>IF($B15="N/A","N/A",IF(G15&gt;15,"No",IF(G15&lt;-15,"No","Yes")))</f>
        <v>N/A</v>
      </c>
      <c r="I15" s="10">
        <v>-0.16900000000000001</v>
      </c>
      <c r="J15" s="10">
        <v>0.48320000000000002</v>
      </c>
      <c r="K15" s="9" t="str">
        <f t="shared" si="1"/>
        <v>Yes</v>
      </c>
    </row>
    <row r="16" spans="1:11" x14ac:dyDescent="0.25">
      <c r="A16" s="70" t="s">
        <v>656</v>
      </c>
      <c r="B16" s="49" t="s">
        <v>238</v>
      </c>
      <c r="C16" s="9">
        <v>5.3049930383000001</v>
      </c>
      <c r="D16" s="9" t="str">
        <f>IF($B16="N/A","N/A",IF(C16&gt;20,"No",IF(C16&lt;=0,"No","Yes")))</f>
        <v>Yes</v>
      </c>
      <c r="E16" s="9">
        <v>5.3895476503999999</v>
      </c>
      <c r="F16" s="9" t="str">
        <f>IF($B16="N/A","N/A",IF(E16&gt;20,"No",IF(E16&lt;=0,"No","Yes")))</f>
        <v>Yes</v>
      </c>
      <c r="G16" s="9">
        <v>5.5935433246999997</v>
      </c>
      <c r="H16" s="9" t="str">
        <f>IF($B16="N/A","N/A",IF(G16&gt;20,"No",IF(G16&lt;=0,"No","Yes")))</f>
        <v>Yes</v>
      </c>
      <c r="I16" s="10">
        <v>1.5940000000000001</v>
      </c>
      <c r="J16" s="10">
        <v>3.7850000000000001</v>
      </c>
      <c r="K16" s="9" t="str">
        <f t="shared" si="1"/>
        <v>Yes</v>
      </c>
    </row>
    <row r="17" spans="1:11" x14ac:dyDescent="0.25">
      <c r="A17" s="70" t="s">
        <v>371</v>
      </c>
      <c r="B17" s="33" t="s">
        <v>213</v>
      </c>
      <c r="C17" s="9">
        <v>99.767441860000005</v>
      </c>
      <c r="D17" s="9" t="str">
        <f>IF($B17="N/A","N/A",IF(C17&gt;15,"No",IF(C17&lt;-15,"No","Yes")))</f>
        <v>N/A</v>
      </c>
      <c r="E17" s="9">
        <v>99.755541069000003</v>
      </c>
      <c r="F17" s="9" t="str">
        <f>IF($B17="N/A","N/A",IF(E17&gt;15,"No",IF(E17&lt;-15,"No","Yes")))</f>
        <v>N/A</v>
      </c>
      <c r="G17" s="9">
        <v>99.737937412999997</v>
      </c>
      <c r="H17" s="9" t="str">
        <f>IF($B17="N/A","N/A",IF(G17&gt;15,"No",IF(G17&lt;-15,"No","Yes")))</f>
        <v>N/A</v>
      </c>
      <c r="I17" s="10">
        <v>-1.2E-2</v>
      </c>
      <c r="J17" s="10">
        <v>-1.7999999999999999E-2</v>
      </c>
      <c r="K17" s="9" t="str">
        <f t="shared" si="1"/>
        <v>Yes</v>
      </c>
    </row>
    <row r="18" spans="1:11" x14ac:dyDescent="0.25">
      <c r="A18" s="70" t="s">
        <v>848</v>
      </c>
      <c r="B18" s="33" t="s">
        <v>213</v>
      </c>
      <c r="C18" s="10">
        <v>29.660506161000001</v>
      </c>
      <c r="D18" s="9" t="str">
        <f>IF($B18="N/A","N/A",IF(C18&gt;15,"No",IF(C18&lt;-15,"No","Yes")))</f>
        <v>N/A</v>
      </c>
      <c r="E18" s="10">
        <v>29.255677176999999</v>
      </c>
      <c r="F18" s="9" t="str">
        <f>IF($B18="N/A","N/A",IF(E18&gt;15,"No",IF(E18&lt;-15,"No","Yes")))</f>
        <v>N/A</v>
      </c>
      <c r="G18" s="10">
        <v>28.575270479</v>
      </c>
      <c r="H18" s="9" t="str">
        <f>IF($B18="N/A","N/A",IF(G18&gt;15,"No",IF(G18&lt;-15,"No","Yes")))</f>
        <v>N/A</v>
      </c>
      <c r="I18" s="10">
        <v>-1.36</v>
      </c>
      <c r="J18" s="10">
        <v>-2.33</v>
      </c>
      <c r="K18" s="9" t="str">
        <f t="shared" si="1"/>
        <v>Yes</v>
      </c>
    </row>
    <row r="19" spans="1:11" x14ac:dyDescent="0.25">
      <c r="A19" s="73" t="s">
        <v>657</v>
      </c>
      <c r="B19" s="49" t="s">
        <v>239</v>
      </c>
      <c r="C19" s="9">
        <v>0.9332205361</v>
      </c>
      <c r="D19" s="9" t="str">
        <f>IF($B19="N/A","N/A",IF(C19&gt;10,"No",IF(C19&lt;=0,"No","Yes")))</f>
        <v>Yes</v>
      </c>
      <c r="E19" s="9">
        <v>1.2156346068999999</v>
      </c>
      <c r="F19" s="9" t="str">
        <f>IF($B19="N/A","N/A",IF(E19&gt;10,"No",IF(E19&lt;=0,"No","Yes")))</f>
        <v>Yes</v>
      </c>
      <c r="G19" s="9">
        <v>1.3399670613000001</v>
      </c>
      <c r="H19" s="9" t="str">
        <f>IF($B19="N/A","N/A",IF(G19&gt;10,"No",IF(G19&lt;=0,"No","Yes")))</f>
        <v>Yes</v>
      </c>
      <c r="I19" s="10">
        <v>30.26</v>
      </c>
      <c r="J19" s="10">
        <v>10.23</v>
      </c>
      <c r="K19" s="9" t="str">
        <f t="shared" si="1"/>
        <v>Yes</v>
      </c>
    </row>
    <row r="20" spans="1:11" x14ac:dyDescent="0.25">
      <c r="A20" s="73" t="s">
        <v>129</v>
      </c>
      <c r="B20" s="33" t="s">
        <v>213</v>
      </c>
      <c r="C20" s="9">
        <v>98.489140699000004</v>
      </c>
      <c r="D20" s="9" t="str">
        <f>IF($B20="N/A","N/A",IF(C20&gt;15,"No",IF(C20&lt;-15,"No","Yes")))</f>
        <v>N/A</v>
      </c>
      <c r="E20" s="9">
        <v>99.132947977000001</v>
      </c>
      <c r="F20" s="9" t="str">
        <f>IF($B20="N/A","N/A",IF(E20&gt;15,"No",IF(E20&lt;-15,"No","Yes")))</f>
        <v>N/A</v>
      </c>
      <c r="G20" s="9">
        <v>98.584298583999995</v>
      </c>
      <c r="H20" s="9" t="str">
        <f>IF($B20="N/A","N/A",IF(G20&gt;15,"No",IF(G20&lt;-15,"No","Yes")))</f>
        <v>N/A</v>
      </c>
      <c r="I20" s="10">
        <v>0.65369999999999995</v>
      </c>
      <c r="J20" s="10">
        <v>-0.55300000000000005</v>
      </c>
      <c r="K20" s="9" t="str">
        <f t="shared" si="1"/>
        <v>Yes</v>
      </c>
    </row>
    <row r="21" spans="1:11" x14ac:dyDescent="0.25">
      <c r="A21" s="73" t="s">
        <v>849</v>
      </c>
      <c r="B21" s="33" t="s">
        <v>213</v>
      </c>
      <c r="C21" s="10">
        <v>3.1227229147000002</v>
      </c>
      <c r="D21" s="9" t="str">
        <f>IF($B21="N/A","N/A",IF(C21&gt;15,"No",IF(C21&lt;-15,"No","Yes")))</f>
        <v>N/A</v>
      </c>
      <c r="E21" s="10">
        <v>2.8600583089999998</v>
      </c>
      <c r="F21" s="9" t="str">
        <f>IF($B21="N/A","N/A",IF(E21&gt;15,"No",IF(E21&lt;-15,"No","Yes")))</f>
        <v>N/A</v>
      </c>
      <c r="G21" s="10">
        <v>2.9040469974000001</v>
      </c>
      <c r="H21" s="9" t="str">
        <f>IF($B21="N/A","N/A",IF(G21&gt;15,"No",IF(G21&lt;-15,"No","Yes")))</f>
        <v>N/A</v>
      </c>
      <c r="I21" s="10">
        <v>-8.41</v>
      </c>
      <c r="J21" s="10">
        <v>1.538</v>
      </c>
      <c r="K21" s="9" t="str">
        <f t="shared" si="1"/>
        <v>Yes</v>
      </c>
    </row>
    <row r="22" spans="1:11" x14ac:dyDescent="0.25">
      <c r="A22" s="73" t="s">
        <v>1721</v>
      </c>
      <c r="B22" s="49" t="s">
        <v>224</v>
      </c>
      <c r="C22" s="9">
        <v>14.268845062</v>
      </c>
      <c r="D22" s="9" t="str">
        <f>IF($B22="N/A","N/A",IF(C22&gt;5,"No",IF(C22&lt;=0,"No","Yes")))</f>
        <v>No</v>
      </c>
      <c r="E22" s="9">
        <v>14.537549407</v>
      </c>
      <c r="F22" s="9" t="str">
        <f>IF($B22="N/A","N/A",IF(E22&gt;5,"No",IF(E22&lt;=0,"No","Yes")))</f>
        <v>No</v>
      </c>
      <c r="G22" s="9">
        <v>15.557931588000001</v>
      </c>
      <c r="H22" s="9" t="str">
        <f>IF($B22="N/A","N/A",IF(G22&gt;5,"No",IF(G22&lt;=0,"No","Yes")))</f>
        <v>No</v>
      </c>
      <c r="I22" s="10">
        <v>1.883</v>
      </c>
      <c r="J22" s="10">
        <v>7.0190000000000001</v>
      </c>
      <c r="K22" s="9" t="str">
        <f t="shared" si="1"/>
        <v>Yes</v>
      </c>
    </row>
    <row r="23" spans="1:11" x14ac:dyDescent="0.25">
      <c r="A23" s="73" t="s">
        <v>130</v>
      </c>
      <c r="B23" s="33" t="s">
        <v>213</v>
      </c>
      <c r="C23" s="9">
        <v>95.652173912999999</v>
      </c>
      <c r="D23" s="9" t="str">
        <f>IF($B23="N/A","N/A",IF(C23&gt;15,"No",IF(C23&lt;-15,"No","Yes")))</f>
        <v>N/A</v>
      </c>
      <c r="E23" s="9">
        <v>95.093952027</v>
      </c>
      <c r="F23" s="9" t="str">
        <f>IF($B23="N/A","N/A",IF(E23&gt;15,"No",IF(E23&lt;-15,"No","Yes")))</f>
        <v>N/A</v>
      </c>
      <c r="G23" s="9">
        <v>87.263758797999998</v>
      </c>
      <c r="H23" s="9" t="str">
        <f>IF($B23="N/A","N/A",IF(G23&gt;15,"No",IF(G23&lt;-15,"No","Yes")))</f>
        <v>N/A</v>
      </c>
      <c r="I23" s="10">
        <v>-0.58399999999999996</v>
      </c>
      <c r="J23" s="10">
        <v>-8.23</v>
      </c>
      <c r="K23" s="9" t="str">
        <f t="shared" si="1"/>
        <v>Yes</v>
      </c>
    </row>
    <row r="24" spans="1:11" x14ac:dyDescent="0.25">
      <c r="A24" s="73" t="s">
        <v>850</v>
      </c>
      <c r="B24" s="33" t="s">
        <v>213</v>
      </c>
      <c r="C24" s="10">
        <v>8.0000645661000007</v>
      </c>
      <c r="D24" s="9" t="str">
        <f>IF($B24="N/A","N/A",IF(C24&gt;15,"No",IF(C24&lt;-15,"No","Yes")))</f>
        <v>N/A</v>
      </c>
      <c r="E24" s="10">
        <v>7.7117351800999998</v>
      </c>
      <c r="F24" s="9" t="str">
        <f>IF($B24="N/A","N/A",IF(E24&gt;15,"No",IF(E24&lt;-15,"No","Yes")))</f>
        <v>N/A</v>
      </c>
      <c r="G24" s="10">
        <v>7.5758018418999997</v>
      </c>
      <c r="H24" s="9" t="str">
        <f>IF($B24="N/A","N/A",IF(G24&gt;15,"No",IF(G24&lt;-15,"No","Yes")))</f>
        <v>N/A</v>
      </c>
      <c r="I24" s="10">
        <v>-3.6</v>
      </c>
      <c r="J24" s="10">
        <v>-1.76</v>
      </c>
      <c r="K24" s="9" t="str">
        <f t="shared" si="1"/>
        <v>Yes</v>
      </c>
    </row>
    <row r="25" spans="1:11" x14ac:dyDescent="0.25">
      <c r="A25" s="73" t="s">
        <v>15</v>
      </c>
      <c r="B25" s="33" t="s">
        <v>240</v>
      </c>
      <c r="C25" s="9">
        <v>4.1532279384999997</v>
      </c>
      <c r="D25" s="9" t="str">
        <f>IF($B25="N/A","N/A",IF(C25&gt;20,"No",IF(C25&lt;1,"No","Yes")))</f>
        <v>Yes</v>
      </c>
      <c r="E25" s="9">
        <v>4.2116820378000002</v>
      </c>
      <c r="F25" s="9" t="str">
        <f>IF($B25="N/A","N/A",IF(E25&gt;20,"No",IF(E25&lt;1,"No","Yes")))</f>
        <v>Yes</v>
      </c>
      <c r="G25" s="9">
        <v>3.9285005993</v>
      </c>
      <c r="H25" s="9" t="str">
        <f>IF($B25="N/A","N/A",IF(G25&gt;20,"No",IF(G25&lt;1,"No","Yes")))</f>
        <v>Yes</v>
      </c>
      <c r="I25" s="10">
        <v>1.407</v>
      </c>
      <c r="J25" s="10">
        <v>-6.72</v>
      </c>
      <c r="K25" s="9" t="str">
        <f t="shared" ref="K25:K34" si="2">IF(J25="Div by 0", "N/A", IF(J25="N/A","N/A", IF(J25&gt;30, "No", IF(J25&lt;-30, "No", "Yes"))))</f>
        <v>Yes</v>
      </c>
    </row>
    <row r="26" spans="1:11" x14ac:dyDescent="0.25">
      <c r="A26" s="73" t="s">
        <v>159</v>
      </c>
      <c r="B26" s="33" t="s">
        <v>214</v>
      </c>
      <c r="C26" s="9">
        <v>99.996475087999997</v>
      </c>
      <c r="D26" s="9" t="str">
        <f>IF($B26="N/A","N/A",IF(C26&gt;100,"No",IF(C26&lt;95,"No","Yes")))</f>
        <v>Yes</v>
      </c>
      <c r="E26" s="9">
        <v>99.978919630999997</v>
      </c>
      <c r="F26" s="9" t="str">
        <f>IF($B26="N/A","N/A",IF(E26&gt;100,"No",IF(E26&lt;95,"No","Yes")))</f>
        <v>Yes</v>
      </c>
      <c r="G26" s="9">
        <v>99.860312313999998</v>
      </c>
      <c r="H26" s="9" t="str">
        <f>IF($B26="N/A","N/A",IF(G26&gt;100,"No",IF(G26&lt;95,"No","Yes")))</f>
        <v>Yes</v>
      </c>
      <c r="I26" s="10">
        <v>-1.7999999999999999E-2</v>
      </c>
      <c r="J26" s="10">
        <v>-0.11899999999999999</v>
      </c>
      <c r="K26" s="9" t="str">
        <f t="shared" si="2"/>
        <v>Yes</v>
      </c>
    </row>
    <row r="27" spans="1:11" x14ac:dyDescent="0.25">
      <c r="A27" s="73" t="s">
        <v>32</v>
      </c>
      <c r="B27" s="33" t="s">
        <v>214</v>
      </c>
      <c r="C27" s="9">
        <v>99.999118772000003</v>
      </c>
      <c r="D27" s="9" t="str">
        <f>IF($B27="N/A","N/A",IF(C27&gt;100,"No",IF(C27&lt;95,"No","Yes")))</f>
        <v>Yes</v>
      </c>
      <c r="E27" s="9">
        <v>99.998243302999995</v>
      </c>
      <c r="F27" s="9" t="str">
        <f>IF($B27="N/A","N/A",IF(E27&gt;100,"No",IF(E27&lt;95,"No","Yes")))</f>
        <v>Yes</v>
      </c>
      <c r="G27" s="9">
        <v>99.998275461000006</v>
      </c>
      <c r="H27" s="9" t="str">
        <f>IF($B27="N/A","N/A",IF(G27&gt;100,"No",IF(G27&lt;95,"No","Yes")))</f>
        <v>Yes</v>
      </c>
      <c r="I27" s="10">
        <v>-1E-3</v>
      </c>
      <c r="J27" s="10">
        <v>0</v>
      </c>
      <c r="K27" s="9" t="str">
        <f t="shared" si="2"/>
        <v>Yes</v>
      </c>
    </row>
    <row r="28" spans="1:11" x14ac:dyDescent="0.25">
      <c r="A28" s="73" t="s">
        <v>851</v>
      </c>
      <c r="B28" s="33" t="s">
        <v>226</v>
      </c>
      <c r="C28" s="9">
        <v>7.4966733346999996</v>
      </c>
      <c r="D28" s="9" t="str">
        <f>IF($B28="N/A","N/A",IF(C28&gt;30,"No",IF(C28&lt;5,"No","Yes")))</f>
        <v>Yes</v>
      </c>
      <c r="E28" s="9">
        <v>7.5714988406000003</v>
      </c>
      <c r="F28" s="9" t="str">
        <f>IF($B28="N/A","N/A",IF(E28&gt;30,"No",IF(E28&lt;5,"No","Yes")))</f>
        <v>Yes</v>
      </c>
      <c r="G28" s="9">
        <v>7.7881539350000004</v>
      </c>
      <c r="H28" s="9" t="str">
        <f>IF($B28="N/A","N/A",IF(G28&gt;30,"No",IF(G28&lt;5,"No","Yes")))</f>
        <v>Yes</v>
      </c>
      <c r="I28" s="10">
        <v>0.99809999999999999</v>
      </c>
      <c r="J28" s="10">
        <v>2.8610000000000002</v>
      </c>
      <c r="K28" s="9" t="str">
        <f t="shared" si="2"/>
        <v>Yes</v>
      </c>
    </row>
    <row r="29" spans="1:11" x14ac:dyDescent="0.25">
      <c r="A29" s="73" t="s">
        <v>852</v>
      </c>
      <c r="B29" s="33" t="s">
        <v>227</v>
      </c>
      <c r="C29" s="9">
        <v>46.525727680000003</v>
      </c>
      <c r="D29" s="9" t="str">
        <f>IF($B29="N/A","N/A",IF(C29&gt;75,"No",IF(C29&lt;15,"No","Yes")))</f>
        <v>Yes</v>
      </c>
      <c r="E29" s="9">
        <v>45.247171667000003</v>
      </c>
      <c r="F29" s="9" t="str">
        <f>IF($B29="N/A","N/A",IF(E29&gt;75,"No",IF(E29&lt;15,"No","Yes")))</f>
        <v>Yes</v>
      </c>
      <c r="G29" s="9">
        <v>41.914789042000002</v>
      </c>
      <c r="H29" s="9" t="str">
        <f>IF($B29="N/A","N/A",IF(G29&gt;75,"No",IF(G29&lt;15,"No","Yes")))</f>
        <v>Yes</v>
      </c>
      <c r="I29" s="10">
        <v>-2.75</v>
      </c>
      <c r="J29" s="10">
        <v>-7.36</v>
      </c>
      <c r="K29" s="9" t="str">
        <f t="shared" si="2"/>
        <v>Yes</v>
      </c>
    </row>
    <row r="30" spans="1:11" x14ac:dyDescent="0.25">
      <c r="A30" s="73" t="s">
        <v>853</v>
      </c>
      <c r="B30" s="33" t="s">
        <v>228</v>
      </c>
      <c r="C30" s="9">
        <v>45.977598985</v>
      </c>
      <c r="D30" s="9" t="str">
        <f>IF($B30="N/A","N/A",IF(C30&gt;70,"No",IF(C30&lt;25,"No","Yes")))</f>
        <v>Yes</v>
      </c>
      <c r="E30" s="9">
        <v>47.180451128000001</v>
      </c>
      <c r="F30" s="9" t="str">
        <f>IF($B30="N/A","N/A",IF(E30&gt;70,"No",IF(E30&lt;25,"No","Yes")))</f>
        <v>Yes</v>
      </c>
      <c r="G30" s="9">
        <v>50.296194737999997</v>
      </c>
      <c r="H30" s="9" t="str">
        <f>IF($B30="N/A","N/A",IF(G30&gt;70,"No",IF(G30&lt;25,"No","Yes")))</f>
        <v>Yes</v>
      </c>
      <c r="I30" s="10">
        <v>2.6160000000000001</v>
      </c>
      <c r="J30" s="10">
        <v>6.6040000000000001</v>
      </c>
      <c r="K30" s="9" t="str">
        <f t="shared" si="2"/>
        <v>Yes</v>
      </c>
    </row>
    <row r="31" spans="1:11" x14ac:dyDescent="0.25">
      <c r="A31" s="73" t="s">
        <v>160</v>
      </c>
      <c r="B31" s="33" t="s">
        <v>214</v>
      </c>
      <c r="C31" s="9">
        <v>99.951532455999995</v>
      </c>
      <c r="D31" s="9" t="str">
        <f>IF($B31="N/A","N/A",IF(C31&gt;100,"No",IF(C31&lt;95,"No","Yes")))</f>
        <v>Yes</v>
      </c>
      <c r="E31" s="9">
        <v>99.922705313999998</v>
      </c>
      <c r="F31" s="9" t="str">
        <f>IF($B31="N/A","N/A",IF(E31&gt;100,"No",IF(E31&lt;95,"No","Yes")))</f>
        <v>Yes</v>
      </c>
      <c r="G31" s="9">
        <v>99.938778854000006</v>
      </c>
      <c r="H31" s="9" t="str">
        <f>IF($B31="N/A","N/A",IF(G31&gt;100,"No",IF(G31&lt;95,"No","Yes")))</f>
        <v>Yes</v>
      </c>
      <c r="I31" s="10">
        <v>-2.9000000000000001E-2</v>
      </c>
      <c r="J31" s="10">
        <v>1.61E-2</v>
      </c>
      <c r="K31" s="9" t="str">
        <f t="shared" si="2"/>
        <v>Yes</v>
      </c>
    </row>
    <row r="32" spans="1:11" x14ac:dyDescent="0.25">
      <c r="A32" s="27" t="s">
        <v>374</v>
      </c>
      <c r="B32" s="33" t="s">
        <v>241</v>
      </c>
      <c r="C32" s="9">
        <v>2.5079751141000002</v>
      </c>
      <c r="D32" s="9" t="str">
        <f>IF($B32="N/A","N/A",IF(C32&gt;5,"No",IF(C32&lt;1,"No","Yes")))</f>
        <v>Yes</v>
      </c>
      <c r="E32" s="9">
        <v>2.968818621</v>
      </c>
      <c r="F32" s="9" t="str">
        <f>IF($B32="N/A","N/A",IF(E32&gt;5,"No",IF(E32&lt;1,"No","Yes")))</f>
        <v>Yes</v>
      </c>
      <c r="G32" s="9">
        <v>3.2861096979000002</v>
      </c>
      <c r="H32" s="9" t="str">
        <f>IF($B32="N/A","N/A",IF(G32&gt;5,"No",IF(G32&lt;1,"No","Yes")))</f>
        <v>Yes</v>
      </c>
      <c r="I32" s="10">
        <v>18.38</v>
      </c>
      <c r="J32" s="10">
        <v>10.69</v>
      </c>
      <c r="K32" s="9" t="str">
        <f t="shared" si="2"/>
        <v>Yes</v>
      </c>
    </row>
    <row r="33" spans="1:11" x14ac:dyDescent="0.25">
      <c r="A33" s="27" t="s">
        <v>376</v>
      </c>
      <c r="B33" s="33" t="s">
        <v>242</v>
      </c>
      <c r="C33" s="9">
        <v>94.530217311000001</v>
      </c>
      <c r="D33" s="9" t="str">
        <f>IF($B33="N/A","N/A",IF(C33&gt;98,"No",IF(C33&lt;8,"No","Yes")))</f>
        <v>Yes</v>
      </c>
      <c r="E33" s="9">
        <v>94.043039086999997</v>
      </c>
      <c r="F33" s="9" t="str">
        <f>IF($B33="N/A","N/A",IF(E33&gt;98,"No",IF(E33&lt;8,"No","Yes")))</f>
        <v>Yes</v>
      </c>
      <c r="G33" s="9">
        <v>94.036542987999994</v>
      </c>
      <c r="H33" s="9" t="str">
        <f>IF($B33="N/A","N/A",IF(G33&gt;98,"No",IF(G33&lt;8,"No","Yes")))</f>
        <v>Yes</v>
      </c>
      <c r="I33" s="10">
        <v>-0.51500000000000001</v>
      </c>
      <c r="J33" s="10">
        <v>-7.0000000000000001E-3</v>
      </c>
      <c r="K33" s="9" t="str">
        <f t="shared" si="2"/>
        <v>Yes</v>
      </c>
    </row>
    <row r="34" spans="1:11" x14ac:dyDescent="0.25">
      <c r="A34" s="27" t="s">
        <v>377</v>
      </c>
      <c r="B34" s="49" t="s">
        <v>224</v>
      </c>
      <c r="C34" s="9">
        <v>0.89180281640000003</v>
      </c>
      <c r="D34" s="9" t="str">
        <f>IF($B34="N/A","N/A",IF(C34&gt;5,"No",IF(C34&lt;=0,"No","Yes")))</f>
        <v>Yes</v>
      </c>
      <c r="E34" s="9">
        <v>0.7975406236</v>
      </c>
      <c r="F34" s="9" t="str">
        <f>IF($B34="N/A","N/A",IF(E34&gt;5,"No",IF(E34&lt;=0,"No","Yes")))</f>
        <v>Yes</v>
      </c>
      <c r="G34" s="9">
        <v>0.76310865459999999</v>
      </c>
      <c r="H34" s="9" t="str">
        <f>IF($B34="N/A","N/A",IF(G34&gt;5,"No",IF(G34&lt;=0,"No","Yes")))</f>
        <v>Yes</v>
      </c>
      <c r="I34" s="10">
        <v>-10.6</v>
      </c>
      <c r="J34" s="10">
        <v>-4.32</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3312</v>
      </c>
      <c r="D6" s="9" t="str">
        <f>IF($B6="N/A","N/A",IF(C6&gt;15,"No",IF(C6&lt;-15,"No","Yes")))</f>
        <v>N/A</v>
      </c>
      <c r="E6" s="34">
        <v>3084</v>
      </c>
      <c r="F6" s="9" t="str">
        <f>IF($B6="N/A","N/A",IF(E6&gt;15,"No",IF(E6&lt;-15,"No","Yes")))</f>
        <v>N/A</v>
      </c>
      <c r="G6" s="34">
        <v>4134</v>
      </c>
      <c r="H6" s="9" t="str">
        <f>IF($B6="N/A","N/A",IF(G6&gt;15,"No",IF(G6&lt;-15,"No","Yes")))</f>
        <v>N/A</v>
      </c>
      <c r="I6" s="10">
        <v>-6.88</v>
      </c>
      <c r="J6" s="10">
        <v>34.049999999999997</v>
      </c>
      <c r="K6" s="9" t="str">
        <f t="shared" ref="K6:K2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919.95471013999997</v>
      </c>
      <c r="D9" s="9" t="str">
        <f>IF($B9="N/A","N/A",IF(C9&gt;15,"No",IF(C9&lt;-15,"No","Yes")))</f>
        <v>N/A</v>
      </c>
      <c r="E9" s="35">
        <v>892.95525292000002</v>
      </c>
      <c r="F9" s="9" t="str">
        <f>IF($B9="N/A","N/A",IF(E9&gt;15,"No",IF(E9&lt;-15,"No","Yes")))</f>
        <v>N/A</v>
      </c>
      <c r="G9" s="35">
        <v>1044.9712142999999</v>
      </c>
      <c r="H9" s="9" t="str">
        <f>IF($B9="N/A","N/A",IF(G9&gt;15,"No",IF(G9&lt;-15,"No","Yes")))</f>
        <v>N/A</v>
      </c>
      <c r="I9" s="10">
        <v>-2.93</v>
      </c>
      <c r="J9" s="10">
        <v>17.02</v>
      </c>
      <c r="K9" s="9" t="str">
        <f t="shared" si="0"/>
        <v>Yes</v>
      </c>
    </row>
    <row r="10" spans="1:11" x14ac:dyDescent="0.25">
      <c r="A10" s="73" t="s">
        <v>655</v>
      </c>
      <c r="B10" s="33" t="s">
        <v>237</v>
      </c>
      <c r="C10" s="8">
        <v>80.97826087</v>
      </c>
      <c r="D10" s="9" t="str">
        <f>IF($B10="N/A","N/A",IF(C10&gt;99,"No",IF(C10&lt;75,"No","Yes")))</f>
        <v>Yes</v>
      </c>
      <c r="E10" s="8">
        <v>77.950713359000005</v>
      </c>
      <c r="F10" s="9" t="str">
        <f>IF($B10="N/A","N/A",IF(E10&gt;99,"No",IF(E10&lt;75,"No","Yes")))</f>
        <v>Yes</v>
      </c>
      <c r="G10" s="8">
        <v>82.801161102999998</v>
      </c>
      <c r="H10" s="9" t="str">
        <f>IF($B10="N/A","N/A",IF(G10&gt;99,"No",IF(G10&lt;75,"No","Yes")))</f>
        <v>Yes</v>
      </c>
      <c r="I10" s="10">
        <v>-3.74</v>
      </c>
      <c r="J10" s="10">
        <v>6.2220000000000004</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7.2463768116000002</v>
      </c>
      <c r="D12" s="9" t="str">
        <f>IF($B12="N/A","N/A",IF(C12&gt;10,"No",IF(C12&lt;=0,"No","Yes")))</f>
        <v>Yes</v>
      </c>
      <c r="E12" s="9">
        <v>7.6848249027</v>
      </c>
      <c r="F12" s="9" t="str">
        <f>IF($B12="N/A","N/A",IF(E12&gt;10,"No",IF(E12&lt;=0,"No","Yes")))</f>
        <v>Yes</v>
      </c>
      <c r="G12" s="9">
        <v>5.8538945331000001</v>
      </c>
      <c r="H12" s="9" t="str">
        <f>IF($B12="N/A","N/A",IF(G12&gt;10,"No",IF(G12&lt;=0,"No","Yes")))</f>
        <v>Yes</v>
      </c>
      <c r="I12" s="10">
        <v>6.0510000000000002</v>
      </c>
      <c r="J12" s="10">
        <v>-23.8</v>
      </c>
      <c r="K12" s="9" t="str">
        <f t="shared" si="0"/>
        <v>Yes</v>
      </c>
    </row>
    <row r="13" spans="1:11" x14ac:dyDescent="0.25">
      <c r="A13" s="73" t="s">
        <v>658</v>
      </c>
      <c r="B13" s="49" t="s">
        <v>224</v>
      </c>
      <c r="C13" s="9">
        <v>11.775362318999999</v>
      </c>
      <c r="D13" s="9" t="str">
        <f>IF($B13="N/A","N/A",IF(C13&gt;5,"No",IF(C13&lt;=0,"No","Yes")))</f>
        <v>No</v>
      </c>
      <c r="E13" s="9">
        <v>14.364461737999999</v>
      </c>
      <c r="F13" s="9" t="str">
        <f>IF($B13="N/A","N/A",IF(E13&gt;5,"No",IF(E13&lt;=0,"No","Yes")))</f>
        <v>No</v>
      </c>
      <c r="G13" s="9">
        <v>11.344944364</v>
      </c>
      <c r="H13" s="9" t="str">
        <f>IF($B13="N/A","N/A",IF(G13&gt;5,"No",IF(G13&lt;=0,"No","Yes")))</f>
        <v>No</v>
      </c>
      <c r="I13" s="10">
        <v>21.99</v>
      </c>
      <c r="J13" s="10">
        <v>-21</v>
      </c>
      <c r="K13" s="9" t="str">
        <f t="shared" si="0"/>
        <v>Yes</v>
      </c>
    </row>
    <row r="14" spans="1:11" x14ac:dyDescent="0.25">
      <c r="A14" s="73" t="s">
        <v>159</v>
      </c>
      <c r="B14" s="33" t="s">
        <v>214</v>
      </c>
      <c r="C14" s="9">
        <v>99.879227052999994</v>
      </c>
      <c r="D14" s="9" t="str">
        <f>IF($B14="N/A","N/A",IF(C14&gt;100,"No",IF(C14&lt;95,"No","Yes")))</f>
        <v>Yes</v>
      </c>
      <c r="E14" s="9">
        <v>96.595330739000005</v>
      </c>
      <c r="F14" s="9" t="str">
        <f>IF($B14="N/A","N/A",IF(E14&gt;100,"No",IF(E14&lt;95,"No","Yes")))</f>
        <v>Yes</v>
      </c>
      <c r="G14" s="9">
        <v>88.026124819000003</v>
      </c>
      <c r="H14" s="9" t="str">
        <f>IF($B14="N/A","N/A",IF(G14&gt;100,"No",IF(G14&lt;95,"No","Yes")))</f>
        <v>No</v>
      </c>
      <c r="I14" s="10">
        <v>-3.29</v>
      </c>
      <c r="J14" s="10">
        <v>-8.8699999999999992</v>
      </c>
      <c r="K14" s="9" t="str">
        <f t="shared" si="0"/>
        <v>Yes</v>
      </c>
    </row>
    <row r="15" spans="1:11" x14ac:dyDescent="0.25">
      <c r="A15" s="73" t="s">
        <v>32</v>
      </c>
      <c r="B15" s="33" t="s">
        <v>214</v>
      </c>
      <c r="C15" s="9">
        <v>99.939613527000006</v>
      </c>
      <c r="D15" s="9" t="str">
        <f>IF($B15="N/A","N/A",IF(C15&gt;100,"No",IF(C15&lt;95,"No","Yes")))</f>
        <v>Yes</v>
      </c>
      <c r="E15" s="9">
        <v>100</v>
      </c>
      <c r="F15" s="9" t="str">
        <f>IF($B15="N/A","N/A",IF(E15&gt;100,"No",IF(E15&lt;95,"No","Yes")))</f>
        <v>Yes</v>
      </c>
      <c r="G15" s="9">
        <v>100</v>
      </c>
      <c r="H15" s="9" t="str">
        <f>IF($B15="N/A","N/A",IF(G15&gt;100,"No",IF(G15&lt;95,"No","Yes")))</f>
        <v>Yes</v>
      </c>
      <c r="I15" s="10">
        <v>6.0400000000000002E-2</v>
      </c>
      <c r="J15" s="10">
        <v>0</v>
      </c>
      <c r="K15" s="9" t="str">
        <f t="shared" si="0"/>
        <v>Yes</v>
      </c>
    </row>
    <row r="16" spans="1:11" x14ac:dyDescent="0.25">
      <c r="A16" s="73" t="s">
        <v>851</v>
      </c>
      <c r="B16" s="33" t="s">
        <v>226</v>
      </c>
      <c r="C16" s="9">
        <v>5.9818731117999997</v>
      </c>
      <c r="D16" s="9" t="str">
        <f>IF($B16="N/A","N/A",IF(C16&gt;30,"No",IF(C16&lt;5,"No","Yes")))</f>
        <v>Yes</v>
      </c>
      <c r="E16" s="9">
        <v>7.0687418936000004</v>
      </c>
      <c r="F16" s="9" t="str">
        <f>IF($B16="N/A","N/A",IF(E16&gt;30,"No",IF(E16&lt;5,"No","Yes")))</f>
        <v>Yes</v>
      </c>
      <c r="G16" s="9">
        <v>6.0474117078000003</v>
      </c>
      <c r="H16" s="9" t="str">
        <f>IF($B16="N/A","N/A",IF(G16&gt;30,"No",IF(G16&lt;5,"No","Yes")))</f>
        <v>Yes</v>
      </c>
      <c r="I16" s="10">
        <v>18.170000000000002</v>
      </c>
      <c r="J16" s="10">
        <v>-14.4</v>
      </c>
      <c r="K16" s="9" t="str">
        <f t="shared" si="0"/>
        <v>Yes</v>
      </c>
    </row>
    <row r="17" spans="1:11" x14ac:dyDescent="0.25">
      <c r="A17" s="73" t="s">
        <v>852</v>
      </c>
      <c r="B17" s="33" t="s">
        <v>227</v>
      </c>
      <c r="C17" s="9">
        <v>29.274924470999999</v>
      </c>
      <c r="D17" s="9" t="str">
        <f>IF($B17="N/A","N/A",IF(C17&gt;75,"No",IF(C17&lt;15,"No","Yes")))</f>
        <v>Yes</v>
      </c>
      <c r="E17" s="9">
        <v>28.664072633</v>
      </c>
      <c r="F17" s="9" t="str">
        <f>IF($B17="N/A","N/A",IF(E17&gt;75,"No",IF(E17&lt;15,"No","Yes")))</f>
        <v>Yes</v>
      </c>
      <c r="G17" s="9">
        <v>27.237542332</v>
      </c>
      <c r="H17" s="9" t="str">
        <f>IF($B17="N/A","N/A",IF(G17&gt;75,"No",IF(G17&lt;15,"No","Yes")))</f>
        <v>Yes</v>
      </c>
      <c r="I17" s="10">
        <v>-2.09</v>
      </c>
      <c r="J17" s="10">
        <v>-4.9800000000000004</v>
      </c>
      <c r="K17" s="9" t="str">
        <f t="shared" si="0"/>
        <v>Yes</v>
      </c>
    </row>
    <row r="18" spans="1:11" x14ac:dyDescent="0.25">
      <c r="A18" s="73" t="s">
        <v>853</v>
      </c>
      <c r="B18" s="33" t="s">
        <v>228</v>
      </c>
      <c r="C18" s="9">
        <v>64.743202417000006</v>
      </c>
      <c r="D18" s="9" t="str">
        <f>IF($B18="N/A","N/A",IF(C18&gt;70,"No",IF(C18&lt;25,"No","Yes")))</f>
        <v>Yes</v>
      </c>
      <c r="E18" s="9">
        <v>64.267185472999998</v>
      </c>
      <c r="F18" s="9" t="str">
        <f>IF($B18="N/A","N/A",IF(E18&gt;70,"No",IF(E18&lt;25,"No","Yes")))</f>
        <v>Yes</v>
      </c>
      <c r="G18" s="9">
        <v>66.715045959999998</v>
      </c>
      <c r="H18" s="9" t="str">
        <f>IF($B18="N/A","N/A",IF(G18&gt;70,"No",IF(G18&lt;25,"No","Yes")))</f>
        <v>Yes</v>
      </c>
      <c r="I18" s="10">
        <v>-0.73499999999999999</v>
      </c>
      <c r="J18" s="10">
        <v>3.8090000000000002</v>
      </c>
      <c r="K18" s="9" t="str">
        <f t="shared" si="0"/>
        <v>Yes</v>
      </c>
    </row>
    <row r="19" spans="1:11" x14ac:dyDescent="0.25">
      <c r="A19" s="73" t="s">
        <v>160</v>
      </c>
      <c r="B19" s="33" t="s">
        <v>214</v>
      </c>
      <c r="C19" s="9">
        <v>99.969806762999994</v>
      </c>
      <c r="D19" s="9" t="str">
        <f>IF($B19="N/A","N/A",IF(C19&gt;100,"No",IF(C19&lt;95,"No","Yes")))</f>
        <v>Yes</v>
      </c>
      <c r="E19" s="9">
        <v>99.902723734999995</v>
      </c>
      <c r="F19" s="9" t="str">
        <f>IF($B19="N/A","N/A",IF(E19&gt;100,"No",IF(E19&lt;95,"No","Yes")))</f>
        <v>Yes</v>
      </c>
      <c r="G19" s="9">
        <v>99.854862119000003</v>
      </c>
      <c r="H19" s="9" t="str">
        <f>IF($B19="N/A","N/A",IF(G19&gt;100,"No",IF(G19&lt;95,"No","Yes")))</f>
        <v>Yes</v>
      </c>
      <c r="I19" s="10">
        <v>-6.7000000000000004E-2</v>
      </c>
      <c r="J19" s="10">
        <v>-4.8000000000000001E-2</v>
      </c>
      <c r="K19" s="9" t="str">
        <f t="shared" si="0"/>
        <v>Yes</v>
      </c>
    </row>
    <row r="20" spans="1:11" x14ac:dyDescent="0.25">
      <c r="A20" s="27" t="s">
        <v>374</v>
      </c>
      <c r="B20" s="33" t="s">
        <v>241</v>
      </c>
      <c r="C20" s="9">
        <v>12.892512076999999</v>
      </c>
      <c r="D20" s="9" t="str">
        <f>IF($B20="N/A","N/A",IF(C20&gt;5,"No",IF(C20&lt;1,"No","Yes")))</f>
        <v>No</v>
      </c>
      <c r="E20" s="9">
        <v>11.964980545</v>
      </c>
      <c r="F20" s="9" t="str">
        <f>IF($B20="N/A","N/A",IF(E20&gt;5,"No",IF(E20&lt;1,"No","Yes")))</f>
        <v>No</v>
      </c>
      <c r="G20" s="9">
        <v>10.449927431000001</v>
      </c>
      <c r="H20" s="9" t="str">
        <f>IF($B20="N/A","N/A",IF(G20&gt;5,"No",IF(G20&lt;1,"No","Yes")))</f>
        <v>No</v>
      </c>
      <c r="I20" s="10">
        <v>-7.19</v>
      </c>
      <c r="J20" s="10">
        <v>-12.7</v>
      </c>
      <c r="K20" s="9" t="str">
        <f t="shared" si="0"/>
        <v>Yes</v>
      </c>
    </row>
    <row r="21" spans="1:11" x14ac:dyDescent="0.25">
      <c r="A21" s="27" t="s">
        <v>376</v>
      </c>
      <c r="B21" s="33" t="s">
        <v>242</v>
      </c>
      <c r="C21" s="9">
        <v>76.871980676000007</v>
      </c>
      <c r="D21" s="9" t="str">
        <f>IF($B21="N/A","N/A",IF(C21&gt;98,"No",IF(C21&lt;8,"No","Yes")))</f>
        <v>Yes</v>
      </c>
      <c r="E21" s="9">
        <v>77.237354085999996</v>
      </c>
      <c r="F21" s="9" t="str">
        <f>IF($B21="N/A","N/A",IF(E21&gt;98,"No",IF(E21&lt;8,"No","Yes")))</f>
        <v>Yes</v>
      </c>
      <c r="G21" s="9">
        <v>80.890179003</v>
      </c>
      <c r="H21" s="9" t="str">
        <f>IF($B21="N/A","N/A",IF(G21&gt;98,"No",IF(G21&lt;8,"No","Yes")))</f>
        <v>Yes</v>
      </c>
      <c r="I21" s="10">
        <v>0.4753</v>
      </c>
      <c r="J21" s="10">
        <v>4.7290000000000001</v>
      </c>
      <c r="K21" s="9" t="str">
        <f t="shared" si="0"/>
        <v>Yes</v>
      </c>
    </row>
    <row r="22" spans="1:11" x14ac:dyDescent="0.25">
      <c r="A22" s="27" t="s">
        <v>377</v>
      </c>
      <c r="B22" s="49" t="s">
        <v>224</v>
      </c>
      <c r="C22" s="9">
        <v>1.0265700483</v>
      </c>
      <c r="D22" s="9" t="str">
        <f>IF($B22="N/A","N/A",IF(C22&gt;5,"No",IF(C22&lt;=0,"No","Yes")))</f>
        <v>Yes</v>
      </c>
      <c r="E22" s="9">
        <v>1.102464332</v>
      </c>
      <c r="F22" s="9" t="str">
        <f>IF($B22="N/A","N/A",IF(E22&gt;5,"No",IF(E22&lt;=0,"No","Yes")))</f>
        <v>Yes</v>
      </c>
      <c r="G22" s="9">
        <v>0.55636187709999996</v>
      </c>
      <c r="H22" s="9" t="str">
        <f>IF($B22="N/A","N/A",IF(G22&gt;5,"No",IF(G22&lt;=0,"No","Yes")))</f>
        <v>Yes</v>
      </c>
      <c r="I22" s="10">
        <v>7.3929999999999998</v>
      </c>
      <c r="J22" s="10">
        <v>-49.5</v>
      </c>
      <c r="K22" s="9" t="str">
        <f t="shared" si="0"/>
        <v>No</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2025-05-14T11:05:42Z</dcterms:modified>
  <dc:language>English</dc:language>
</cp:coreProperties>
</file>