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I 2009-2011\"/>
    </mc:Choice>
  </mc:AlternateContent>
  <xr:revisionPtr revIDLastSave="0" documentId="8_{63E29B32-D4C2-47F9-BF71-95BBF285911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<sst xmlns="http://schemas.openxmlformats.org/spreadsheetml/2006/main" count="7016" uniqueCount="1749">
  <si>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</si>
  <si>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</si>
  <si>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</si>
  <si>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</si>
  <si>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</si>
  <si>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</si>
  <si>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</si>
  <si>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</si>
  <si>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</si>
  <si>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</si>
  <si>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</si>
  <si>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</si>
  <si>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</si>
  <si>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</si>
  <si>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</si>
  <si>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</si>
  <si>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</si>
  <si>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</si>
  <si>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</si>
  <si>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</si>
  <si>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</si>
  <si>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</si>
  <si>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</si>
  <si>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</si>
  <si>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</si>
  <si>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</si>
  <si>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</si>
  <si>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</si>
  <si>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</si>
  <si>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</si>
  <si>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</si>
  <si>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</si>
  <si>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</si>
  <si>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</si>
  <si>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</si>
  <si>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</si>
  <si>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</si>
  <si>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</si>
  <si>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</si>
  <si>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</si>
  <si>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</si>
  <si>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</si>
  <si>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</si>
  <si>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</si>
  <si>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</si>
  <si>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</si>
  <si>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</si>
  <si>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</si>
  <si>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</si>
  <si>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</si>
  <si>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</si>
  <si>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</si>
  <si>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</si>
  <si>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</si>
  <si>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</si>
  <si>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</si>
  <si>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</si>
  <si>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</si>
  <si>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</si>
  <si>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</si>
  <si>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</si>
  <si>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</si>
  <si>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</si>
  <si>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</si>
  <si>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</si>
  <si>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</si>
  <si>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</si>
  <si>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</si>
  <si>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</si>
  <si>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</si>
  <si>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</si>
  <si>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</si>
  <si>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</si>
  <si>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</si>
  <si>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</si>
  <si>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</si>
  <si>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</si>
  <si>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</si>
  <si>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</si>
  <si>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</si>
  <si>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</si>
  <si>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</si>
  <si>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</si>
  <si>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</si>
  <si>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</si>
  <si>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</si>
  <si>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</si>
  <si>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</si>
  <si>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</si>
  <si>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</si>
  <si>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</si>
  <si>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</si>
  <si>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</si>
  <si>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</si>
  <si>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</si>
  <si>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</si>
  <si>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</si>
  <si>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</si>
  <si>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</si>
  <si>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</si>
  <si>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</si>
  <si>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</si>
  <si>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</si>
  <si>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</si>
  <si>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</si>
  <si>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</si>
  <si>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</si>
  <si>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</si>
  <si>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</si>
  <si>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</si>
  <si>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</si>
  <si>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</si>
  <si>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</si>
  <si>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</si>
  <si>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</si>
  <si>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</si>
  <si>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</si>
  <si>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</si>
  <si>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</si>
  <si>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</si>
  <si>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</si>
  <si>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</si>
  <si>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</si>
  <si>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</si>
  <si>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</si>
  <si>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</si>
  <si>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</si>
  <si>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</si>
  <si>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</si>
  <si>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</si>
  <si>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</si>
  <si>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</si>
  <si>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</si>
  <si>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</si>
  <si>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</si>
  <si>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</si>
  <si>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</si>
  <si>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</si>
  <si>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</si>
  <si>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</si>
  <si>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</si>
  <si>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</si>
  <si>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</si>
  <si>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</si>
  <si>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</si>
  <si>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</si>
  <si>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</si>
  <si>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</si>
  <si>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</si>
  <si>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</si>
  <si>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</si>
  <si>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</si>
  <si>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</si>
  <si>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</si>
  <si>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</si>
  <si>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</si>
  <si>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</si>
  <si>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</si>
  <si>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</si>
  <si>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</si>
  <si>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</si>
  <si>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</si>
  <si>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</si>
  <si>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</si>
  <si>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</si>
  <si>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</si>
  <si>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</si>
  <si>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</si>
  <si>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</si>
  <si>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</si>
  <si>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</si>
  <si>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</si>
  <si>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</si>
  <si>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</si>
  <si>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</si>
  <si>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</si>
  <si>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</si>
  <si>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</si>
  <si>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</si>
  <si>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</si>
  <si>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</si>
  <si>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</si>
  <si>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</si>
  <si>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</si>
  <si>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</si>
  <si>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</si>
  <si>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</si>
  <si>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</si>
  <si>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</si>
  <si>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</si>
  <si>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</si>
  <si>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</si>
  <si>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</si>
  <si>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</si>
  <si>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</si>
  <si>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</si>
  <si>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</si>
  <si>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</si>
  <si>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</si>
  <si>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</si>
  <si>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</si>
  <si>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</si>
  <si>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</si>
  <si>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</si>
  <si>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</si>
  <si>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</si>
  <si>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</si>
  <si>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</si>
  <si>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</si>
  <si>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</si>
  <si>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</si>
  <si>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</si>
  <si>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</si>
  <si>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</si>
  <si>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</si>
  <si>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</si>
  <si>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</si>
  <si>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</si>
  <si>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</si>
  <si>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</si>
  <si>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</si>
  <si>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</si>
  <si>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</si>
  <si>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</si>
  <si>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</si>
  <si>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</si>
  <si>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</si>
  <si>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</si>
  <si>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</si>
  <si>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</si>
  <si>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</si>
  <si>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</si>
  <si>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</si>
  <si>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</si>
  <si>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</si>
  <si>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</si>
  <si>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</si>
  <si>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</si>
  <si>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</si>
  <si>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</si>
  <si>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</si>
  <si>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</si>
  <si>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</si>
  <si>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</si>
  <si>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</si>
  <si>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</si>
  <si>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</si>
  <si>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</si>
  <si>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</si>
  <si>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</si>
  <si>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</si>
  <si>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</si>
  <si>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</si>
  <si>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</si>
  <si>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</si>
  <si>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</si>
  <si>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</si>
  <si>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</si>
  <si>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</si>
  <si>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</si>
  <si>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</si>
  <si>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</si>
  <si>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</si>
  <si>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</si>
  <si>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</si>
  <si>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</si>
  <si>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</si>
  <si>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</si>
  <si>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</si>
  <si>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</si>
  <si>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</si>
  <si>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</si>
  <si>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</si>
  <si>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</si>
  <si>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</si>
  <si>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</si>
  <si>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</si>
  <si>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</si>
  <si>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</si>
  <si>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</si>
  <si>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</si>
  <si>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</si>
  <si>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</si>
  <si>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</si>
  <si>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</si>
  <si>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</si>
  <si>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</si>
  <si>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</si>
  <si>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</si>
  <si>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</si>
  <si>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</si>
  <si>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</si>
  <si>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</si>
  <si>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</si>
  <si>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</si>
  <si>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</si>
  <si>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</si>
  <si>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</si>
  <si>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</si>
  <si>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</si>
  <si>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</si>
  <si>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</si>
  <si>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</si>
  <si>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</si>
  <si>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</si>
  <si>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</si>
  <si>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</si>
  <si>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</si>
  <si>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</si>
  <si>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</si>
  <si>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</si>
  <si>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</si>
  <si>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</si>
  <si>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</si>
  <si>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</si>
  <si>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</si>
  <si>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</si>
  <si>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</si>
  <si>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</si>
  <si>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</si>
  <si>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</si>
  <si>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</si>
  <si>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</si>
  <si>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</si>
  <si>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</si>
  <si>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</si>
  <si>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</si>
  <si>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</si>
  <si>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</si>
  <si>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</si>
  <si>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</si>
  <si>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</si>
  <si>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</si>
  <si>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</si>
  <si>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</si>
  <si>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</si>
  <si>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</si>
  <si>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</si>
  <si>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</si>
  <si>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</si>
  <si>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</si>
  <si>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</si>
  <si>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</si>
  <si>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</si>
  <si>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</si>
  <si>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</si>
  <si>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</si>
  <si>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</si>
  <si>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</si>
  <si>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</si>
  <si>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</si>
  <si>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</si>
  <si>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</si>
  <si>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</si>
  <si>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</si>
  <si>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</si>
  <si>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</si>
  <si>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</si>
  <si>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</si>
  <si>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</si>
  <si>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</si>
  <si>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</si>
  <si>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</si>
  <si>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</si>
  <si>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</si>
  <si>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</si>
  <si>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</si>
  <si>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</si>
  <si>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</si>
  <si>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</si>
  <si>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</si>
  <si>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</si>
  <si>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</si>
  <si>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</si>
  <si>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</si>
  <si>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</si>
  <si>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</si>
  <si>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</si>
  <si>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</si>
  <si>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</si>
  <si>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</si>
  <si>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</si>
  <si>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</si>
  <si>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</si>
  <si>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</si>
  <si>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</si>
  <si>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</si>
  <si>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</si>
  <si>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</si>
  <si>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</si>
  <si>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</si>
  <si>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</si>
  <si>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</si>
  <si>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</si>
  <si>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</si>
  <si>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</si>
  <si>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</si>
  <si>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</si>
  <si>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</si>
  <si>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</si>
  <si>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</si>
  <si>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</si>
  <si>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</si>
  <si>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</si>
  <si>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</si>
  <si>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</si>
  <si>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</si>
  <si>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</si>
  <si>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</si>
  <si>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</si>
  <si>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</si>
  <si>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</si>
  <si>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</si>
  <si>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</si>
  <si>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</si>
  <si>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</si>
  <si>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</si>
  <si>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</si>
  <si>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</si>
  <si>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</si>
  <si>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</si>
  <si>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</si>
  <si>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</si>
  <si>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</si>
  <si>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</si>
  <si>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</si>
  <si>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</si>
  <si>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</si>
  <si>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</si>
  <si>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</si>
  <si>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</si>
  <si>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</si>
  <si>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</si>
  <si>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</si>
  <si>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</si>
  <si>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</si>
  <si>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</si>
  <si>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</si>
  <si>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</si>
  <si>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</si>
  <si>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</si>
  <si>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</si>
  <si>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</si>
  <si>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</si>
  <si>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</si>
  <si>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</si>
  <si>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</si>
  <si>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</si>
  <si>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</si>
  <si>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</si>
  <si>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</si>
  <si>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</si>
  <si>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</si>
  <si>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</si>
  <si>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</si>
  <si>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</si>
  <si>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</si>
  <si>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</si>
  <si>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</si>
  <si>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</si>
  <si>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</si>
  <si>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</si>
  <si>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</si>
  <si>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</si>
  <si>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</si>
  <si>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</si>
  <si>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</si>
  <si>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</si>
  <si>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</si>
  <si>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</si>
  <si>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</si>
  <si>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</si>
  <si>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</si>
  <si>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</si>
  <si>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</si>
  <si>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</si>
  <si>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</si>
  <si>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</si>
  <si>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</si>
  <si>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</si>
  <si>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</si>
  <si>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</si>
  <si>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</si>
  <si>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</si>
  <si>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</si>
  <si>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</si>
  <si>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</si>
  <si>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</si>
  <si>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</si>
  <si>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</si>
  <si>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</si>
  <si>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</si>
  <si>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</si>
  <si>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</si>
  <si>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</si>
  <si>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</si>
  <si>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</si>
  <si>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</si>
  <si>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</si>
  <si>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</si>
  <si>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</si>
  <si>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</si>
  <si>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</si>
  <si>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</si>
  <si>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</si>
  <si>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</si>
  <si>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</si>
  <si>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</si>
  <si>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</si>
  <si>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</si>
  <si>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</si>
  <si>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</si>
  <si>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</si>
  <si>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</si>
  <si>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</si>
  <si>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</si>
  <si>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</si>
  <si>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</si>
  <si>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</si>
  <si>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</si>
  <si>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</si>
  <si>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</si>
  <si>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</si>
  <si>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</si>
  <si>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</si>
  <si>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</si>
  <si>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</si>
  <si>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</si>
  <si>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</si>
  <si>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</si>
  <si>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</si>
  <si>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</si>
  <si>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</si>
  <si>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</si>
  <si>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</si>
  <si>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</si>
  <si>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</si>
  <si>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</si>
  <si>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</si>
  <si>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</si>
  <si>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</si>
  <si>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</si>
  <si>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</si>
  <si>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</si>
  <si>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</si>
  <si>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</si>
  <si>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</si>
  <si>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</si>
  <si>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</si>
  <si>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</si>
  <si>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</si>
  <si>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</si>
  <si>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</si>
  <si>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</si>
  <si>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</si>
  <si>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</si>
  <si>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</si>
  <si>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</si>
  <si>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</si>
  <si>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</si>
  <si>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</si>
  <si>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</si>
  <si>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</si>
  <si>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</si>
  <si>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</si>
  <si>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</si>
  <si>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</si>
  <si>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</si>
  <si>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</si>
  <si>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</si>
  <si>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</si>
  <si>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</si>
  <si>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</si>
  <si>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</si>
  <si>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</si>
  <si>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</si>
  <si>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</si>
  <si>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</si>
  <si>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</si>
  <si>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</si>
  <si>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</si>
  <si>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</si>
  <si>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</si>
  <si>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</si>
  <si>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</si>
  <si>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</si>
  <si>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</si>
  <si>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</si>
  <si>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</si>
  <si>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</si>
  <si>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</si>
  <si>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</si>
  <si>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</si>
  <si>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</si>
  <si>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</si>
  <si>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</si>
  <si>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</si>
  <si>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</si>
  <si>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</si>
  <si>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</si>
  <si>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</si>
  <si>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</si>
  <si>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</si>
  <si>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</si>
  <si>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</si>
  <si>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</si>
  <si>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</si>
  <si>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</si>
  <si>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</si>
  <si>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</si>
  <si>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</si>
  <si>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</si>
  <si>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</si>
  <si>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</si>
  <si>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</si>
  <si>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</si>
  <si>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</si>
  <si>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</si>
  <si>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</si>
  <si>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</si>
  <si>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</si>
  <si>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</si>
  <si>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</si>
  <si>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</si>
  <si>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</si>
  <si>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</si>
  <si>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</si>
  <si>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</si>
  <si>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</si>
  <si>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</si>
  <si>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</si>
  <si>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</si>
  <si>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</si>
  <si>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</si>
  <si>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</si>
  <si>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</si>
  <si>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</si>
  <si>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</si>
  <si>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</si>
  <si>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</si>
  <si>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</si>
  <si>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</si>
  <si>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</si>
  <si>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</si>
  <si>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</si>
  <si>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</si>
  <si>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</si>
  <si>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</si>
  <si>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</si>
  <si>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</si>
  <si>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</si>
  <si>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</si>
  <si>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</si>
  <si>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</si>
  <si>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</si>
  <si>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</si>
  <si>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</si>
  <si>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</si>
  <si>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</si>
  <si>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</si>
  <si>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</si>
  <si>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</si>
  <si>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</si>
  <si>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</si>
  <si>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</si>
  <si>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</si>
  <si>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</si>
  <si>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</si>
  <si>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</si>
  <si>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</si>
  <si>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</si>
  <si>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</si>
  <si>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</si>
  <si>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</si>
  <si>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</si>
  <si>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</si>
  <si>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</si>
  <si>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</si>
  <si>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</si>
  <si>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</si>
  <si>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</si>
  <si>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</si>
  <si>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</si>
  <si>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</si>
  <si>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</si>
  <si>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</si>
  <si>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</si>
  <si>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</si>
  <si>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</si>
  <si>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</si>
  <si>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</si>
  <si>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</si>
  <si>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</si>
  <si>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</si>
  <si>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</si>
  <si>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</si>
  <si>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</si>
  <si>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</si>
  <si>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</si>
  <si>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</si>
  <si>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</si>
  <si>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</si>
  <si>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</si>
  <si>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</si>
  <si>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</si>
  <si>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</si>
  <si>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</si>
  <si>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</si>
  <si>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</si>
  <si>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</si>
  <si>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</si>
  <si>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</si>
  <si>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</si>
  <si>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</si>
  <si>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</si>
  <si>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</si>
  <si>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</si>
  <si>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</si>
  <si>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</si>
  <si>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</si>
  <si>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</si>
  <si>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</si>
  <si>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</si>
  <si>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</si>
  <si>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</si>
  <si>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</si>
  <si>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</si>
  <si>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</si>
  <si>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</si>
  <si>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</si>
  <si>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</si>
  <si>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</si>
  <si>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</si>
  <si>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</si>
  <si>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</si>
  <si>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</si>
  <si>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</si>
  <si>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</si>
  <si>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</si>
  <si>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</si>
  <si>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</si>
  <si>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</si>
  <si>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</si>
  <si>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</si>
  <si>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</si>
  <si>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</si>
  <si>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</si>
  <si>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</si>
  <si>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</si>
  <si>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</si>
  <si>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</si>
  <si>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</si>
  <si>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</si>
  <si>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</si>
  <si>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</si>
  <si>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</si>
  <si>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</si>
  <si>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</si>
  <si>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</si>
  <si>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</si>
  <si>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</si>
  <si>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</si>
  <si>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</si>
  <si>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</si>
  <si>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</si>
  <si>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</si>
  <si>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</si>
  <si>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</si>
  <si>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</si>
  <si>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</si>
  <si>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</si>
  <si>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</si>
  <si>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</si>
  <si>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</si>
  <si>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</si>
  <si>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</si>
  <si>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</si>
  <si>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</si>
  <si>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</si>
  <si>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</si>
  <si>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</si>
  <si>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</si>
  <si>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</si>
  <si>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</si>
  <si>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</si>
  <si>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</si>
  <si>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</si>
  <si>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</si>
  <si>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</si>
  <si>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</si>
  <si>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</si>
  <si>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</si>
  <si>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</si>
  <si>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</si>
  <si>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</si>
  <si>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</si>
  <si>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</si>
  <si>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</si>
  <si>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</si>
  <si>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</si>
  <si>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</si>
  <si>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</si>
  <si>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</si>
  <si>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</si>
  <si>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</si>
  <si>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</si>
  <si>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</si>
  <si>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</si>
  <si>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</si>
  <si>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</si>
  <si>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</si>
  <si>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</si>
  <si>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</si>
  <si>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</si>
  <si>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</si>
  <si>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</si>
  <si>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</si>
  <si>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</si>
  <si>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</si>
  <si>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</si>
  <si>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</si>
  <si>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</si>
  <si>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</si>
  <si>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</si>
  <si>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</si>
  <si>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</si>
  <si>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</si>
  <si>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</si>
  <si>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</si>
  <si>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</si>
  <si>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</si>
  <si>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</si>
  <si>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</si>
  <si>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</si>
  <si>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</si>
  <si>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</si>
  <si>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</si>
  <si>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</si>
  <si>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</si>
  <si>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</si>
  <si>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</si>
  <si>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</si>
  <si>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</si>
  <si>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</si>
  <si>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</si>
  <si>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</si>
  <si>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</si>
  <si>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</si>
  <si>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</si>
  <si>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</si>
  <si>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</si>
  <si>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</si>
  <si>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</si>
  <si>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</si>
  <si>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</si>
  <si>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</si>
  <si>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</si>
  <si>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</si>
  <si>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</si>
  <si>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</si>
  <si>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</si>
  <si>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</si>
  <si>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</si>
  <si>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</si>
  <si>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</si>
  <si>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</si>
  <si>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</si>
  <si>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</si>
  <si>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</si>
  <si>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</si>
  <si>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</si>
  <si>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</si>
  <si>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</si>
  <si>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</si>
  <si>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</si>
  <si>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</si>
  <si>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</si>
  <si>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</si>
  <si>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</si>
  <si>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</si>
  <si>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</si>
  <si>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</si>
  <si>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</si>
  <si>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</si>
  <si>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</si>
  <si>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</si>
  <si>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</si>
  <si>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</si>
  <si>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</si>
  <si>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</si>
  <si>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</si>
  <si>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</si>
  <si>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</si>
  <si>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</si>
  <si>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</si>
  <si>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</si>
  <si>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</si>
  <si>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</si>
  <si>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</si>
  <si>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</si>
  <si>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</si>
  <si>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</si>
  <si>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</si>
  <si>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</si>
  <si>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</si>
  <si>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</si>
  <si>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</si>
  <si>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</si>
  <si>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</si>
  <si>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</si>
  <si>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</si>
  <si>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</si>
  <si>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</si>
  <si>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</si>
  <si>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</si>
  <si>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</si>
  <si>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</si>
  <si>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</si>
  <si>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</si>
  <si>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</si>
  <si>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</si>
  <si>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</si>
  <si>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</si>
  <si>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</si>
  <si>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</si>
  <si>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</si>
  <si>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</si>
  <si>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</si>
  <si>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</si>
  <si>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</si>
  <si>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</si>
  <si>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</si>
  <si>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</si>
  <si>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</si>
  <si>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</si>
  <si>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</si>
  <si>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</si>
  <si>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</si>
  <si>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</si>
  <si>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</si>
  <si>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</si>
  <si>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</si>
  <si>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</si>
  <si>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</si>
  <si>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</si>
  <si>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</si>
  <si>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</si>
  <si>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</si>
  <si>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</si>
  <si>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</si>
  <si>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</si>
  <si>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</si>
  <si>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</si>
  <si>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</si>
  <si>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</si>
  <si>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</si>
  <si>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</si>
  <si>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</si>
  <si>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</si>
  <si>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</si>
  <si>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</si>
  <si>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</si>
  <si>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</si>
  <si>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</si>
  <si>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</si>
  <si>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</si>
  <si>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</si>
  <si>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</si>
  <si>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</si>
  <si>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</si>
  <si>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</si>
  <si>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</si>
  <si>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</si>
  <si>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</si>
  <si>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</si>
  <si>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</si>
  <si>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</si>
  <si>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</si>
  <si>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</si>
  <si>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</si>
  <si>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</si>
  <si>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</si>
  <si>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</si>
  <si>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</si>
  <si>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</si>
  <si>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</si>
  <si>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</si>
  <si>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</si>
  <si>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</si>
  <si>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</si>
  <si>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</si>
  <si>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</si>
  <si>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</si>
  <si>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</si>
  <si>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</si>
  <si>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</si>
  <si>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</si>
  <si>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</si>
  <si>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</si>
  <si>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</si>
  <si>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</si>
  <si>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</si>
  <si>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</si>
  <si>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</si>
  <si>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</si>
  <si>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</si>
  <si>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</si>
  <si>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</si>
  <si>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</si>
  <si>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</si>
  <si>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</si>
  <si>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</si>
  <si>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</si>
  <si>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</si>
  <si>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</si>
  <si>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</si>
  <si>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</si>
  <si>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</si>
  <si>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</si>
  <si>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</si>
  <si>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</si>
  <si>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</si>
  <si>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</si>
  <si>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</si>
  <si>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</si>
  <si>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</si>
  <si>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</si>
  <si>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</si>
  <si>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</si>
  <si>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</si>
  <si>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</si>
  <si>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</si>
  <si>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</si>
  <si>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</si>
  <si>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</si>
  <si>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</si>
  <si>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</si>
  <si>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</si>
  <si>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</si>
  <si>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</si>
  <si>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</si>
  <si>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</si>
  <si>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</si>
  <si>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</si>
  <si>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</si>
  <si>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</si>
  <si>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</si>
  <si>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</si>
  <si>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</si>
  <si>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</si>
  <si>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</si>
  <si>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</si>
  <si>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</si>
  <si>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</si>
  <si>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</si>
  <si>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</si>
  <si>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</si>
  <si>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</si>
  <si>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</si>
  <si>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</si>
  <si>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</si>
  <si>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</si>
  <si>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</si>
  <si>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</si>
  <si>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</si>
  <si>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</si>
  <si>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</si>
  <si>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</si>
  <si>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</si>
  <si>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</si>
  <si>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</si>
  <si>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</si>
  <si>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</si>
  <si>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</si>
  <si>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</si>
  <si>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</si>
  <si>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</si>
  <si>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</si>
  <si>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</si>
  <si>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</si>
  <si>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</si>
  <si>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</si>
  <si>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</si>
  <si>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</si>
  <si>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</si>
  <si>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</si>
  <si>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</si>
  <si>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</si>
  <si>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</si>
  <si>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</si>
  <si>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</si>
  <si>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</si>
  <si>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</si>
  <si>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</si>
  <si>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</si>
  <si>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</si>
  <si>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</si>
  <si>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</si>
  <si>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</si>
  <si>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</si>
  <si>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</si>
  <si>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</si>
  <si>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</si>
  <si>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</si>
  <si>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</si>
  <si>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</si>
  <si>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</si>
  <si>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</si>
  <si>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</si>
  <si>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</si>
  <si>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</si>
  <si>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</si>
  <si>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</si>
  <si>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</si>
  <si>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</si>
  <si>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</si>
  <si>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</si>
  <si>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</si>
  <si>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</si>
  <si>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</si>
  <si>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</si>
  <si>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</si>
  <si>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</si>
  <si>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</si>
  <si>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</si>
  <si>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</si>
  <si>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</si>
  <si>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</si>
  <si>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</si>
  <si>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</si>
  <si>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</si>
  <si>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</si>
  <si>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</si>
  <si>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</si>
  <si>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</si>
  <si>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</si>
  <si>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</si>
  <si>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</si>
  <si>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</si>
  <si>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</si>
  <si>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</si>
  <si>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</si>
  <si>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</si>
  <si>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</si>
  <si>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</si>
  <si>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</si>
  <si>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</si>
  <si>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</si>
  <si>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</si>
  <si>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</si>
  <si>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</si>
  <si>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</si>
  <si>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</si>
  <si>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</si>
  <si>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</si>
  <si>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</si>
  <si>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</si>
  <si>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</si>
  <si>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</si>
  <si>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</si>
  <si>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</si>
  <si>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</si>
  <si>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</si>
  <si>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</si>
  <si>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</si>
  <si>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</si>
  <si>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</si>
  <si>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</si>
  <si>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</si>
  <si>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</si>
  <si>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</si>
  <si>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</si>
  <si>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</si>
  <si>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</si>
  <si>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</si>
  <si>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</si>
  <si>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</si>
  <si>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</si>
  <si>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</si>
  <si>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</si>
  <si>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</si>
  <si>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</si>
  <si>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</si>
  <si>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</si>
  <si>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</si>
  <si>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</si>
  <si>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</si>
  <si>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</si>
  <si>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</si>
  <si>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</si>
  <si>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</si>
  <si>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</si>
  <si>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</si>
  <si>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</si>
  <si>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</si>
  <si>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</si>
  <si>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</si>
  <si>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</si>
  <si>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</si>
  <si>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</si>
  <si>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</si>
  <si>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</si>
  <si>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</si>
  <si>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</si>
  <si>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</si>
  <si>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</si>
  <si>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</si>
  <si>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</si>
  <si>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</si>
  <si>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</si>
  <si>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</si>
  <si>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</si>
  <si>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</si>
  <si>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</si>
  <si>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</si>
  <si>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</si>
  <si>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</si>
  <si>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</si>
  <si>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</si>
  <si>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</si>
  <si>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</si>
  <si>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</si>
  <si>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</si>
  <si>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</si>
  <si>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</si>
  <si>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</si>
  <si>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</si>
  <si>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</si>
  <si>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</si>
  <si>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</si>
  <si>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</si>
  <si>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</si>
  <si>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</si>
  <si>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</si>
  <si>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</si>
  <si>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</si>
  <si>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</si>
  <si>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</si>
  <si>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</si>
  <si>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</si>
  <si>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</si>
  <si>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</si>
  <si>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</si>
  <si>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</si>
  <si>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</si>
  <si>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</si>
  <si>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</si>
  <si>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</si>
  <si>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</si>
  <si>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</si>
  <si>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</si>
  <si>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</si>
  <si>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</si>
  <si>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</si>
  <si>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</si>
  <si>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</si>
  <si>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</si>
  <si>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</si>
  <si>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</si>
  <si>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</si>
  <si>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</si>
  <si>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</si>
  <si>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</si>
  <si>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</si>
  <si>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</si>
  <si>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</si>
  <si>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</si>
  <si>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</si>
  <si>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</si>
  <si>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</si>
  <si>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</si>
  <si>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</si>
  <si>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</si>
  <si>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</si>
  <si>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</si>
  <si>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</si>
  <si>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</si>
  <si>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</si>
  <si>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</si>
  <si>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</si>
  <si>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</si>
  <si>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</si>
  <si>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</si>
  <si>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</si>
  <si>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</si>
  <si>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</si>
  <si>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</si>
  <si>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</si>
  <si>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</si>
  <si>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</si>
  <si>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</si>
  <si>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</si>
  <si>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</si>
  <si>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</si>
  <si>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</si>
  <si>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</si>
  <si>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</si>
  <si>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</si>
  <si>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</si>
  <si>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</si>
  <si>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</si>
  <si>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</si>
  <si>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</si>
  <si>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</si>
  <si>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</si>
  <si>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</si>
  <si>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</si>
  <si>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</si>
  <si>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</si>
  <si>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</si>
  <si>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</si>
  <si>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</si>
  <si>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</si>
  <si>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</si>
  <si>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</si>
  <si>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</si>
  <si>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</si>
  <si>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</si>
  <si>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</si>
  <si>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</si>
  <si>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</si>
  <si>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</si>
  <si>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</si>
  <si>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</si>
  <si>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</si>
  <si>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</si>
  <si>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</si>
  <si>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</si>
  <si>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</si>
  <si>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</si>
  <si>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</si>
  <si>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</si>
  <si>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</si>
  <si>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</si>
  <si>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</si>
  <si>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</si>
  <si>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</si>
  <si>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</si>
  <si>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</si>
  <si>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</si>
  <si>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</si>
  <si>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</si>
  <si>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</si>
  <si>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</si>
  <si>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</si>
  <si>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</si>
  <si>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</si>
  <si>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</si>
  <si>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</si>
  <si>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</si>
  <si>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</si>
  <si>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</si>
  <si>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</si>
  <si>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</si>
  <si>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</si>
  <si>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</si>
  <si>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</si>
  <si>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</si>
  <si>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</si>
  <si>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</si>
  <si>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</si>
  <si>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</si>
  <si>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</si>
  <si>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</si>
  <si>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</si>
  <si>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</si>
  <si>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</si>
  <si>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</si>
  <si>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</si>
  <si>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</si>
  <si>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</si>
  <si>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</si>
  <si>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</si>
  <si>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</si>
  <si>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</si>
  <si>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</si>
  <si>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</si>
  <si>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</si>
  <si>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</si>
  <si>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</si>
  <si>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</si>
  <si>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</si>
  <si>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</si>
  <si>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</si>
  <si>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</si>
  <si>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</si>
  <si>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</si>
  <si>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</si>
  <si>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</si>
  <si>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</si>
  <si>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</si>
  <si>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</si>
  <si>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</si>
  <si>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</si>
  <si>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</si>
  <si>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</si>
  <si>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</si>
  <si>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</si>
  <si>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</si>
  <si>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</si>
  <si>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</si>
  <si>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</si>
  <si>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</si>
  <si>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</si>
  <si>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</si>
  <si>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</si>
  <si>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</si>
  <si>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</si>
  <si>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</si>
  <si>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</si>
  <si>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</si>
  <si>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</si>
  <si>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</si>
  <si>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</si>
  <si>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</si>
  <si>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</si>
  <si>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</si>
  <si>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</si>
  <si>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</si>
  <si>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</si>
  <si>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</si>
  <si>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</si>
  <si>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</si>
  <si>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</si>
  <si>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</si>
  <si>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</si>
  <si>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</si>
  <si>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</si>
  <si>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</si>
  <si>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</si>
  <si>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</si>
  <si>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</si>
  <si>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</si>
  <si>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</si>
  <si>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</si>
  <si>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</si>
  <si>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</si>
  <si>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</si>
  <si>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</si>
  <si>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</si>
  <si>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</si>
  <si>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</si>
  <si>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</si>
  <si>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</si>
  <si>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</si>
  <si>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</si>
  <si>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</si>
  <si>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</si>
  <si>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</si>
  <si>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</si>
  <si>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</si>
  <si>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</si>
  <si>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</si>
  <si>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</si>
  <si>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</si>
  <si>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</si>
  <si>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</si>
  <si>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</si>
  <si>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</si>
  <si>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</si>
  <si>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</si>
  <si>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</si>
  <si>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</si>
  <si>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</si>
  <si>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</si>
  <si>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</si>
  <si>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</si>
  <si>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</si>
  <si>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</si>
  <si>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</si>
  <si>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</si>
  <si>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</si>
  <si>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</si>
  <si>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</si>
  <si>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</si>
  <si>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</si>
  <si>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</si>
  <si>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</si>
  <si>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</si>
  <si>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</si>
  <si>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</si>
  <si>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</si>
  <si>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</si>
  <si>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</si>
  <si>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</si>
  <si>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</si>
  <si>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</si>
  <si>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</si>
  <si>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</si>
  <si>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</si>
  <si>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</si>
  <si>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</si>
  <si>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</si>
  <si>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</si>
  <si>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</si>
  <si>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</si>
  <si>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</si>
  <si>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</si>
  <si>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</si>
  <si>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</si>
  <si>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</si>
  <si>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</si>
  <si>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</si>
  <si>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</si>
  <si>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</si>
  <si>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</si>
  <si>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</si>
  <si>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</si>
  <si>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</si>
  <si>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</si>
  <si>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</si>
  <si>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</si>
  <si>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</si>
  <si>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</si>
  <si>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</si>
  <si>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</si>
  <si>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</si>
  <si>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</si>
  <si>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</si>
  <si>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</si>
  <si>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</si>
  <si>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</si>
  <si>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</si>
  <si>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</si>
  <si>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</si>
  <si>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</si>
  <si>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</si>
  <si>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</si>
  <si>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</si>
  <si>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</si>
  <si>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</si>
  <si>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</si>
  <si>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</si>
  <si>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</si>
  <si>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</si>
  <si>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</si>
  <si>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</si>
  <si>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</si>
  <si>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</si>
  <si>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</si>
  <si>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</si>
  <si>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</si>
  <si>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</si>
  <si>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</si>
  <si>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</si>
  <si>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</si>
  <si>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</si>
  <si>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</si>
  <si>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</si>
  <si>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</si>
  <si>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</si>
  <si>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</si>
  <si>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</si>
  <si>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</si>
  <si>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</si>
  <si>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</si>
  <si>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</si>
  <si>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</si>
  <si>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</si>
  <si>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</si>
  <si>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</si>
  <si>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</si>
  <si>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</si>
  <si>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</si>
  <si>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</si>
  <si>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</si>
  <si>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</si>
  <si>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</si>
  <si>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</si>
  <si>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</si>
  <si>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</si>
  <si>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</si>
  <si>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</si>
  <si>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</si>
  <si>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</si>
  <si>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</si>
  <si>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</si>
  <si>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</si>
  <si>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</si>
  <si>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</si>
  <si>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</si>
  <si>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</si>
  <si>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</si>
  <si>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</si>
  <si>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</si>
  <si>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</si>
  <si>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</si>
  <si>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</si>
  <si>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</si>
  <si>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</si>
  <si>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</si>
  <si>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</si>
  <si>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</si>
  <si>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</si>
  <si>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</si>
  <si>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</si>
  <si>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</si>
  <si>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</si>
  <si>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</si>
  <si>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</si>
  <si>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</si>
  <si>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</si>
  <si>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</si>
  <si>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</si>
  <si>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</si>
  <si>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</si>
  <si>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</si>
  <si>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</si>
  <si>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</si>
  <si>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</si>
  <si>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</si>
  <si>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</si>
  <si>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</si>
  <si>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</si>
  <si>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</si>
  <si>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</si>
  <si>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</si>
  <si>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</si>
  <si>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</si>
  <si>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</si>
  <si>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</si>
  <si>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</si>
  <si>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</si>
  <si>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</si>
  <si>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</si>
  <si>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</si>
  <si>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</si>
  <si>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</si>
  <si>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</si>
  <si>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</si>
  <si>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</si>
  <si>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</si>
  <si>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</si>
  <si>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</si>
  <si>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</si>
  <si>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</si>
  <si>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</si>
  <si>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</si>
  <si>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</si>
  <si>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</si>
  <si>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</si>
  <si>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</si>
  <si>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</si>
  <si>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</si>
  <si>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</si>
  <si>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</si>
  <si>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</si>
  <si>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</si>
  <si>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</si>
  <si>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</si>
  <si>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</si>
  <si>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</si>
  <si>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</si>
  <si>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</si>
  <si>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</si>
  <si>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</si>
  <si>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</si>
  <si>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</si>
  <si>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</si>
  <si>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</si>
  <si>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</si>
  <si>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</si>
  <si>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</si>
  <si>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</si>
  <si>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</si>
  <si>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</si>
  <si>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</si>
  <si>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</si>
  <si>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</si>
  <si>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</si>
  <si>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</si>
  <si>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</si>
  <si>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</si>
  <si>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</si>
  <si>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</si>
  <si>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</si>
  <si>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</si>
  <si>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</si>
  <si>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</si>
  <si>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</si>
  <si>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</si>
  <si>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</si>
  <si>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</si>
  <si>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</si>
  <si>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</si>
  <si>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</si>
  <si>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</si>
  <si>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</si>
  <si>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</si>
  <si>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</si>
  <si>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</si>
  <si>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</si>
  <si>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</si>
  <si>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</si>
  <si>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</si>
  <si>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</si>
  <si>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</si>
  <si>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</si>
  <si>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</si>
  <si>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</si>
  <si>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</si>
  <si>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</si>
  <si>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</si>
  <si>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</si>
  <si>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</si>
  <si>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</si>
  <si>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</si>
  <si>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</si>
  <si>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</si>
  <si>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</si>
  <si>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</si>
  <si>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</si>
  <si>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</si>
  <si>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</si>
  <si>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</si>
  <si>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</si>
  <si>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</si>
  <si>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</si>
  <si>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</si>
  <si>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</si>
  <si>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</si>
  <si>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</si>
  <si>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</si>
  <si>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</si>
  <si>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</si>
  <si>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</si>
  <si>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</si>
  <si>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</si>
  <si>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</si>
  <si>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</si>
  <si>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</si>
  <si>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</si>
  <si>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</si>
  <si>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</si>
  <si>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</si>
  <si>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</si>
  <si>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</si>
  <si>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</si>
  <si>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</si>
  <si>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</si>
  <si>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</si>
  <si>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</si>
  <si>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</si>
  <si>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</si>
  <si>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</si>
  <si>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WI</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</si>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</sst>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2767</v>
      </c>
      <c r="D6" s="9" t="str">
        <f>IF($B6="N/A","N/A",IF(C6&lt;0,"No","Yes"))</f>
        <v>N/A</v>
      </c>
      <c r="E6" s="36">
        <v>3234</v>
      </c>
      <c r="F6" s="9" t="str">
        <f>IF($B6="N/A","N/A",IF(E6&lt;0,"No","Yes"))</f>
        <v>N/A</v>
      </c>
      <c r="G6" s="36">
        <v>2302</v>
      </c>
      <c r="H6" s="9" t="str">
        <f>IF($B6="N/A","N/A",IF(G6&lt;0,"No","Yes"))</f>
        <v>N/A</v>
      </c>
      <c r="I6" s="10">
        <v>16.88</v>
      </c>
      <c r="J6" s="10">
        <v>-28.8</v>
      </c>
      <c r="K6" s="9" t="str">
        <f t="shared" ref="K6:K11" si="0">IF(J6="Div by 0", "N/A", IF(J6="N/A","N/A", IF(J6&gt;30, "No", IF(J6&lt;-30, "No", "Yes"))))</f>
        <v>Yes</v>
      </c>
    </row>
    <row r="7" spans="1:11" x14ac:dyDescent="0.25">
      <c r="A7" s="72" t="s">
        <v>445</v>
      </c>
      <c r="B7" s="91" t="s">
        <v>213</v>
      </c>
      <c r="C7" s="9">
        <v>5.6740151789000004</v>
      </c>
      <c r="D7" s="9" t="str">
        <f t="shared" ref="D7:D11" si="1">IF($B7="N/A","N/A",IF(C7&lt;0,"No","Yes"))</f>
        <v>N/A</v>
      </c>
      <c r="E7" s="9">
        <v>9.3692022263000005</v>
      </c>
      <c r="F7" s="9" t="str">
        <f t="shared" ref="F7:F11" si="2">IF($B7="N/A","N/A",IF(E7&lt;0,"No","Yes"))</f>
        <v>N/A</v>
      </c>
      <c r="G7" s="9">
        <v>9.2528236316000001</v>
      </c>
      <c r="H7" s="9" t="str">
        <f t="shared" ref="H7:H11" si="3">IF($B7="N/A","N/A",IF(G7&lt;0,"No","Yes"))</f>
        <v>N/A</v>
      </c>
      <c r="I7" s="10">
        <v>65.12</v>
      </c>
      <c r="J7" s="10">
        <v>-1.24</v>
      </c>
      <c r="K7" s="9" t="str">
        <f t="shared" si="0"/>
        <v>Yes</v>
      </c>
    </row>
    <row r="8" spans="1:11" x14ac:dyDescent="0.25">
      <c r="A8" s="72" t="s">
        <v>446</v>
      </c>
      <c r="B8" s="91" t="s">
        <v>213</v>
      </c>
      <c r="C8" s="9">
        <v>33.682688833</v>
      </c>
      <c r="D8" s="9" t="str">
        <f t="shared" si="1"/>
        <v>N/A</v>
      </c>
      <c r="E8" s="9">
        <v>14.996907854</v>
      </c>
      <c r="F8" s="9" t="str">
        <f t="shared" si="2"/>
        <v>N/A</v>
      </c>
      <c r="G8" s="9">
        <v>14.16159861</v>
      </c>
      <c r="H8" s="9" t="str">
        <f t="shared" si="3"/>
        <v>N/A</v>
      </c>
      <c r="I8" s="10">
        <v>-55.5</v>
      </c>
      <c r="J8" s="10">
        <v>-5.57</v>
      </c>
      <c r="K8" s="9" t="str">
        <f t="shared" si="0"/>
        <v>Yes</v>
      </c>
    </row>
    <row r="9" spans="1:11" x14ac:dyDescent="0.25">
      <c r="A9" s="72" t="s">
        <v>447</v>
      </c>
      <c r="B9" s="91" t="s">
        <v>213</v>
      </c>
      <c r="C9" s="9">
        <v>43.079147091000003</v>
      </c>
      <c r="D9" s="9" t="str">
        <f t="shared" si="1"/>
        <v>N/A</v>
      </c>
      <c r="E9" s="9">
        <v>66.728509586000001</v>
      </c>
      <c r="F9" s="9" t="str">
        <f t="shared" si="2"/>
        <v>N/A</v>
      </c>
      <c r="G9" s="9">
        <v>68.505647263</v>
      </c>
      <c r="H9" s="9" t="str">
        <f t="shared" si="3"/>
        <v>N/A</v>
      </c>
      <c r="I9" s="10">
        <v>54.9</v>
      </c>
      <c r="J9" s="10">
        <v>2.6629999999999998</v>
      </c>
      <c r="K9" s="9" t="str">
        <f t="shared" si="0"/>
        <v>Yes</v>
      </c>
    </row>
    <row r="10" spans="1:11" x14ac:dyDescent="0.25">
      <c r="A10" s="72" t="s">
        <v>448</v>
      </c>
      <c r="B10" s="91" t="s">
        <v>213</v>
      </c>
      <c r="C10" s="9">
        <v>15.431875678000001</v>
      </c>
      <c r="D10" s="9" t="str">
        <f t="shared" si="1"/>
        <v>N/A</v>
      </c>
      <c r="E10" s="9">
        <v>6.4316635744999999</v>
      </c>
      <c r="F10" s="9" t="str">
        <f t="shared" si="2"/>
        <v>N/A</v>
      </c>
      <c r="G10" s="9">
        <v>4.2137271936999996</v>
      </c>
      <c r="H10" s="9" t="str">
        <f t="shared" si="3"/>
        <v>N/A</v>
      </c>
      <c r="I10" s="10">
        <v>-58.3</v>
      </c>
      <c r="J10" s="10">
        <v>-34.5</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40.910733647000001</v>
      </c>
      <c r="D12" s="9" t="str">
        <f t="shared" ref="D12:D23" si="4">IF($B12="N/A","N/A",IF(C12&lt;0,"No","Yes"))</f>
        <v>N/A</v>
      </c>
      <c r="E12" s="9">
        <v>15.306122449</v>
      </c>
      <c r="F12" s="9" t="str">
        <f t="shared" ref="F12:F23" si="5">IF($B12="N/A","N/A",IF(E12&lt;0,"No","Yes"))</f>
        <v>N/A</v>
      </c>
      <c r="G12" s="9">
        <v>18.418766290000001</v>
      </c>
      <c r="H12" s="9" t="str">
        <f t="shared" ref="H12:H23" si="6">IF($B12="N/A","N/A",IF(G12&lt;0,"No","Yes"))</f>
        <v>N/A</v>
      </c>
      <c r="I12" s="10">
        <v>-62.6</v>
      </c>
      <c r="J12" s="10">
        <v>20.34</v>
      </c>
      <c r="K12" s="9" t="str">
        <f t="shared" ref="K12:K23" si="7">IF(J12="Div by 0", "N/A", IF(J12="N/A","N/A", IF(J12&gt;30, "No", IF(J12&lt;-30, "No", "Yes"))))</f>
        <v>Yes</v>
      </c>
    </row>
    <row r="13" spans="1:11" x14ac:dyDescent="0.25">
      <c r="A13" s="72" t="s">
        <v>654</v>
      </c>
      <c r="B13" s="91" t="s">
        <v>213</v>
      </c>
      <c r="C13" s="9">
        <v>28.798586572000001</v>
      </c>
      <c r="D13" s="9" t="str">
        <f t="shared" si="4"/>
        <v>N/A</v>
      </c>
      <c r="E13" s="9">
        <v>41.414141413999999</v>
      </c>
      <c r="F13" s="9" t="str">
        <f t="shared" si="5"/>
        <v>N/A</v>
      </c>
      <c r="G13" s="9">
        <v>49.292452830000002</v>
      </c>
      <c r="H13" s="9" t="str">
        <f t="shared" si="6"/>
        <v>N/A</v>
      </c>
      <c r="I13" s="10">
        <v>43.81</v>
      </c>
      <c r="J13" s="10">
        <v>19.02</v>
      </c>
      <c r="K13" s="9" t="str">
        <f t="shared" si="7"/>
        <v>Yes</v>
      </c>
    </row>
    <row r="14" spans="1:11" x14ac:dyDescent="0.25">
      <c r="A14" s="72" t="s">
        <v>855</v>
      </c>
      <c r="B14" s="91" t="s">
        <v>213</v>
      </c>
      <c r="C14" s="10">
        <v>5.1656441718000004</v>
      </c>
      <c r="D14" s="9" t="str">
        <f t="shared" si="4"/>
        <v>N/A</v>
      </c>
      <c r="E14" s="10">
        <v>16.590243902000001</v>
      </c>
      <c r="F14" s="9" t="str">
        <f t="shared" si="5"/>
        <v>N/A</v>
      </c>
      <c r="G14" s="10">
        <v>16.583732056999999</v>
      </c>
      <c r="H14" s="9" t="str">
        <f t="shared" si="6"/>
        <v>N/A</v>
      </c>
      <c r="I14" s="10">
        <v>221.2</v>
      </c>
      <c r="J14" s="10">
        <v>-3.9E-2</v>
      </c>
      <c r="K14" s="9" t="str">
        <f t="shared" si="7"/>
        <v>Yes</v>
      </c>
    </row>
    <row r="15" spans="1:11" x14ac:dyDescent="0.25">
      <c r="A15" s="72" t="s">
        <v>656</v>
      </c>
      <c r="B15" s="91" t="s">
        <v>213</v>
      </c>
      <c r="C15" s="9">
        <v>14.166967834999999</v>
      </c>
      <c r="D15" s="9" t="str">
        <f t="shared" si="4"/>
        <v>N/A</v>
      </c>
      <c r="E15" s="9">
        <v>19.109461967000001</v>
      </c>
      <c r="F15" s="9" t="str">
        <f t="shared" si="5"/>
        <v>N/A</v>
      </c>
      <c r="G15" s="9">
        <v>0</v>
      </c>
      <c r="H15" s="9" t="str">
        <f t="shared" si="6"/>
        <v>N/A</v>
      </c>
      <c r="I15" s="10">
        <v>34.89</v>
      </c>
      <c r="J15" s="10">
        <v>-100</v>
      </c>
      <c r="K15" s="9" t="str">
        <f t="shared" si="7"/>
        <v>No</v>
      </c>
    </row>
    <row r="16" spans="1:11" x14ac:dyDescent="0.25">
      <c r="A16" s="72" t="s">
        <v>372</v>
      </c>
      <c r="B16" s="91" t="s">
        <v>213</v>
      </c>
      <c r="C16" s="9">
        <v>42.857142856999999</v>
      </c>
      <c r="D16" s="9" t="str">
        <f t="shared" si="4"/>
        <v>N/A</v>
      </c>
      <c r="E16" s="9">
        <v>50.970873785999999</v>
      </c>
      <c r="F16" s="9" t="str">
        <f t="shared" si="5"/>
        <v>N/A</v>
      </c>
      <c r="G16" s="9" t="s">
        <v>1746</v>
      </c>
      <c r="H16" s="9" t="str">
        <f t="shared" si="6"/>
        <v>N/A</v>
      </c>
      <c r="I16" s="10">
        <v>18.93</v>
      </c>
      <c r="J16" s="10" t="s">
        <v>1746</v>
      </c>
      <c r="K16" s="9" t="str">
        <f t="shared" si="7"/>
        <v>N/A</v>
      </c>
    </row>
    <row r="17" spans="1:11" x14ac:dyDescent="0.25">
      <c r="A17" s="72" t="s">
        <v>856</v>
      </c>
      <c r="B17" s="91" t="s">
        <v>213</v>
      </c>
      <c r="C17" s="10">
        <v>5.6488095237999998</v>
      </c>
      <c r="D17" s="9" t="str">
        <f t="shared" si="4"/>
        <v>N/A</v>
      </c>
      <c r="E17" s="10">
        <v>4.6031746032000003</v>
      </c>
      <c r="F17" s="9" t="str">
        <f t="shared" si="5"/>
        <v>N/A</v>
      </c>
      <c r="G17" s="10" t="s">
        <v>1746</v>
      </c>
      <c r="H17" s="9" t="str">
        <f t="shared" si="6"/>
        <v>N/A</v>
      </c>
      <c r="I17" s="10">
        <v>-18.5</v>
      </c>
      <c r="J17" s="10" t="s">
        <v>1746</v>
      </c>
      <c r="K17" s="9" t="str">
        <f t="shared" si="7"/>
        <v>N/A</v>
      </c>
    </row>
    <row r="18" spans="1:11" x14ac:dyDescent="0.25">
      <c r="A18" s="72" t="s">
        <v>657</v>
      </c>
      <c r="B18" s="91" t="s">
        <v>213</v>
      </c>
      <c r="C18" s="9">
        <v>0.18070112029999999</v>
      </c>
      <c r="D18" s="9" t="str">
        <f t="shared" si="4"/>
        <v>N/A</v>
      </c>
      <c r="E18" s="9">
        <v>0.43290043290000002</v>
      </c>
      <c r="F18" s="9" t="str">
        <f t="shared" si="5"/>
        <v>N/A</v>
      </c>
      <c r="G18" s="9">
        <v>0.52128583839999998</v>
      </c>
      <c r="H18" s="9" t="str">
        <f t="shared" si="6"/>
        <v>N/A</v>
      </c>
      <c r="I18" s="10">
        <v>139.6</v>
      </c>
      <c r="J18" s="10">
        <v>20.420000000000002</v>
      </c>
      <c r="K18" s="9" t="str">
        <f t="shared" si="7"/>
        <v>Yes</v>
      </c>
    </row>
    <row r="19" spans="1:11" x14ac:dyDescent="0.25">
      <c r="A19" s="72" t="s">
        <v>205</v>
      </c>
      <c r="B19" s="91" t="s">
        <v>213</v>
      </c>
      <c r="C19" s="9">
        <v>60</v>
      </c>
      <c r="D19" s="9" t="str">
        <f t="shared" si="4"/>
        <v>N/A</v>
      </c>
      <c r="E19" s="9">
        <v>78.571428570999998</v>
      </c>
      <c r="F19" s="9" t="str">
        <f t="shared" si="5"/>
        <v>N/A</v>
      </c>
      <c r="G19" s="9">
        <v>100</v>
      </c>
      <c r="H19" s="9" t="str">
        <f t="shared" si="6"/>
        <v>N/A</v>
      </c>
      <c r="I19" s="10">
        <v>30.95</v>
      </c>
      <c r="J19" s="10">
        <v>27.27</v>
      </c>
      <c r="K19" s="9" t="str">
        <f t="shared" si="7"/>
        <v>Yes</v>
      </c>
    </row>
    <row r="20" spans="1:11" x14ac:dyDescent="0.25">
      <c r="A20" s="72" t="s">
        <v>857</v>
      </c>
      <c r="B20" s="91" t="s">
        <v>213</v>
      </c>
      <c r="C20" s="10">
        <v>8</v>
      </c>
      <c r="D20" s="9" t="str">
        <f t="shared" si="4"/>
        <v>N/A</v>
      </c>
      <c r="E20" s="10">
        <v>15.545454545</v>
      </c>
      <c r="F20" s="9" t="str">
        <f t="shared" si="5"/>
        <v>N/A</v>
      </c>
      <c r="G20" s="10">
        <v>17.25</v>
      </c>
      <c r="H20" s="9" t="str">
        <f t="shared" si="6"/>
        <v>N/A</v>
      </c>
      <c r="I20" s="10">
        <v>94.32</v>
      </c>
      <c r="J20" s="10">
        <v>10.96</v>
      </c>
      <c r="K20" s="9" t="str">
        <f t="shared" si="7"/>
        <v>Yes</v>
      </c>
    </row>
    <row r="21" spans="1:11" x14ac:dyDescent="0.25">
      <c r="A21" s="72" t="s">
        <v>658</v>
      </c>
      <c r="B21" s="91" t="s">
        <v>213</v>
      </c>
      <c r="C21" s="9">
        <v>44.741597398000003</v>
      </c>
      <c r="D21" s="9" t="str">
        <f t="shared" si="4"/>
        <v>N/A</v>
      </c>
      <c r="E21" s="9">
        <v>65.151515152000002</v>
      </c>
      <c r="F21" s="9" t="str">
        <f t="shared" si="5"/>
        <v>N/A</v>
      </c>
      <c r="G21" s="9">
        <v>81.059947871000006</v>
      </c>
      <c r="H21" s="9" t="str">
        <f t="shared" si="6"/>
        <v>N/A</v>
      </c>
      <c r="I21" s="10">
        <v>45.62</v>
      </c>
      <c r="J21" s="10">
        <v>24.42</v>
      </c>
      <c r="K21" s="9" t="str">
        <f t="shared" si="7"/>
        <v>Yes</v>
      </c>
    </row>
    <row r="22" spans="1:11" x14ac:dyDescent="0.25">
      <c r="A22" s="72" t="s">
        <v>1710</v>
      </c>
      <c r="B22" s="91" t="s">
        <v>213</v>
      </c>
      <c r="C22" s="9">
        <v>85.702746364999996</v>
      </c>
      <c r="D22" s="9" t="str">
        <f t="shared" si="4"/>
        <v>N/A</v>
      </c>
      <c r="E22" s="9">
        <v>96.013289037000007</v>
      </c>
      <c r="F22" s="9" t="str">
        <f t="shared" si="5"/>
        <v>N/A</v>
      </c>
      <c r="G22" s="9">
        <v>98.499464094000004</v>
      </c>
      <c r="H22" s="9" t="str">
        <f t="shared" si="6"/>
        <v>N/A</v>
      </c>
      <c r="I22" s="10">
        <v>12.03</v>
      </c>
      <c r="J22" s="10">
        <v>2.589</v>
      </c>
      <c r="K22" s="9" t="str">
        <f t="shared" si="7"/>
        <v>Yes</v>
      </c>
    </row>
    <row r="23" spans="1:11" x14ac:dyDescent="0.25">
      <c r="A23" s="72" t="s">
        <v>858</v>
      </c>
      <c r="B23" s="91" t="s">
        <v>213</v>
      </c>
      <c r="C23" s="10">
        <v>6.6503298774999999</v>
      </c>
      <c r="D23" s="9" t="str">
        <f t="shared" si="4"/>
        <v>N/A</v>
      </c>
      <c r="E23" s="10">
        <v>5.2362827483999999</v>
      </c>
      <c r="F23" s="9" t="str">
        <f t="shared" si="5"/>
        <v>N/A</v>
      </c>
      <c r="G23" s="10">
        <v>5.7056583242999999</v>
      </c>
      <c r="H23" s="9" t="str">
        <f t="shared" si="6"/>
        <v>N/A</v>
      </c>
      <c r="I23" s="10">
        <v>-21.3</v>
      </c>
      <c r="J23" s="10">
        <v>8.9640000000000004</v>
      </c>
      <c r="K23" s="9" t="str">
        <f t="shared" si="7"/>
        <v>Yes</v>
      </c>
    </row>
    <row r="24" spans="1:11" x14ac:dyDescent="0.25">
      <c r="A24" s="72" t="s">
        <v>15</v>
      </c>
      <c r="B24" s="91" t="s">
        <v>213</v>
      </c>
      <c r="C24" s="9">
        <v>7.2280448100000005E-2</v>
      </c>
      <c r="D24" s="9" t="str">
        <f>IF($B24="N/A","N/A",IF(C24&lt;0,"No","Yes"))</f>
        <v>N/A</v>
      </c>
      <c r="E24" s="9">
        <v>0.52566481139999999</v>
      </c>
      <c r="F24" s="9" t="str">
        <f>IF($B24="N/A","N/A",IF(E24&lt;0,"No","Yes"))</f>
        <v>N/A</v>
      </c>
      <c r="G24" s="9">
        <v>0.39096437880000001</v>
      </c>
      <c r="H24" s="9" t="str">
        <f>IF($B24="N/A","N/A",IF(G24&lt;0,"No","Yes"))</f>
        <v>N/A</v>
      </c>
      <c r="I24" s="10">
        <v>627.29999999999995</v>
      </c>
      <c r="J24" s="10">
        <v>-25.6</v>
      </c>
      <c r="K24" s="9" t="str">
        <f t="shared" ref="K24:K30" si="8">IF(J24="Div by 0", "N/A", IF(J24="N/A","N/A", IF(J24&gt;30, "No", IF(J24&lt;-30, "No", "Yes"))))</f>
        <v>Yes</v>
      </c>
    </row>
    <row r="25" spans="1:11" x14ac:dyDescent="0.25">
      <c r="A25" s="72" t="s">
        <v>159</v>
      </c>
      <c r="B25" s="91" t="s">
        <v>213</v>
      </c>
      <c r="C25" s="9">
        <v>64.076617275000004</v>
      </c>
      <c r="D25" s="9" t="str">
        <f>IF($B25="N/A","N/A",IF(C25&lt;0,"No","Yes"))</f>
        <v>N/A</v>
      </c>
      <c r="E25" s="9">
        <v>100</v>
      </c>
      <c r="F25" s="9" t="str">
        <f>IF($B25="N/A","N/A",IF(E25&lt;0,"No","Yes"))</f>
        <v>N/A</v>
      </c>
      <c r="G25" s="9">
        <v>100</v>
      </c>
      <c r="H25" s="9" t="str">
        <f>IF($B25="N/A","N/A",IF(G25&lt;0,"No","Yes"))</f>
        <v>N/A</v>
      </c>
      <c r="I25" s="10">
        <v>56.06</v>
      </c>
      <c r="J25" s="10">
        <v>0</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64.040477050999996</v>
      </c>
      <c r="D27" s="9" t="str">
        <f t="shared" ref="D27:D30" si="9">IF($B27="N/A","N/A",IF(C27&lt;0,"No","Yes"))</f>
        <v>N/A</v>
      </c>
      <c r="E27" s="9">
        <v>99.288806432000001</v>
      </c>
      <c r="F27" s="9" t="str">
        <f t="shared" ref="F27:F30" si="10">IF($B27="N/A","N/A",IF(E27&lt;0,"No","Yes"))</f>
        <v>N/A</v>
      </c>
      <c r="G27" s="9">
        <v>99.087749783000007</v>
      </c>
      <c r="H27" s="9" t="str">
        <f t="shared" ref="H27:H30" si="11">IF($B27="N/A","N/A",IF(G27&lt;0,"No","Yes"))</f>
        <v>N/A</v>
      </c>
      <c r="I27" s="10">
        <v>55.04</v>
      </c>
      <c r="J27" s="10">
        <v>-0.20200000000000001</v>
      </c>
      <c r="K27" s="9" t="str">
        <f t="shared" si="8"/>
        <v>Yes</v>
      </c>
    </row>
    <row r="28" spans="1:11" x14ac:dyDescent="0.25">
      <c r="A28" s="29" t="s">
        <v>374</v>
      </c>
      <c r="B28" s="91" t="s">
        <v>213</v>
      </c>
      <c r="C28" s="9">
        <v>50.849295265999999</v>
      </c>
      <c r="D28" s="9" t="str">
        <f t="shared" si="9"/>
        <v>N/A</v>
      </c>
      <c r="E28" s="9">
        <v>82.653061223999998</v>
      </c>
      <c r="F28" s="9" t="str">
        <f t="shared" si="10"/>
        <v>N/A</v>
      </c>
      <c r="G28" s="9">
        <v>79.148566463999998</v>
      </c>
      <c r="H28" s="9" t="str">
        <f t="shared" si="11"/>
        <v>N/A</v>
      </c>
      <c r="I28" s="10">
        <v>62.55</v>
      </c>
      <c r="J28" s="10">
        <v>-4.24</v>
      </c>
      <c r="K28" s="9" t="str">
        <f t="shared" si="8"/>
        <v>Yes</v>
      </c>
    </row>
    <row r="29" spans="1:11" x14ac:dyDescent="0.25">
      <c r="A29" s="29" t="s">
        <v>376</v>
      </c>
      <c r="B29" s="91" t="s">
        <v>213</v>
      </c>
      <c r="C29" s="9">
        <v>8.7459342247999992</v>
      </c>
      <c r="D29" s="9" t="str">
        <f t="shared" si="9"/>
        <v>N/A</v>
      </c>
      <c r="E29" s="9">
        <v>9.8021026591999991</v>
      </c>
      <c r="F29" s="9" t="str">
        <f t="shared" si="10"/>
        <v>N/A</v>
      </c>
      <c r="G29" s="9">
        <v>13.900955691</v>
      </c>
      <c r="H29" s="9" t="str">
        <f t="shared" si="11"/>
        <v>N/A</v>
      </c>
      <c r="I29" s="10">
        <v>12.08</v>
      </c>
      <c r="J29" s="10">
        <v>41.82</v>
      </c>
      <c r="K29" s="9" t="str">
        <f t="shared" si="8"/>
        <v>No</v>
      </c>
    </row>
    <row r="30" spans="1:11" x14ac:dyDescent="0.25">
      <c r="A30" s="29" t="s">
        <v>377</v>
      </c>
      <c r="B30" s="91" t="s">
        <v>213</v>
      </c>
      <c r="C30" s="9">
        <v>3.61402241E-2</v>
      </c>
      <c r="D30" s="9" t="str">
        <f t="shared" si="9"/>
        <v>N/A</v>
      </c>
      <c r="E30" s="9">
        <v>0.30921459489999997</v>
      </c>
      <c r="F30" s="9" t="str">
        <f t="shared" si="10"/>
        <v>N/A</v>
      </c>
      <c r="G30" s="9">
        <v>0.47784535189999999</v>
      </c>
      <c r="H30" s="9" t="str">
        <f t="shared" si="11"/>
        <v>N/A</v>
      </c>
      <c r="I30" s="10">
        <v>755.6</v>
      </c>
      <c r="J30" s="10">
        <v>54.54</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41218744</v>
      </c>
      <c r="D7" s="32" t="str">
        <f>IF($B7="N/A","N/A",IF(C7&gt;15,"No",IF(C7&lt;-15,"No","Yes")))</f>
        <v>N/A</v>
      </c>
      <c r="E7" s="31">
        <v>43376495</v>
      </c>
      <c r="F7" s="32" t="str">
        <f>IF($B7="N/A","N/A",IF(E7&gt;15,"No",IF(E7&lt;-15,"No","Yes")))</f>
        <v>N/A</v>
      </c>
      <c r="G7" s="31">
        <v>43238582</v>
      </c>
      <c r="H7" s="32" t="str">
        <f>IF($B7="N/A","N/A",IF(G7&gt;15,"No",IF(G7&lt;-15,"No","Yes")))</f>
        <v>N/A</v>
      </c>
      <c r="I7" s="33">
        <v>5.2350000000000003</v>
      </c>
      <c r="J7" s="33">
        <v>-0.318</v>
      </c>
      <c r="K7" s="32" t="str">
        <f t="shared" ref="K7:K54" si="0">IF(J7="Div by 0", "N/A", IF(J7="N/A","N/A", IF(J7&gt;30, "No", IF(J7&lt;-30, "No", "Yes"))))</f>
        <v>Yes</v>
      </c>
    </row>
    <row r="8" spans="1:11" x14ac:dyDescent="0.25">
      <c r="A8" s="75" t="s">
        <v>362</v>
      </c>
      <c r="B8" s="30" t="s">
        <v>213</v>
      </c>
      <c r="C8" s="121" t="s">
        <v>213</v>
      </c>
      <c r="D8" s="32" t="str">
        <f>IF($B8="N/A","N/A",IF(C8&gt;15,"No",IF(C8&lt;-15,"No","Yes")))</f>
        <v>N/A</v>
      </c>
      <c r="E8" s="34">
        <v>38.148022333</v>
      </c>
      <c r="F8" s="32" t="str">
        <f>IF($B8="N/A","N/A",IF(E8&gt;15,"No",IF(E8&lt;-15,"No","Yes")))</f>
        <v>N/A</v>
      </c>
      <c r="G8" s="34">
        <v>36.407463593999999</v>
      </c>
      <c r="H8" s="32" t="str">
        <f>IF($B8="N/A","N/A",IF(G8&gt;15,"No",IF(G8&lt;-15,"No","Yes")))</f>
        <v>N/A</v>
      </c>
      <c r="I8" s="33" t="s">
        <v>213</v>
      </c>
      <c r="J8" s="33">
        <v>-4.5599999999999996</v>
      </c>
      <c r="K8" s="32" t="str">
        <f t="shared" si="0"/>
        <v>Yes</v>
      </c>
    </row>
    <row r="9" spans="1:11" x14ac:dyDescent="0.25">
      <c r="A9" s="75" t="s">
        <v>119</v>
      </c>
      <c r="B9" s="35" t="s">
        <v>213</v>
      </c>
      <c r="C9" s="84">
        <v>43.134232814000001</v>
      </c>
      <c r="D9" s="9" t="str">
        <f>IF($B9="N/A","N/A",IF(C9&gt;15,"No",IF(C9&lt;-15,"No","Yes")))</f>
        <v>N/A</v>
      </c>
      <c r="E9" s="9">
        <v>42.671223204999997</v>
      </c>
      <c r="F9" s="9" t="str">
        <f>IF($B9="N/A","N/A",IF(E9&gt;15,"No",IF(E9&lt;-15,"No","Yes")))</f>
        <v>N/A</v>
      </c>
      <c r="G9" s="9">
        <v>39.979361488000002</v>
      </c>
      <c r="H9" s="9" t="str">
        <f>IF($B9="N/A","N/A",IF(G9&gt;15,"No",IF(G9&lt;-15,"No","Yes")))</f>
        <v>N/A</v>
      </c>
      <c r="I9" s="10">
        <v>-1.07</v>
      </c>
      <c r="J9" s="10">
        <v>-6.31</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17.497864564</v>
      </c>
      <c r="D11" s="9" t="str">
        <f>IF($B11="N/A","N/A",IF(C11&gt;15,"No",IF(C11&lt;-15,"No","Yes")))</f>
        <v>N/A</v>
      </c>
      <c r="E11" s="9">
        <v>19.180754461999999</v>
      </c>
      <c r="F11" s="9" t="str">
        <f>IF($B11="N/A","N/A",IF(E11&gt;15,"No",IF(E11&lt;-15,"No","Yes")))</f>
        <v>N/A</v>
      </c>
      <c r="G11" s="9">
        <v>23.613174918999999</v>
      </c>
      <c r="H11" s="9" t="str">
        <f>IF($B11="N/A","N/A",IF(G11&gt;15,"No",IF(G11&lt;-15,"No","Yes")))</f>
        <v>N/A</v>
      </c>
      <c r="I11" s="10">
        <v>9.6180000000000003</v>
      </c>
      <c r="J11" s="10">
        <v>23.11</v>
      </c>
      <c r="K11" s="9" t="str">
        <f t="shared" si="0"/>
        <v>Yes</v>
      </c>
    </row>
    <row r="12" spans="1:11" x14ac:dyDescent="0.25">
      <c r="A12" s="75" t="s">
        <v>860</v>
      </c>
      <c r="B12" s="86" t="s">
        <v>214</v>
      </c>
      <c r="C12" s="84">
        <v>95.950135068999998</v>
      </c>
      <c r="D12" s="9" t="str">
        <f>IF(OR($B12="N/A",$C12="N/A"),"N/A",IF(C12&gt;100,"No",IF(C12&lt;95,"No","Yes")))</f>
        <v>Yes</v>
      </c>
      <c r="E12" s="84">
        <v>96.866731575000003</v>
      </c>
      <c r="F12" s="9" t="str">
        <f>IF(OR($B12="N/A",$E12="N/A"),"N/A",IF(E12&gt;100,"No",IF(E12&lt;95,"No","Yes")))</f>
        <v>Yes</v>
      </c>
      <c r="G12" s="84">
        <v>98.213041554</v>
      </c>
      <c r="H12" s="9" t="str">
        <f>IF($B12="N/A","N/A",IF(G12&gt;100,"No",IF(G12&lt;95,"No","Yes")))</f>
        <v>Yes</v>
      </c>
      <c r="I12" s="87">
        <v>0.95530000000000004</v>
      </c>
      <c r="J12" s="87">
        <v>1.39</v>
      </c>
      <c r="K12" s="9" t="str">
        <f t="shared" si="0"/>
        <v>Yes</v>
      </c>
    </row>
    <row r="13" spans="1:11" x14ac:dyDescent="0.25">
      <c r="A13" s="75" t="s">
        <v>347</v>
      </c>
      <c r="B13" s="86" t="s">
        <v>213</v>
      </c>
      <c r="C13" s="84">
        <v>88.629391408999993</v>
      </c>
      <c r="D13" s="9" t="str">
        <f>IF($B13="N/A","N/A",IF(C13&gt;100,"No",IF(C13&lt;95,"No","Yes")))</f>
        <v>N/A</v>
      </c>
      <c r="E13" s="84">
        <v>96.197459577999993</v>
      </c>
      <c r="F13" s="9" t="str">
        <f>IF($B13="N/A","N/A",IF(E13&gt;100,"No",IF(E13&lt;95,"No","Yes")))</f>
        <v>N/A</v>
      </c>
      <c r="G13" s="84">
        <v>96.614521943</v>
      </c>
      <c r="H13" s="9" t="str">
        <f>IF($B13="N/A","N/A",IF(G13&gt;100,"No",IF(G13&lt;95,"No","Yes")))</f>
        <v>N/A</v>
      </c>
      <c r="I13" s="87">
        <v>8.5389999999999997</v>
      </c>
      <c r="J13" s="87">
        <v>0.4335</v>
      </c>
      <c r="K13" s="9" t="str">
        <f t="shared" si="0"/>
        <v>Yes</v>
      </c>
    </row>
    <row r="14" spans="1:11" x14ac:dyDescent="0.25">
      <c r="A14" s="75" t="s">
        <v>348</v>
      </c>
      <c r="B14" s="86" t="s">
        <v>213</v>
      </c>
      <c r="C14" s="84">
        <v>67.138369873000002</v>
      </c>
      <c r="D14" s="9" t="str">
        <f t="shared" ref="D14" si="1">IF($B14="N/A","N/A",IF(C14&lt;0,"No","Yes"))</f>
        <v>N/A</v>
      </c>
      <c r="E14" s="84">
        <v>65.957611341000003</v>
      </c>
      <c r="F14" s="9" t="str">
        <f t="shared" ref="F14" si="2">IF($B14="N/A","N/A",IF(E14&lt;0,"No","Yes"))</f>
        <v>N/A</v>
      </c>
      <c r="G14" s="84">
        <v>63.712948857999997</v>
      </c>
      <c r="H14" s="9" t="str">
        <f t="shared" ref="H14" si="3">IF($B14="N/A","N/A",IF(G14&lt;0,"No","Yes"))</f>
        <v>N/A</v>
      </c>
      <c r="I14" s="87">
        <v>-1.76</v>
      </c>
      <c r="J14" s="87">
        <v>-3.4</v>
      </c>
      <c r="K14" s="9" t="str">
        <f t="shared" si="0"/>
        <v>Yes</v>
      </c>
    </row>
    <row r="15" spans="1:11" x14ac:dyDescent="0.25">
      <c r="A15" s="75" t="s">
        <v>861</v>
      </c>
      <c r="B15" s="86" t="s">
        <v>214</v>
      </c>
      <c r="C15" s="84">
        <v>98.910406246999997</v>
      </c>
      <c r="D15" s="9" t="str">
        <f>IF(OR($B15="N/A",$C15="N/A"),"N/A",IF(C15&gt;100,"No",IF(C15&lt;95,"No","Yes")))</f>
        <v>Yes</v>
      </c>
      <c r="E15" s="84">
        <v>99.173720887000002</v>
      </c>
      <c r="F15" s="9" t="str">
        <f>IF(OR($B15="N/A",$E15="N/A"),"N/A",IF(E15&gt;100,"No",IF(E15&lt;95,"No","Yes")))</f>
        <v>Yes</v>
      </c>
      <c r="G15" s="84">
        <v>99.365195233999998</v>
      </c>
      <c r="H15" s="9" t="str">
        <f>IF($B15="N/A","N/A",IF(G15&gt;100,"No",IF(G15&lt;95,"No","Yes")))</f>
        <v>Yes</v>
      </c>
      <c r="I15" s="87">
        <v>0.26619999999999999</v>
      </c>
      <c r="J15" s="87">
        <v>0.19309999999999999</v>
      </c>
      <c r="K15" s="9" t="str">
        <f t="shared" si="0"/>
        <v>Yes</v>
      </c>
    </row>
    <row r="16" spans="1:11" x14ac:dyDescent="0.25">
      <c r="A16" s="75" t="s">
        <v>331</v>
      </c>
      <c r="B16" s="35" t="s">
        <v>213</v>
      </c>
      <c r="C16" s="73">
        <v>16226955</v>
      </c>
      <c r="D16" s="9" t="str">
        <f>IF($B16="N/A","N/A",IF(C16&gt;15,"No",IF(C16&lt;-15,"No","Yes")))</f>
        <v>N/A</v>
      </c>
      <c r="E16" s="36">
        <v>16547275</v>
      </c>
      <c r="F16" s="9" t="str">
        <f>IF($B16="N/A","N/A",IF(E16&gt;15,"No",IF(E16&lt;-15,"No","Yes")))</f>
        <v>N/A</v>
      </c>
      <c r="G16" s="36">
        <v>15742071</v>
      </c>
      <c r="H16" s="9" t="str">
        <f>IF($B16="N/A","N/A",IF(G16&gt;15,"No",IF(G16&lt;-15,"No","Yes")))</f>
        <v>N/A</v>
      </c>
      <c r="I16" s="10">
        <v>1.974</v>
      </c>
      <c r="J16" s="10">
        <v>-4.87</v>
      </c>
      <c r="K16" s="9" t="str">
        <f t="shared" si="0"/>
        <v>Yes</v>
      </c>
    </row>
    <row r="17" spans="1:11" x14ac:dyDescent="0.25">
      <c r="A17" s="75" t="s">
        <v>442</v>
      </c>
      <c r="B17" s="35" t="s">
        <v>215</v>
      </c>
      <c r="C17" s="84">
        <v>11.141856251</v>
      </c>
      <c r="D17" s="9" t="str">
        <f>IF($B17="N/A","N/A",IF(C17&gt;20,"No",IF(C17&lt;5,"No","Yes")))</f>
        <v>Yes</v>
      </c>
      <c r="E17" s="9">
        <v>11.765381309</v>
      </c>
      <c r="F17" s="9" t="str">
        <f>IF($B17="N/A","N/A",IF(E17&gt;20,"No",IF(E17&lt;5,"No","Yes")))</f>
        <v>Yes</v>
      </c>
      <c r="G17" s="9">
        <v>12.194939281</v>
      </c>
      <c r="H17" s="9" t="str">
        <f>IF($B17="N/A","N/A",IF(G17&gt;20,"No",IF(G17&lt;5,"No","Yes")))</f>
        <v>Yes</v>
      </c>
      <c r="I17" s="10">
        <v>5.5960000000000001</v>
      </c>
      <c r="J17" s="10">
        <v>3.6509999999999998</v>
      </c>
      <c r="K17" s="9" t="str">
        <f t="shared" si="0"/>
        <v>Yes</v>
      </c>
    </row>
    <row r="18" spans="1:11" x14ac:dyDescent="0.25">
      <c r="A18" s="75" t="s">
        <v>443</v>
      </c>
      <c r="B18" s="30" t="s">
        <v>213</v>
      </c>
      <c r="C18" s="84" t="s">
        <v>213</v>
      </c>
      <c r="D18" s="9" t="str">
        <f>IF($B18="N/A","N/A",IF(C18&gt;15,"No",IF(C18&lt;-15,"No","Yes")))</f>
        <v>N/A</v>
      </c>
      <c r="E18" s="9">
        <v>88.234618690999994</v>
      </c>
      <c r="F18" s="9" t="str">
        <f>IF($B18="N/A","N/A",IF(E18&gt;15,"No",IF(E18&lt;-15,"No","Yes")))</f>
        <v>N/A</v>
      </c>
      <c r="G18" s="9">
        <v>87.805060718999997</v>
      </c>
      <c r="H18" s="9" t="str">
        <f>IF($B18="N/A","N/A",IF(G18&gt;15,"No",IF(G18&lt;-15,"No","Yes")))</f>
        <v>N/A</v>
      </c>
      <c r="I18" s="10" t="s">
        <v>213</v>
      </c>
      <c r="J18" s="10">
        <v>-0.48699999999999999</v>
      </c>
      <c r="K18" s="9" t="str">
        <f t="shared" si="0"/>
        <v>Yes</v>
      </c>
    </row>
    <row r="19" spans="1:11" x14ac:dyDescent="0.25">
      <c r="A19" s="75" t="s">
        <v>444</v>
      </c>
      <c r="B19" s="35" t="s">
        <v>216</v>
      </c>
      <c r="C19" s="84">
        <v>3.4075770839000001</v>
      </c>
      <c r="D19" s="9" t="str">
        <f>IF($B19="N/A","N/A",IF(C19&gt;1,"Yes","No"))</f>
        <v>Yes</v>
      </c>
      <c r="E19" s="9">
        <v>2.7089535890000001</v>
      </c>
      <c r="F19" s="9" t="str">
        <f>IF($B19="N/A","N/A",IF(E19&gt;1,"Yes","No"))</f>
        <v>Yes</v>
      </c>
      <c r="G19" s="9">
        <v>3.9098985133999999</v>
      </c>
      <c r="H19" s="9" t="str">
        <f>IF($B19="N/A","N/A",IF(G19&gt;1,"Yes","No"))</f>
        <v>Yes</v>
      </c>
      <c r="I19" s="10">
        <v>-20.5</v>
      </c>
      <c r="J19" s="10">
        <v>44.33</v>
      </c>
      <c r="K19" s="9" t="str">
        <f t="shared" si="0"/>
        <v>No</v>
      </c>
    </row>
    <row r="20" spans="1:11" x14ac:dyDescent="0.25">
      <c r="A20" s="75" t="s">
        <v>862</v>
      </c>
      <c r="B20" s="35" t="s">
        <v>213</v>
      </c>
      <c r="C20" s="77">
        <v>144.51328339</v>
      </c>
      <c r="D20" s="9" t="str">
        <f>IF($B20="N/A","N/A",IF(C20&gt;15,"No",IF(C20&lt;-15,"No","Yes")))</f>
        <v>N/A</v>
      </c>
      <c r="E20" s="37">
        <v>151.42361095999999</v>
      </c>
      <c r="F20" s="9" t="str">
        <f>IF($B20="N/A","N/A",IF(E20&gt;15,"No",IF(E20&lt;-15,"No","Yes")))</f>
        <v>N/A</v>
      </c>
      <c r="G20" s="37">
        <v>89.450668481999998</v>
      </c>
      <c r="H20" s="9" t="str">
        <f>IF($B20="N/A","N/A",IF(G20&gt;15,"No",IF(G20&lt;-15,"No","Yes")))</f>
        <v>N/A</v>
      </c>
      <c r="I20" s="10">
        <v>4.782</v>
      </c>
      <c r="J20" s="10">
        <v>-40.9</v>
      </c>
      <c r="K20" s="9" t="str">
        <f t="shared" si="0"/>
        <v>No</v>
      </c>
    </row>
    <row r="21" spans="1:11" x14ac:dyDescent="0.25">
      <c r="A21" s="75" t="s">
        <v>34</v>
      </c>
      <c r="B21" s="35" t="s">
        <v>213</v>
      </c>
      <c r="C21" s="88">
        <v>29.141365024999999</v>
      </c>
      <c r="D21" s="9" t="str">
        <f>IF($B21="N/A","N/A",IF(C21&gt;15,"No",IF(C21&lt;-15,"No","Yes")))</f>
        <v>N/A</v>
      </c>
      <c r="E21" s="89">
        <v>30.450500003999998</v>
      </c>
      <c r="F21" s="9" t="str">
        <f>IF($B21="N/A","N/A",IF(E21&gt;15,"No",IF(E21&lt;-15,"No","Yes")))</f>
        <v>N/A</v>
      </c>
      <c r="G21" s="89">
        <v>21.84835485</v>
      </c>
      <c r="H21" s="9" t="str">
        <f>IF($B21="N/A","N/A",IF(G21&gt;15,"No",IF(G21&lt;-15,"No","Yes")))</f>
        <v>N/A</v>
      </c>
      <c r="I21" s="10">
        <v>4.492</v>
      </c>
      <c r="J21" s="10">
        <v>-28.2</v>
      </c>
      <c r="K21" s="9" t="str">
        <f t="shared" si="0"/>
        <v>Yes</v>
      </c>
    </row>
    <row r="22" spans="1:11" x14ac:dyDescent="0.25">
      <c r="A22" s="75" t="s">
        <v>1711</v>
      </c>
      <c r="B22" s="35" t="s">
        <v>213</v>
      </c>
      <c r="C22" s="88">
        <v>1.6291062617000001</v>
      </c>
      <c r="D22" s="9" t="str">
        <f>IF($B22="N/A","N/A",IF(C22&gt;15,"No",IF(C22&lt;-15,"No","Yes")))</f>
        <v>N/A</v>
      </c>
      <c r="E22" s="89">
        <v>3.0069633052000002</v>
      </c>
      <c r="F22" s="9" t="str">
        <f>IF($B22="N/A","N/A",IF(E22&gt;15,"No",IF(E22&lt;-15,"No","Yes")))</f>
        <v>N/A</v>
      </c>
      <c r="G22" s="89">
        <v>17.493404090999999</v>
      </c>
      <c r="H22" s="9" t="str">
        <f>IF($B22="N/A","N/A",IF(G22&gt;15,"No",IF(G22&lt;-15,"No","Yes")))</f>
        <v>N/A</v>
      </c>
      <c r="I22" s="10">
        <v>84.58</v>
      </c>
      <c r="J22" s="10">
        <v>481.8</v>
      </c>
      <c r="K22" s="9" t="str">
        <f t="shared" si="0"/>
        <v>No</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177.28353318000001</v>
      </c>
      <c r="D24" s="9" t="str">
        <f>IF($B24="N/A","N/A",IF(C24&gt;300,"No",IF(C24&lt;75,"No","Yes")))</f>
        <v>Yes</v>
      </c>
      <c r="E24" s="37">
        <v>150.33123398000001</v>
      </c>
      <c r="F24" s="9" t="str">
        <f>IF($B24="N/A","N/A",IF(E24&gt;300,"No",IF(E24&lt;75,"No","Yes")))</f>
        <v>Yes</v>
      </c>
      <c r="G24" s="37">
        <v>141.78470153999999</v>
      </c>
      <c r="H24" s="9" t="str">
        <f>IF($B24="N/A","N/A",IF(G24&gt;300,"No",IF(G24&lt;75,"No","Yes")))</f>
        <v>Yes</v>
      </c>
      <c r="I24" s="10">
        <v>-15.2</v>
      </c>
      <c r="J24" s="10">
        <v>-5.69</v>
      </c>
      <c r="K24" s="9" t="str">
        <f t="shared" si="0"/>
        <v>Yes</v>
      </c>
    </row>
    <row r="25" spans="1:11" x14ac:dyDescent="0.25">
      <c r="A25" s="75" t="s">
        <v>864</v>
      </c>
      <c r="B25" s="35" t="s">
        <v>244</v>
      </c>
      <c r="C25" s="77">
        <v>2279.2867184000002</v>
      </c>
      <c r="D25" s="9" t="str">
        <f>IF($B25="N/A","N/A",IF(C25&gt;250,"No",IF(C25&lt;20,"No","Yes")))</f>
        <v>No</v>
      </c>
      <c r="E25" s="37">
        <v>1687.2011560000001</v>
      </c>
      <c r="F25" s="9" t="str">
        <f>IF($B25="N/A","N/A",IF(E25&gt;250,"No",IF(E25&lt;20,"No","Yes")))</f>
        <v>No</v>
      </c>
      <c r="G25" s="37">
        <v>223.84010554</v>
      </c>
      <c r="H25" s="9" t="str">
        <f>IF($B25="N/A","N/A",IF(G25&gt;250,"No",IF(G25&lt;20,"No","Yes")))</f>
        <v>Yes</v>
      </c>
      <c r="I25" s="10">
        <v>-26</v>
      </c>
      <c r="J25" s="10">
        <v>-86.7</v>
      </c>
      <c r="K25" s="9" t="str">
        <f t="shared" si="0"/>
        <v>No</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15132</v>
      </c>
      <c r="D27" s="35" t="s">
        <v>213</v>
      </c>
      <c r="E27" s="36">
        <v>16747</v>
      </c>
      <c r="F27" s="35" t="s">
        <v>213</v>
      </c>
      <c r="G27" s="36">
        <v>17312</v>
      </c>
      <c r="H27" s="9" t="str">
        <f>IF($B27="N/A","N/A",IF(G27&gt;15,"No",IF(G27&lt;-15,"No","Yes")))</f>
        <v>N/A</v>
      </c>
      <c r="I27" s="10">
        <v>10.67</v>
      </c>
      <c r="J27" s="10">
        <v>3.3740000000000001</v>
      </c>
      <c r="K27" s="9" t="str">
        <f t="shared" si="0"/>
        <v>Yes</v>
      </c>
    </row>
    <row r="28" spans="1:11" x14ac:dyDescent="0.25">
      <c r="A28" s="75" t="s">
        <v>346</v>
      </c>
      <c r="B28" s="35" t="s">
        <v>213</v>
      </c>
      <c r="C28" s="74" t="s">
        <v>213</v>
      </c>
      <c r="D28" s="35" t="s">
        <v>213</v>
      </c>
      <c r="E28" s="8">
        <v>3.8608467600000002E-2</v>
      </c>
      <c r="F28" s="35" t="s">
        <v>213</v>
      </c>
      <c r="G28" s="8">
        <v>4.0038315800000002E-2</v>
      </c>
      <c r="H28" s="9" t="str">
        <f>IF($B28="N/A","N/A",IF(G28&gt;15,"No",IF(G28&lt;-15,"No","Yes")))</f>
        <v>N/A</v>
      </c>
      <c r="I28" s="10" t="s">
        <v>213</v>
      </c>
      <c r="J28" s="10">
        <v>3.7029999999999998</v>
      </c>
      <c r="K28" s="9" t="str">
        <f t="shared" si="0"/>
        <v>Yes</v>
      </c>
    </row>
    <row r="29" spans="1:11" ht="25" x14ac:dyDescent="0.25">
      <c r="A29" s="75" t="s">
        <v>841</v>
      </c>
      <c r="B29" s="35" t="s">
        <v>213</v>
      </c>
      <c r="C29" s="37">
        <v>336.95215437000002</v>
      </c>
      <c r="D29" s="35" t="s">
        <v>213</v>
      </c>
      <c r="E29" s="37">
        <v>318.36316951999999</v>
      </c>
      <c r="F29" s="35" t="s">
        <v>213</v>
      </c>
      <c r="G29" s="37">
        <v>180.73550139</v>
      </c>
      <c r="H29" s="35" t="s">
        <v>213</v>
      </c>
      <c r="I29" s="10">
        <v>-5.52</v>
      </c>
      <c r="J29" s="10">
        <v>-43.2</v>
      </c>
      <c r="K29" s="9" t="str">
        <f t="shared" si="0"/>
        <v>No</v>
      </c>
    </row>
    <row r="30" spans="1:11" x14ac:dyDescent="0.25">
      <c r="A30" s="75" t="s">
        <v>27</v>
      </c>
      <c r="B30" s="35" t="s">
        <v>217</v>
      </c>
      <c r="C30" s="36">
        <v>11</v>
      </c>
      <c r="D30" s="9" t="str">
        <f>IF($B30="N/A","N/A",IF(C30="N/A","N/A",IF(C30=0,"Yes","No")))</f>
        <v>No</v>
      </c>
      <c r="E30" s="36">
        <v>11</v>
      </c>
      <c r="F30" s="9" t="str">
        <f>IF($B30="N/A","N/A",IF(E30="N/A","N/A",IF(E30=0,"Yes","No")))</f>
        <v>No</v>
      </c>
      <c r="G30" s="36">
        <v>0</v>
      </c>
      <c r="H30" s="9" t="str">
        <f>IF($B30="N/A","N/A",IF(G30=0,"Yes","No"))</f>
        <v>Yes</v>
      </c>
      <c r="I30" s="10">
        <v>-33.299999999999997</v>
      </c>
      <c r="J30" s="10">
        <v>-100</v>
      </c>
      <c r="K30" s="9" t="str">
        <f t="shared" si="0"/>
        <v>No</v>
      </c>
    </row>
    <row r="31" spans="1:11" x14ac:dyDescent="0.25">
      <c r="A31" s="75" t="s">
        <v>206</v>
      </c>
      <c r="B31" s="90" t="s">
        <v>213</v>
      </c>
      <c r="C31" s="73">
        <v>6830548</v>
      </c>
      <c r="D31" s="9" t="str">
        <f t="shared" ref="D31:F50" si="4">IF($B31="N/A","N/A",IF(C31&lt;0,"No","Yes"))</f>
        <v>N/A</v>
      </c>
      <c r="E31" s="73">
        <v>7572191</v>
      </c>
      <c r="F31" s="9" t="str">
        <f t="shared" si="4"/>
        <v>N/A</v>
      </c>
      <c r="G31" s="73">
        <v>5670101</v>
      </c>
      <c r="H31" s="9" t="str">
        <f t="shared" ref="H31:H50" si="5">IF($B31="N/A","N/A",IF(G31&lt;0,"No","Yes"))</f>
        <v>N/A</v>
      </c>
      <c r="I31" s="10">
        <v>10.86</v>
      </c>
      <c r="J31" s="10">
        <v>-25.1</v>
      </c>
      <c r="K31" s="9" t="str">
        <f t="shared" si="0"/>
        <v>Yes</v>
      </c>
    </row>
    <row r="32" spans="1:11" x14ac:dyDescent="0.25">
      <c r="A32" s="2" t="s">
        <v>659</v>
      </c>
      <c r="B32" s="90" t="s">
        <v>213</v>
      </c>
      <c r="C32" s="74">
        <v>92.587666464999998</v>
      </c>
      <c r="D32" s="9" t="str">
        <f t="shared" si="4"/>
        <v>N/A</v>
      </c>
      <c r="E32" s="74">
        <v>99.430521495999997</v>
      </c>
      <c r="F32" s="9" t="str">
        <f t="shared" si="4"/>
        <v>N/A</v>
      </c>
      <c r="G32" s="74">
        <v>99.330488117000002</v>
      </c>
      <c r="H32" s="9" t="str">
        <f t="shared" si="5"/>
        <v>N/A</v>
      </c>
      <c r="I32" s="10">
        <v>7.391</v>
      </c>
      <c r="J32" s="10">
        <v>-0.10100000000000001</v>
      </c>
      <c r="K32" s="9" t="str">
        <f t="shared" si="0"/>
        <v>Yes</v>
      </c>
    </row>
    <row r="33" spans="1:11" x14ac:dyDescent="0.25">
      <c r="A33" s="2" t="s">
        <v>660</v>
      </c>
      <c r="B33" s="90" t="s">
        <v>213</v>
      </c>
      <c r="C33" s="74">
        <v>3.7925068384</v>
      </c>
      <c r="D33" s="9" t="str">
        <f t="shared" si="4"/>
        <v>N/A</v>
      </c>
      <c r="E33" s="74">
        <v>0</v>
      </c>
      <c r="F33" s="9" t="str">
        <f t="shared" si="4"/>
        <v>N/A</v>
      </c>
      <c r="G33" s="74">
        <v>8.5183667999999997E-3</v>
      </c>
      <c r="H33" s="9" t="str">
        <f t="shared" si="5"/>
        <v>N/A</v>
      </c>
      <c r="I33" s="10">
        <v>-100</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3.6198266962000001</v>
      </c>
      <c r="D35" s="9" t="str">
        <f t="shared" si="4"/>
        <v>N/A</v>
      </c>
      <c r="E35" s="74">
        <v>0.56947850359999996</v>
      </c>
      <c r="F35" s="9" t="str">
        <f t="shared" si="4"/>
        <v>N/A</v>
      </c>
      <c r="G35" s="74">
        <v>0.66099351669999995</v>
      </c>
      <c r="H35" s="9" t="str">
        <f t="shared" si="5"/>
        <v>N/A</v>
      </c>
      <c r="I35" s="10">
        <v>-84.3</v>
      </c>
      <c r="J35" s="10">
        <v>16.07</v>
      </c>
      <c r="K35" s="9" t="str">
        <f t="shared" si="0"/>
        <v>Yes</v>
      </c>
    </row>
    <row r="36" spans="1:11" x14ac:dyDescent="0.25">
      <c r="A36" s="2" t="s">
        <v>349</v>
      </c>
      <c r="B36" s="90" t="s">
        <v>213</v>
      </c>
      <c r="C36" s="73">
        <v>381852</v>
      </c>
      <c r="D36" s="9" t="str">
        <f t="shared" si="4"/>
        <v>N/A</v>
      </c>
      <c r="E36" s="73">
        <v>747748</v>
      </c>
      <c r="F36" s="9" t="str">
        <f t="shared" si="4"/>
        <v>N/A</v>
      </c>
      <c r="G36" s="73">
        <v>4539901</v>
      </c>
      <c r="H36" s="9" t="str">
        <f t="shared" si="5"/>
        <v>N/A</v>
      </c>
      <c r="I36" s="10">
        <v>95.82</v>
      </c>
      <c r="J36" s="10">
        <v>507.1</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3.0786796979000002</v>
      </c>
      <c r="D38" s="9" t="str">
        <f t="shared" si="4"/>
        <v>N/A</v>
      </c>
      <c r="E38" s="74">
        <v>1.6263500538</v>
      </c>
      <c r="F38" s="9" t="str">
        <f t="shared" si="4"/>
        <v>N/A</v>
      </c>
      <c r="G38" s="74">
        <v>0.19161210779999999</v>
      </c>
      <c r="H38" s="9" t="str">
        <f t="shared" si="5"/>
        <v>N/A</v>
      </c>
      <c r="I38" s="10">
        <v>-47.2</v>
      </c>
      <c r="J38" s="10">
        <v>-88.2</v>
      </c>
      <c r="K38" s="9" t="str">
        <f t="shared" si="0"/>
        <v>No</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53.697767722000002</v>
      </c>
      <c r="D40" s="9" t="str">
        <f t="shared" si="4"/>
        <v>N/A</v>
      </c>
      <c r="E40" s="74">
        <v>34.382171534000001</v>
      </c>
      <c r="F40" s="9" t="str">
        <f t="shared" si="4"/>
        <v>N/A</v>
      </c>
      <c r="G40" s="74">
        <v>6.6766433893999997</v>
      </c>
      <c r="H40" s="9" t="str">
        <f t="shared" si="5"/>
        <v>N/A</v>
      </c>
      <c r="I40" s="10">
        <v>-36</v>
      </c>
      <c r="J40" s="10">
        <v>-80.599999999999994</v>
      </c>
      <c r="K40" s="9" t="str">
        <f t="shared" si="0"/>
        <v>No</v>
      </c>
    </row>
    <row r="41" spans="1:11" x14ac:dyDescent="0.25">
      <c r="A41" s="2" t="s">
        <v>667</v>
      </c>
      <c r="B41" s="90" t="s">
        <v>213</v>
      </c>
      <c r="C41" s="74">
        <v>15.5523606</v>
      </c>
      <c r="D41" s="9" t="str">
        <f t="shared" si="4"/>
        <v>N/A</v>
      </c>
      <c r="E41" s="74">
        <v>49.655498911000002</v>
      </c>
      <c r="F41" s="9" t="str">
        <f t="shared" si="4"/>
        <v>N/A</v>
      </c>
      <c r="G41" s="74">
        <v>89.238906310999994</v>
      </c>
      <c r="H41" s="9" t="str">
        <f t="shared" si="5"/>
        <v>N/A</v>
      </c>
      <c r="I41" s="10">
        <v>219.3</v>
      </c>
      <c r="J41" s="10">
        <v>79.72</v>
      </c>
      <c r="K41" s="9" t="str">
        <f t="shared" si="0"/>
        <v>No</v>
      </c>
    </row>
    <row r="42" spans="1:11" x14ac:dyDescent="0.25">
      <c r="A42" s="2" t="s">
        <v>668</v>
      </c>
      <c r="B42" s="90" t="s">
        <v>213</v>
      </c>
      <c r="C42" s="74">
        <v>72.328808019999997</v>
      </c>
      <c r="D42" s="9" t="str">
        <f t="shared" si="4"/>
        <v>N/A</v>
      </c>
      <c r="E42" s="74">
        <v>85.664020499000003</v>
      </c>
      <c r="F42" s="9" t="str">
        <f t="shared" si="4"/>
        <v>N/A</v>
      </c>
      <c r="G42" s="74">
        <v>96.107161808000001</v>
      </c>
      <c r="H42" s="9" t="str">
        <f t="shared" si="5"/>
        <v>N/A</v>
      </c>
      <c r="I42" s="10">
        <v>18.440000000000001</v>
      </c>
      <c r="J42" s="10">
        <v>12.19</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27.67119198</v>
      </c>
      <c r="D45" s="9" t="str">
        <f t="shared" si="4"/>
        <v>N/A</v>
      </c>
      <c r="E45" s="74">
        <v>14.335979501000001</v>
      </c>
      <c r="F45" s="9" t="str">
        <f t="shared" si="4"/>
        <v>N/A</v>
      </c>
      <c r="G45" s="74">
        <v>3.8928381918000001</v>
      </c>
      <c r="H45" s="9" t="str">
        <f t="shared" si="5"/>
        <v>N/A</v>
      </c>
      <c r="I45" s="10">
        <v>-48.2</v>
      </c>
      <c r="J45" s="10">
        <v>-72.8</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17779389</v>
      </c>
      <c r="D51" s="35" t="s">
        <v>213</v>
      </c>
      <c r="E51" s="36">
        <v>18509281</v>
      </c>
      <c r="F51" s="35" t="s">
        <v>213</v>
      </c>
      <c r="G51" s="36">
        <v>17286509</v>
      </c>
      <c r="H51" s="35" t="s">
        <v>213</v>
      </c>
      <c r="I51" s="10">
        <v>4.1050000000000004</v>
      </c>
      <c r="J51" s="10">
        <v>-6.61</v>
      </c>
      <c r="K51" s="9" t="str">
        <f t="shared" si="0"/>
        <v>Yes</v>
      </c>
    </row>
    <row r="52" spans="1:11" x14ac:dyDescent="0.25">
      <c r="A52" s="2" t="s">
        <v>352</v>
      </c>
      <c r="B52" s="35" t="s">
        <v>213</v>
      </c>
      <c r="C52" s="74">
        <v>54.768085675000002</v>
      </c>
      <c r="D52" s="9" t="str">
        <f t="shared" ref="D52:D54" si="6">IF($B52="N/A","N/A",IF(C52&gt;15,"No",IF(C52&lt;-15,"No","Yes")))</f>
        <v>N/A</v>
      </c>
      <c r="E52" s="8">
        <v>68.365562120000007</v>
      </c>
      <c r="F52" s="9" t="str">
        <f t="shared" ref="F52:F54" si="7">IF($B52="N/A","N/A",IF(E52&gt;15,"No",IF(E52&lt;-15,"No","Yes")))</f>
        <v>N/A</v>
      </c>
      <c r="G52" s="8">
        <v>67.136077040999993</v>
      </c>
      <c r="H52" s="9" t="str">
        <f t="shared" ref="H52:H54" si="8">IF($B52="N/A","N/A",IF(G52&gt;15,"No",IF(G52&lt;-15,"No","Yes")))</f>
        <v>N/A</v>
      </c>
      <c r="I52" s="10">
        <v>24.83</v>
      </c>
      <c r="J52" s="10">
        <v>-1.8</v>
      </c>
      <c r="K52" s="9" t="str">
        <f t="shared" si="0"/>
        <v>Yes</v>
      </c>
    </row>
    <row r="53" spans="1:11" x14ac:dyDescent="0.25">
      <c r="A53" s="2" t="s">
        <v>353</v>
      </c>
      <c r="B53" s="35" t="s">
        <v>213</v>
      </c>
      <c r="C53" s="74">
        <v>17.546879703999998</v>
      </c>
      <c r="D53" s="9" t="str">
        <f t="shared" si="6"/>
        <v>N/A</v>
      </c>
      <c r="E53" s="8">
        <v>12.271070929</v>
      </c>
      <c r="F53" s="9" t="str">
        <f t="shared" si="7"/>
        <v>N/A</v>
      </c>
      <c r="G53" s="8">
        <v>12.169709917</v>
      </c>
      <c r="H53" s="9" t="str">
        <f t="shared" si="8"/>
        <v>N/A</v>
      </c>
      <c r="I53" s="10">
        <v>-30.1</v>
      </c>
      <c r="J53" s="10">
        <v>-0.82599999999999996</v>
      </c>
      <c r="K53" s="9" t="str">
        <f t="shared" si="0"/>
        <v>Yes</v>
      </c>
    </row>
    <row r="54" spans="1:11" x14ac:dyDescent="0.25">
      <c r="A54" s="2" t="s">
        <v>354</v>
      </c>
      <c r="B54" s="35" t="s">
        <v>213</v>
      </c>
      <c r="C54" s="74" t="s">
        <v>213</v>
      </c>
      <c r="D54" s="9" t="str">
        <f t="shared" si="6"/>
        <v>N/A</v>
      </c>
      <c r="E54" s="8">
        <v>19.363285909999998</v>
      </c>
      <c r="F54" s="9" t="str">
        <f t="shared" si="7"/>
        <v>N/A</v>
      </c>
      <c r="G54" s="8">
        <v>20.693883305</v>
      </c>
      <c r="H54" s="9" t="str">
        <f t="shared" si="8"/>
        <v>N/A</v>
      </c>
      <c r="I54" s="10" t="s">
        <v>213</v>
      </c>
      <c r="J54" s="10">
        <v>6.8719999999999999</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14418971</v>
      </c>
      <c r="D6" s="9" t="str">
        <f>IF($B6="N/A","N/A",IF(C6&gt;15,"No",IF(C6&lt;-15,"No","Yes")))</f>
        <v>N/A</v>
      </c>
      <c r="E6" s="36">
        <v>14600425</v>
      </c>
      <c r="F6" s="9" t="str">
        <f>IF($B6="N/A","N/A",IF(E6&gt;15,"No",IF(E6&lt;-15,"No","Yes")))</f>
        <v>N/A</v>
      </c>
      <c r="G6" s="36">
        <v>13822335</v>
      </c>
      <c r="H6" s="9" t="str">
        <f>IF($B6="N/A","N/A",IF(G6&gt;15,"No",IF(G6&lt;-15,"No","Yes")))</f>
        <v>N/A</v>
      </c>
      <c r="I6" s="10">
        <v>1.258</v>
      </c>
      <c r="J6" s="10">
        <v>-5.33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3.4256397352999999</v>
      </c>
      <c r="D9" s="9" t="str">
        <f t="shared" ref="D9:D15" si="1">IF($B9="N/A","N/A",IF(C9&gt;15,"No",IF(C9&lt;-15,"No","Yes")))</f>
        <v>N/A</v>
      </c>
      <c r="E9" s="8">
        <v>2.8811832532000001</v>
      </c>
      <c r="F9" s="9" t="str">
        <f t="shared" ref="F9:F15" si="2">IF($B9="N/A","N/A",IF(E9&gt;15,"No",IF(E9&lt;-15,"No","Yes")))</f>
        <v>N/A</v>
      </c>
      <c r="G9" s="8">
        <v>2.4652057701999999</v>
      </c>
      <c r="H9" s="9" t="str">
        <f t="shared" ref="H9:H15" si="3">IF($B9="N/A","N/A",IF(G9&gt;15,"No",IF(G9&lt;-15,"No","Yes")))</f>
        <v>N/A</v>
      </c>
      <c r="I9" s="10">
        <v>-15.9</v>
      </c>
      <c r="J9" s="10">
        <v>-14.4</v>
      </c>
      <c r="K9" s="9" t="str">
        <f t="shared" si="0"/>
        <v>Yes</v>
      </c>
    </row>
    <row r="10" spans="1:11" x14ac:dyDescent="0.25">
      <c r="A10" s="75" t="s">
        <v>36</v>
      </c>
      <c r="B10" s="35" t="s">
        <v>213</v>
      </c>
      <c r="C10" s="74">
        <v>4.0772658699999999E-2</v>
      </c>
      <c r="D10" s="9" t="str">
        <f t="shared" si="1"/>
        <v>N/A</v>
      </c>
      <c r="E10" s="8">
        <v>4.93815789E-2</v>
      </c>
      <c r="F10" s="9" t="str">
        <f t="shared" si="2"/>
        <v>N/A</v>
      </c>
      <c r="G10" s="8">
        <v>7.6034195200000002E-2</v>
      </c>
      <c r="H10" s="9" t="str">
        <f t="shared" si="3"/>
        <v>N/A</v>
      </c>
      <c r="I10" s="10">
        <v>21.11</v>
      </c>
      <c r="J10" s="10">
        <v>53.97</v>
      </c>
      <c r="K10" s="9" t="str">
        <f t="shared" si="0"/>
        <v>No</v>
      </c>
    </row>
    <row r="11" spans="1:11" x14ac:dyDescent="0.25">
      <c r="A11" s="75" t="s">
        <v>37</v>
      </c>
      <c r="B11" s="35" t="s">
        <v>213</v>
      </c>
      <c r="C11" s="74">
        <v>8.5984201536999993</v>
      </c>
      <c r="D11" s="9" t="str">
        <f t="shared" si="1"/>
        <v>N/A</v>
      </c>
      <c r="E11" s="8">
        <v>8.8210683929999991</v>
      </c>
      <c r="F11" s="9" t="str">
        <f t="shared" si="2"/>
        <v>N/A</v>
      </c>
      <c r="G11" s="8">
        <v>0.4364429896</v>
      </c>
      <c r="H11" s="9" t="str">
        <f t="shared" si="3"/>
        <v>N/A</v>
      </c>
      <c r="I11" s="10">
        <v>2.589</v>
      </c>
      <c r="J11" s="10">
        <v>-95.1</v>
      </c>
      <c r="K11" s="9" t="str">
        <f t="shared" si="0"/>
        <v>No</v>
      </c>
    </row>
    <row r="12" spans="1:11" x14ac:dyDescent="0.25">
      <c r="A12" s="75" t="s">
        <v>38</v>
      </c>
      <c r="B12" s="35" t="s">
        <v>213</v>
      </c>
      <c r="C12" s="74">
        <v>3.5641319070000002</v>
      </c>
      <c r="D12" s="9" t="str">
        <f t="shared" si="1"/>
        <v>N/A</v>
      </c>
      <c r="E12" s="8">
        <v>2.9496893046000001</v>
      </c>
      <c r="F12" s="9" t="str">
        <f t="shared" si="2"/>
        <v>N/A</v>
      </c>
      <c r="G12" s="8">
        <v>2.5273813503000002</v>
      </c>
      <c r="H12" s="9" t="str">
        <f t="shared" si="3"/>
        <v>N/A</v>
      </c>
      <c r="I12" s="10">
        <v>-17.2</v>
      </c>
      <c r="J12" s="10">
        <v>-14.3</v>
      </c>
      <c r="K12" s="9" t="str">
        <f t="shared" si="0"/>
        <v>Yes</v>
      </c>
    </row>
    <row r="13" spans="1:11" x14ac:dyDescent="0.25">
      <c r="A13" s="75" t="s">
        <v>866</v>
      </c>
      <c r="B13" s="35" t="s">
        <v>213</v>
      </c>
      <c r="C13" s="74">
        <v>99.935228092000003</v>
      </c>
      <c r="D13" s="9" t="str">
        <f t="shared" si="1"/>
        <v>N/A</v>
      </c>
      <c r="E13" s="8">
        <v>99.938894930000004</v>
      </c>
      <c r="F13" s="9" t="str">
        <f t="shared" si="2"/>
        <v>N/A</v>
      </c>
      <c r="G13" s="8">
        <v>99.926550195999994</v>
      </c>
      <c r="H13" s="9" t="str">
        <f t="shared" si="3"/>
        <v>N/A</v>
      </c>
      <c r="I13" s="10">
        <v>3.7000000000000002E-3</v>
      </c>
      <c r="J13" s="10">
        <v>-1.2E-2</v>
      </c>
      <c r="K13" s="9" t="str">
        <f t="shared" si="0"/>
        <v>Yes</v>
      </c>
    </row>
    <row r="14" spans="1:11" x14ac:dyDescent="0.25">
      <c r="A14" s="75" t="s">
        <v>867</v>
      </c>
      <c r="B14" s="35" t="s">
        <v>213</v>
      </c>
      <c r="C14" s="74">
        <v>77.369775847</v>
      </c>
      <c r="D14" s="9" t="str">
        <f t="shared" si="1"/>
        <v>N/A</v>
      </c>
      <c r="E14" s="8">
        <v>68.820469736999996</v>
      </c>
      <c r="F14" s="9" t="str">
        <f t="shared" si="2"/>
        <v>N/A</v>
      </c>
      <c r="G14" s="8">
        <v>74.538252498999995</v>
      </c>
      <c r="H14" s="9" t="str">
        <f t="shared" si="3"/>
        <v>N/A</v>
      </c>
      <c r="I14" s="10">
        <v>-11</v>
      </c>
      <c r="J14" s="10">
        <v>8.3079999999999998</v>
      </c>
      <c r="K14" s="9" t="str">
        <f t="shared" si="0"/>
        <v>Yes</v>
      </c>
    </row>
    <row r="15" spans="1:11" x14ac:dyDescent="0.25">
      <c r="A15" s="75" t="s">
        <v>161</v>
      </c>
      <c r="B15" s="35" t="s">
        <v>213</v>
      </c>
      <c r="C15" s="74">
        <v>49.213081848999998</v>
      </c>
      <c r="D15" s="9" t="str">
        <f t="shared" si="1"/>
        <v>N/A</v>
      </c>
      <c r="E15" s="8">
        <v>52.096757457000002</v>
      </c>
      <c r="F15" s="9" t="str">
        <f t="shared" si="2"/>
        <v>N/A</v>
      </c>
      <c r="G15" s="8">
        <v>51.944703988000001</v>
      </c>
      <c r="H15" s="9" t="str">
        <f t="shared" si="3"/>
        <v>N/A</v>
      </c>
      <c r="I15" s="10">
        <v>5.86</v>
      </c>
      <c r="J15" s="10">
        <v>-0.29199999999999998</v>
      </c>
      <c r="K15" s="9" t="str">
        <f t="shared" si="0"/>
        <v>Yes</v>
      </c>
    </row>
    <row r="16" spans="1:11" x14ac:dyDescent="0.25">
      <c r="A16" s="75" t="s">
        <v>162</v>
      </c>
      <c r="B16" s="35" t="s">
        <v>246</v>
      </c>
      <c r="C16" s="74">
        <v>93.794633473000005</v>
      </c>
      <c r="D16" s="9" t="str">
        <f>IF($B16="N/A","N/A",IF(C16&gt;95,"Yes","No"))</f>
        <v>No</v>
      </c>
      <c r="E16" s="8">
        <v>94.627279685000005</v>
      </c>
      <c r="F16" s="9" t="str">
        <f>IF($B16="N/A","N/A",IF(E16&gt;95,"Yes","No"))</f>
        <v>No</v>
      </c>
      <c r="G16" s="8">
        <v>94.690376119999996</v>
      </c>
      <c r="H16" s="9" t="str">
        <f>IF($B16="N/A","N/A",IF(G16&gt;95,"Yes","No"))</f>
        <v>No</v>
      </c>
      <c r="I16" s="10">
        <v>0.88770000000000004</v>
      </c>
      <c r="J16" s="10">
        <v>6.6699999999999995E-2</v>
      </c>
      <c r="K16" s="9" t="str">
        <f t="shared" ref="K16:K26" si="4">IF(J16="Div by 0", "N/A", IF(J16="N/A","N/A", IF(J16&gt;30, "No", IF(J16&lt;-30, "No", "Yes"))))</f>
        <v>Yes</v>
      </c>
    </row>
    <row r="17" spans="1:11" x14ac:dyDescent="0.25">
      <c r="A17" s="75" t="s">
        <v>868</v>
      </c>
      <c r="B17" s="51" t="s">
        <v>247</v>
      </c>
      <c r="C17" s="74">
        <v>42.897804565999998</v>
      </c>
      <c r="D17" s="9" t="str">
        <f>IF($B17="N/A","N/A",IF(C17&gt;90,"No",IF(C17&lt;50,"No","Yes")))</f>
        <v>No</v>
      </c>
      <c r="E17" s="8">
        <v>45.348303217000002</v>
      </c>
      <c r="F17" s="9" t="str">
        <f>IF($B17="N/A","N/A",IF(E17&gt;90,"No",IF(E17&lt;50,"No","Yes")))</f>
        <v>No</v>
      </c>
      <c r="G17" s="8">
        <v>45.471072724000003</v>
      </c>
      <c r="H17" s="9" t="str">
        <f>IF($B17="N/A","N/A",IF(G17&gt;90,"No",IF(G17&lt;50,"No","Yes")))</f>
        <v>No</v>
      </c>
      <c r="I17" s="10">
        <v>5.7119999999999997</v>
      </c>
      <c r="J17" s="10">
        <v>0.2707</v>
      </c>
      <c r="K17" s="9" t="str">
        <f t="shared" si="4"/>
        <v>Yes</v>
      </c>
    </row>
    <row r="18" spans="1:11" x14ac:dyDescent="0.25">
      <c r="A18" s="75" t="s">
        <v>869</v>
      </c>
      <c r="B18" s="51" t="s">
        <v>224</v>
      </c>
      <c r="C18" s="74">
        <v>11.123165446</v>
      </c>
      <c r="D18" s="9" t="str">
        <f t="shared" ref="D18:D23" si="5">IF($B18="N/A","N/A",IF(C18&gt;5,"No",IF(C18&lt;=0,"No","Yes")))</f>
        <v>No</v>
      </c>
      <c r="E18" s="8">
        <v>10.181854295000001</v>
      </c>
      <c r="F18" s="9" t="str">
        <f t="shared" ref="F18:F23" si="6">IF($B18="N/A","N/A",IF(E18&gt;5,"No",IF(E18&lt;=0,"No","Yes")))</f>
        <v>No</v>
      </c>
      <c r="G18" s="8">
        <v>8.3875698281000002</v>
      </c>
      <c r="H18" s="9" t="str">
        <f t="shared" ref="H18:H23" si="7">IF($B18="N/A","N/A",IF(G18&gt;5,"No",IF(G18&lt;=0,"No","Yes")))</f>
        <v>No</v>
      </c>
      <c r="I18" s="10">
        <v>-8.4600000000000009</v>
      </c>
      <c r="J18" s="10">
        <v>-17.600000000000001</v>
      </c>
      <c r="K18" s="9" t="str">
        <f t="shared" si="4"/>
        <v>Yes</v>
      </c>
    </row>
    <row r="19" spans="1:11" x14ac:dyDescent="0.25">
      <c r="A19" s="75" t="s">
        <v>870</v>
      </c>
      <c r="B19" s="51" t="s">
        <v>224</v>
      </c>
      <c r="C19" s="74">
        <v>3.4314168465999999</v>
      </c>
      <c r="D19" s="9" t="str">
        <f t="shared" si="5"/>
        <v>Yes</v>
      </c>
      <c r="E19" s="8">
        <v>3.3825864658000002</v>
      </c>
      <c r="F19" s="9" t="str">
        <f t="shared" si="6"/>
        <v>Yes</v>
      </c>
      <c r="G19" s="8">
        <v>3.3544332415999998</v>
      </c>
      <c r="H19" s="9" t="str">
        <f t="shared" si="7"/>
        <v>Yes</v>
      </c>
      <c r="I19" s="10">
        <v>-1.42</v>
      </c>
      <c r="J19" s="10">
        <v>-0.83199999999999996</v>
      </c>
      <c r="K19" s="9" t="str">
        <f t="shared" si="4"/>
        <v>Yes</v>
      </c>
    </row>
    <row r="20" spans="1:11" x14ac:dyDescent="0.25">
      <c r="A20" s="75" t="s">
        <v>871</v>
      </c>
      <c r="B20" s="51" t="s">
        <v>224</v>
      </c>
      <c r="C20" s="74">
        <v>0.51174941679999997</v>
      </c>
      <c r="D20" s="9" t="str">
        <f t="shared" si="5"/>
        <v>Yes</v>
      </c>
      <c r="E20" s="8">
        <v>0.55318937629999998</v>
      </c>
      <c r="F20" s="9" t="str">
        <f t="shared" si="6"/>
        <v>Yes</v>
      </c>
      <c r="G20" s="8">
        <v>0.53595864950000005</v>
      </c>
      <c r="H20" s="9" t="str">
        <f t="shared" si="7"/>
        <v>Yes</v>
      </c>
      <c r="I20" s="10">
        <v>8.0980000000000008</v>
      </c>
      <c r="J20" s="10">
        <v>-3.11</v>
      </c>
      <c r="K20" s="9" t="str">
        <f t="shared" si="4"/>
        <v>Yes</v>
      </c>
    </row>
    <row r="21" spans="1:11" x14ac:dyDescent="0.25">
      <c r="A21" s="75" t="s">
        <v>872</v>
      </c>
      <c r="B21" s="35" t="s">
        <v>213</v>
      </c>
      <c r="C21" s="74">
        <v>9.1976050200000006E-2</v>
      </c>
      <c r="D21" s="9" t="str">
        <f t="shared" si="5"/>
        <v>N/A</v>
      </c>
      <c r="E21" s="8">
        <v>7.6538867900000002E-2</v>
      </c>
      <c r="F21" s="9" t="str">
        <f t="shared" si="6"/>
        <v>N/A</v>
      </c>
      <c r="G21" s="8">
        <v>7.3641682099999994E-2</v>
      </c>
      <c r="H21" s="9" t="str">
        <f t="shared" si="7"/>
        <v>N/A</v>
      </c>
      <c r="I21" s="10">
        <v>-16.8</v>
      </c>
      <c r="J21" s="10">
        <v>-3.79</v>
      </c>
      <c r="K21" s="9" t="str">
        <f t="shared" si="4"/>
        <v>Yes</v>
      </c>
    </row>
    <row r="22" spans="1:11" x14ac:dyDescent="0.25">
      <c r="A22" s="75" t="s">
        <v>1741</v>
      </c>
      <c r="B22" s="35" t="s">
        <v>213</v>
      </c>
      <c r="C22" s="74">
        <v>6.6024129000000001E-3</v>
      </c>
      <c r="D22" s="9" t="str">
        <f t="shared" si="5"/>
        <v>N/A</v>
      </c>
      <c r="E22" s="8">
        <v>7.1573258999999998E-3</v>
      </c>
      <c r="F22" s="9" t="str">
        <f t="shared" si="6"/>
        <v>N/A</v>
      </c>
      <c r="G22" s="8">
        <v>4.7748807000000002E-3</v>
      </c>
      <c r="H22" s="9" t="str">
        <f t="shared" si="7"/>
        <v>N/A</v>
      </c>
      <c r="I22" s="10">
        <v>8.4049999999999994</v>
      </c>
      <c r="J22" s="10">
        <v>-33.299999999999997</v>
      </c>
      <c r="K22" s="9" t="str">
        <f t="shared" si="4"/>
        <v>No</v>
      </c>
    </row>
    <row r="23" spans="1:11" x14ac:dyDescent="0.25">
      <c r="A23" s="75" t="s">
        <v>873</v>
      </c>
      <c r="B23" s="35" t="s">
        <v>213</v>
      </c>
      <c r="C23" s="74">
        <v>5.4095399999999996E-4</v>
      </c>
      <c r="D23" s="9" t="str">
        <f t="shared" si="5"/>
        <v>N/A</v>
      </c>
      <c r="E23" s="8">
        <v>6.8491159999999995E-4</v>
      </c>
      <c r="F23" s="9" t="str">
        <f t="shared" si="6"/>
        <v>N/A</v>
      </c>
      <c r="G23" s="8">
        <v>6.0771209999999998E-4</v>
      </c>
      <c r="H23" s="9" t="str">
        <f t="shared" si="7"/>
        <v>N/A</v>
      </c>
      <c r="I23" s="10">
        <v>26.61</v>
      </c>
      <c r="J23" s="10">
        <v>-11.3</v>
      </c>
      <c r="K23" s="9" t="str">
        <f t="shared" si="4"/>
        <v>Yes</v>
      </c>
    </row>
    <row r="24" spans="1:11" x14ac:dyDescent="0.25">
      <c r="A24" s="75" t="s">
        <v>874</v>
      </c>
      <c r="B24" s="35" t="s">
        <v>232</v>
      </c>
      <c r="C24" s="74">
        <v>1.8221966047</v>
      </c>
      <c r="D24" s="9" t="str">
        <f>IF($B24="N/A","N/A",IF(C24&gt;10,"No",IF(C24&lt;1,"No","Yes")))</f>
        <v>Yes</v>
      </c>
      <c r="E24" s="8">
        <v>1.862445785</v>
      </c>
      <c r="F24" s="9" t="str">
        <f>IF($B24="N/A","N/A",IF(E24&gt;10,"No",IF(E24&lt;1,"No","Yes")))</f>
        <v>Yes</v>
      </c>
      <c r="G24" s="8">
        <v>1.7229578071</v>
      </c>
      <c r="H24" s="9" t="str">
        <f>IF($B24="N/A","N/A",IF(G24&gt;10,"No",IF(G24&lt;1,"No","Yes")))</f>
        <v>Yes</v>
      </c>
      <c r="I24" s="10">
        <v>2.2090000000000001</v>
      </c>
      <c r="J24" s="10">
        <v>-7.49</v>
      </c>
      <c r="K24" s="9" t="str">
        <f t="shared" si="4"/>
        <v>Yes</v>
      </c>
    </row>
    <row r="25" spans="1:11" x14ac:dyDescent="0.25">
      <c r="A25" s="75" t="s">
        <v>875</v>
      </c>
      <c r="B25" s="78" t="s">
        <v>239</v>
      </c>
      <c r="C25" s="74">
        <v>12.423660468</v>
      </c>
      <c r="D25" s="9" t="str">
        <f>IF($B25="N/A","N/A",IF(C25&gt;10,"No",IF(C25&lt;=0,"No","Yes")))</f>
        <v>No</v>
      </c>
      <c r="E25" s="8">
        <v>9.1690755576999994</v>
      </c>
      <c r="F25" s="9" t="str">
        <f>IF($B25="N/A","N/A",IF(E25&gt;10,"No",IF(E25&lt;=0,"No","Yes")))</f>
        <v>Yes</v>
      </c>
      <c r="G25" s="8">
        <v>8.0547606464000001</v>
      </c>
      <c r="H25" s="9" t="str">
        <f>IF($B25="N/A","N/A",IF(G25&gt;10,"No",IF(G25&lt;=0,"No","Yes")))</f>
        <v>Yes</v>
      </c>
      <c r="I25" s="10">
        <v>-26.2</v>
      </c>
      <c r="J25" s="10">
        <v>-12.2</v>
      </c>
      <c r="K25" s="9" t="str">
        <f t="shared" si="4"/>
        <v>Yes</v>
      </c>
    </row>
    <row r="26" spans="1:11" x14ac:dyDescent="0.25">
      <c r="A26" s="75" t="s">
        <v>876</v>
      </c>
      <c r="B26" s="51" t="s">
        <v>248</v>
      </c>
      <c r="C26" s="74">
        <v>6.2053665271999998</v>
      </c>
      <c r="D26" s="9" t="str">
        <f>IF($B26="N/A","N/A",IF(C26&gt;=5,"No",IF(C26&lt;0,"No","Yes")))</f>
        <v>No</v>
      </c>
      <c r="E26" s="8">
        <v>5.3727203146000004</v>
      </c>
      <c r="F26" s="9" t="str">
        <f>IF($B26="N/A","N/A",IF(E26&gt;=5,"No",IF(E26&lt;0,"No","Yes")))</f>
        <v>No</v>
      </c>
      <c r="G26" s="8">
        <v>5.3096238805000002</v>
      </c>
      <c r="H26" s="9" t="str">
        <f>IF($B26="N/A","N/A",IF(G26&gt;=5,"No",IF(G26&lt;0,"No","Yes")))</f>
        <v>No</v>
      </c>
      <c r="I26" s="10">
        <v>-13.4</v>
      </c>
      <c r="J26" s="10">
        <v>-1.17</v>
      </c>
      <c r="K26" s="9" t="str">
        <f t="shared" si="4"/>
        <v>Yes</v>
      </c>
    </row>
    <row r="27" spans="1:11" x14ac:dyDescent="0.25">
      <c r="A27" s="75" t="s">
        <v>14</v>
      </c>
      <c r="B27" s="51" t="s">
        <v>249</v>
      </c>
      <c r="C27" s="74">
        <v>0.35399890880000001</v>
      </c>
      <c r="D27" s="9" t="str">
        <f>IF($B27="N/A","N/A",IF(C27&gt;15,"No",IF(C27&lt;=0,"No","Yes")))</f>
        <v>Yes</v>
      </c>
      <c r="E27" s="8">
        <v>0.36710575210000002</v>
      </c>
      <c r="F27" s="9" t="str">
        <f>IF($B27="N/A","N/A",IF(E27&gt;15,"No",IF(E27&lt;=0,"No","Yes")))</f>
        <v>Yes</v>
      </c>
      <c r="G27" s="8">
        <v>0.36888846930000002</v>
      </c>
      <c r="H27" s="9" t="str">
        <f>IF($B27="N/A","N/A",IF(G27&gt;15,"No",IF(G27&lt;=0,"No","Yes")))</f>
        <v>Yes</v>
      </c>
      <c r="I27" s="10">
        <v>3.7029999999999998</v>
      </c>
      <c r="J27" s="10">
        <v>0.48559999999999998</v>
      </c>
      <c r="K27" s="9" t="str">
        <f>IF(J27="Div by 0", "N/A", IF(J27="N/A","N/A", IF(J27&gt;30, "No", IF(J27&lt;-30, "No", "Yes"))))</f>
        <v>Yes</v>
      </c>
    </row>
    <row r="28" spans="1:11" x14ac:dyDescent="0.25">
      <c r="A28" s="75" t="s">
        <v>877</v>
      </c>
      <c r="B28" s="35" t="s">
        <v>213</v>
      </c>
      <c r="C28" s="77">
        <v>68.658307700999998</v>
      </c>
      <c r="D28" s="9" t="str">
        <f>IF($B28="N/A","N/A",IF(C28&gt;15,"No",IF(C28&lt;-15,"No","Yes")))</f>
        <v>N/A</v>
      </c>
      <c r="E28" s="37">
        <v>61.805723987</v>
      </c>
      <c r="F28" s="9" t="str">
        <f>IF($B28="N/A","N/A",IF(E28&gt;15,"No",IF(E28&lt;-15,"No","Yes")))</f>
        <v>N/A</v>
      </c>
      <c r="G28" s="37">
        <v>65.066622213000002</v>
      </c>
      <c r="H28" s="9" t="str">
        <f>IF($B28="N/A","N/A",IF(G28&gt;15,"No",IF(G28&lt;-15,"No","Yes")))</f>
        <v>N/A</v>
      </c>
      <c r="I28" s="10">
        <v>-9.98</v>
      </c>
      <c r="J28" s="10">
        <v>5.2759999999999998</v>
      </c>
      <c r="K28" s="9" t="str">
        <f>IF(J28="Div by 0", "N/A", IF(J28="N/A","N/A", IF(J28&gt;30, "No", IF(J28&lt;-30, "No", "Yes"))))</f>
        <v>Yes</v>
      </c>
    </row>
    <row r="29" spans="1:11" x14ac:dyDescent="0.25">
      <c r="A29" s="75" t="s">
        <v>378</v>
      </c>
      <c r="B29" s="35" t="s">
        <v>250</v>
      </c>
      <c r="C29" s="74">
        <v>5.7590309322</v>
      </c>
      <c r="D29" s="9" t="str">
        <f>IF($B29="N/A","N/A",IF(C29&gt;35,"No",IF(C29&lt;10,"No","Yes")))</f>
        <v>No</v>
      </c>
      <c r="E29" s="8">
        <v>6.1015826594</v>
      </c>
      <c r="F29" s="9" t="str">
        <f>IF($B29="N/A","N/A",IF(E29&gt;35,"No",IF(E29&lt;10,"No","Yes")))</f>
        <v>No</v>
      </c>
      <c r="G29" s="8">
        <v>5.5225546190000001</v>
      </c>
      <c r="H29" s="9" t="str">
        <f>IF($B29="N/A","N/A",IF(G29&gt;35,"No",IF(G29&lt;10,"No","Yes")))</f>
        <v>No</v>
      </c>
      <c r="I29" s="10">
        <v>5.9480000000000004</v>
      </c>
      <c r="J29" s="10">
        <v>-9.49</v>
      </c>
      <c r="K29" s="9" t="str">
        <f t="shared" ref="K29:K54" si="8">IF(J29="Div by 0", "N/A", IF(J29="N/A","N/A", IF(J29&gt;30, "No", IF(J29&lt;-30, "No", "Yes"))))</f>
        <v>Yes</v>
      </c>
    </row>
    <row r="30" spans="1:11" x14ac:dyDescent="0.25">
      <c r="A30" s="75" t="s">
        <v>379</v>
      </c>
      <c r="B30" s="35" t="s">
        <v>251</v>
      </c>
      <c r="C30" s="74">
        <v>8.9273430121999997</v>
      </c>
      <c r="D30" s="9" t="str">
        <f>IF($B30="N/A","N/A",IF(C30&gt;20,"No",IF(C30&lt;2,"No","Yes")))</f>
        <v>Yes</v>
      </c>
      <c r="E30" s="8">
        <v>9.9056637050000003</v>
      </c>
      <c r="F30" s="9" t="str">
        <f>IF($B30="N/A","N/A",IF(E30&gt;20,"No",IF(E30&lt;2,"No","Yes")))</f>
        <v>Yes</v>
      </c>
      <c r="G30" s="8">
        <v>11.255920219</v>
      </c>
      <c r="H30" s="9" t="str">
        <f>IF($B30="N/A","N/A",IF(G30&gt;20,"No",IF(G30&lt;2,"No","Yes")))</f>
        <v>Yes</v>
      </c>
      <c r="I30" s="10">
        <v>10.96</v>
      </c>
      <c r="J30" s="10">
        <v>13.63</v>
      </c>
      <c r="K30" s="9" t="str">
        <f t="shared" si="8"/>
        <v>Yes</v>
      </c>
    </row>
    <row r="31" spans="1:11" x14ac:dyDescent="0.25">
      <c r="A31" s="75" t="s">
        <v>380</v>
      </c>
      <c r="B31" s="35" t="s">
        <v>252</v>
      </c>
      <c r="C31" s="74">
        <v>4.5718727084999999</v>
      </c>
      <c r="D31" s="9" t="str">
        <f>IF($B31="N/A","N/A",IF(C31&gt;8,"No",IF(C31&lt;0.5,"No","Yes")))</f>
        <v>Yes</v>
      </c>
      <c r="E31" s="8">
        <v>5.4462798171999998</v>
      </c>
      <c r="F31" s="9" t="str">
        <f>IF($B31="N/A","N/A",IF(E31&gt;8,"No",IF(E31&lt;0.5,"No","Yes")))</f>
        <v>Yes</v>
      </c>
      <c r="G31" s="8">
        <v>5.9101374695000004</v>
      </c>
      <c r="H31" s="9" t="str">
        <f>IF($B31="N/A","N/A",IF(G31&gt;8,"No",IF(G31&lt;0.5,"No","Yes")))</f>
        <v>Yes</v>
      </c>
      <c r="I31" s="10">
        <v>19.13</v>
      </c>
      <c r="J31" s="10">
        <v>8.5169999999999995</v>
      </c>
      <c r="K31" s="9" t="str">
        <f t="shared" si="8"/>
        <v>Yes</v>
      </c>
    </row>
    <row r="32" spans="1:11" x14ac:dyDescent="0.25">
      <c r="A32" s="75" t="s">
        <v>381</v>
      </c>
      <c r="B32" s="35" t="s">
        <v>253</v>
      </c>
      <c r="C32" s="74">
        <v>4.1163478308999997</v>
      </c>
      <c r="D32" s="9" t="str">
        <f>IF($B32="N/A","N/A",IF(C32&gt;25,"No",IF(C32&lt;3,"No","Yes")))</f>
        <v>Yes</v>
      </c>
      <c r="E32" s="8">
        <v>2.676867283</v>
      </c>
      <c r="F32" s="9" t="str">
        <f>IF($B32="N/A","N/A",IF(E32&gt;25,"No",IF(E32&lt;3,"No","Yes")))</f>
        <v>No</v>
      </c>
      <c r="G32" s="8">
        <v>2.5024498393000001</v>
      </c>
      <c r="H32" s="9" t="str">
        <f>IF($B32="N/A","N/A",IF(G32&gt;25,"No",IF(G32&lt;3,"No","Yes")))</f>
        <v>No</v>
      </c>
      <c r="I32" s="10">
        <v>-35</v>
      </c>
      <c r="J32" s="10">
        <v>-6.52</v>
      </c>
      <c r="K32" s="9" t="str">
        <f t="shared" si="8"/>
        <v>Yes</v>
      </c>
    </row>
    <row r="33" spans="1:11" x14ac:dyDescent="0.25">
      <c r="A33" s="75" t="s">
        <v>382</v>
      </c>
      <c r="B33" s="35" t="s">
        <v>254</v>
      </c>
      <c r="C33" s="74">
        <v>10.868036284</v>
      </c>
      <c r="D33" s="9" t="str">
        <f>IF($B33="N/A","N/A",IF(C33&gt;25,"No",IF(C33&lt;2,"No","Yes")))</f>
        <v>Yes</v>
      </c>
      <c r="E33" s="8">
        <v>11.251549184</v>
      </c>
      <c r="F33" s="9" t="str">
        <f>IF($B33="N/A","N/A",IF(E33&gt;25,"No",IF(E33&lt;2,"No","Yes")))</f>
        <v>Yes</v>
      </c>
      <c r="G33" s="8">
        <v>10.980395136</v>
      </c>
      <c r="H33" s="9" t="str">
        <f>IF($B33="N/A","N/A",IF(G33&gt;25,"No",IF(G33&lt;2,"No","Yes")))</f>
        <v>Yes</v>
      </c>
      <c r="I33" s="10">
        <v>3.5289999999999999</v>
      </c>
      <c r="J33" s="10">
        <v>-2.41</v>
      </c>
      <c r="K33" s="9" t="str">
        <f t="shared" si="8"/>
        <v>Yes</v>
      </c>
    </row>
    <row r="34" spans="1:11" x14ac:dyDescent="0.25">
      <c r="A34" s="75" t="s">
        <v>383</v>
      </c>
      <c r="B34" s="35" t="s">
        <v>255</v>
      </c>
      <c r="C34" s="74">
        <v>0.12993992430000001</v>
      </c>
      <c r="D34" s="9" t="str">
        <f>IF($B34="N/A","N/A",IF(C34&gt;25,"No",IF(C34&lt;=0,"No","Yes")))</f>
        <v>Yes</v>
      </c>
      <c r="E34" s="8">
        <v>0.15552287009999999</v>
      </c>
      <c r="F34" s="9" t="str">
        <f>IF($B34="N/A","N/A",IF(E34&gt;25,"No",IF(E34&lt;=0,"No","Yes")))</f>
        <v>Yes</v>
      </c>
      <c r="G34" s="8">
        <v>3.9783437499999998E-2</v>
      </c>
      <c r="H34" s="9" t="str">
        <f>IF($B34="N/A","N/A",IF(G34&gt;25,"No",IF(G34&lt;=0,"No","Yes")))</f>
        <v>Yes</v>
      </c>
      <c r="I34" s="10">
        <v>19.690000000000001</v>
      </c>
      <c r="J34" s="10">
        <v>-74.400000000000006</v>
      </c>
      <c r="K34" s="9" t="str">
        <f t="shared" si="8"/>
        <v>No</v>
      </c>
    </row>
    <row r="35" spans="1:11" x14ac:dyDescent="0.25">
      <c r="A35" s="75" t="s">
        <v>384</v>
      </c>
      <c r="B35" s="35" t="s">
        <v>256</v>
      </c>
      <c r="C35" s="74">
        <v>15.283226522</v>
      </c>
      <c r="D35" s="9" t="str">
        <f>IF($B35="N/A","N/A",IF(C35&gt;20,"No",IF(C35&lt;4,"No","Yes")))</f>
        <v>Yes</v>
      </c>
      <c r="E35" s="8">
        <v>14.382170382</v>
      </c>
      <c r="F35" s="9" t="str">
        <f>IF($B35="N/A","N/A",IF(E35&gt;20,"No",IF(E35&lt;4,"No","Yes")))</f>
        <v>Yes</v>
      </c>
      <c r="G35" s="8">
        <v>13.33852059</v>
      </c>
      <c r="H35" s="9" t="str">
        <f>IF($B35="N/A","N/A",IF(G35&gt;20,"No",IF(G35&lt;4,"No","Yes")))</f>
        <v>Yes</v>
      </c>
      <c r="I35" s="10">
        <v>-5.9</v>
      </c>
      <c r="J35" s="10">
        <v>-7.26</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16.061777224</v>
      </c>
      <c r="D37" s="9" t="str">
        <f>IF($B37="N/A","N/A",IF(C37&gt;=25,"No",IF(C37&lt;0,"No","Yes")))</f>
        <v>Yes</v>
      </c>
      <c r="E37" s="8">
        <v>17.635493487000002</v>
      </c>
      <c r="F37" s="9" t="str">
        <f>IF($B37="N/A","N/A",IF(E37&gt;=25,"No",IF(E37&lt;0,"No","Yes")))</f>
        <v>Yes</v>
      </c>
      <c r="G37" s="8">
        <v>20.810384063000001</v>
      </c>
      <c r="H37" s="9" t="str">
        <f>IF($B37="N/A","N/A",IF(G37&gt;=25,"No",IF(G37&lt;0,"No","Yes")))</f>
        <v>Yes</v>
      </c>
      <c r="I37" s="10">
        <v>9.798</v>
      </c>
      <c r="J37" s="10">
        <v>18</v>
      </c>
      <c r="K37" s="9" t="str">
        <f t="shared" si="8"/>
        <v>Yes</v>
      </c>
    </row>
    <row r="38" spans="1:11" x14ac:dyDescent="0.25">
      <c r="A38" s="75" t="s">
        <v>387</v>
      </c>
      <c r="B38" s="35" t="s">
        <v>221</v>
      </c>
      <c r="C38" s="74">
        <v>6.9670505613999998</v>
      </c>
      <c r="D38" s="9" t="str">
        <f>IF($B38="N/A","N/A",IF(C38&gt;3,"Yes","No"))</f>
        <v>Yes</v>
      </c>
      <c r="E38" s="8">
        <v>6.2175929810000001</v>
      </c>
      <c r="F38" s="9" t="str">
        <f>IF($B38="N/A","N/A",IF(E38&gt;3,"Yes","No"))</f>
        <v>Yes</v>
      </c>
      <c r="G38" s="8">
        <v>5.9014992764</v>
      </c>
      <c r="H38" s="9" t="str">
        <f>IF($B38="N/A","N/A",IF(G38&gt;3,"Yes","No"))</f>
        <v>Yes</v>
      </c>
      <c r="I38" s="10">
        <v>-10.8</v>
      </c>
      <c r="J38" s="10">
        <v>-5.08</v>
      </c>
      <c r="K38" s="9" t="str">
        <f t="shared" si="8"/>
        <v>Yes</v>
      </c>
    </row>
    <row r="39" spans="1:11" x14ac:dyDescent="0.25">
      <c r="A39" s="75" t="s">
        <v>388</v>
      </c>
      <c r="B39" s="35" t="s">
        <v>220</v>
      </c>
      <c r="C39" s="74">
        <v>7.6068673693999997</v>
      </c>
      <c r="D39" s="9" t="str">
        <f>IF($B39="N/A","N/A",IF(C39&gt;1,"Yes","No"))</f>
        <v>Yes</v>
      </c>
      <c r="E39" s="8">
        <v>6.0771244673</v>
      </c>
      <c r="F39" s="9" t="str">
        <f>IF($B39="N/A","N/A",IF(E39&gt;1,"Yes","No"))</f>
        <v>Yes</v>
      </c>
      <c r="G39" s="8">
        <v>3.3368747031999999</v>
      </c>
      <c r="H39" s="9" t="str">
        <f>IF($B39="N/A","N/A",IF(G39&gt;1,"Yes","No"))</f>
        <v>Yes</v>
      </c>
      <c r="I39" s="10">
        <v>-20.100000000000001</v>
      </c>
      <c r="J39" s="10">
        <v>-45.1</v>
      </c>
      <c r="K39" s="9" t="str">
        <f t="shared" si="8"/>
        <v>No</v>
      </c>
    </row>
    <row r="40" spans="1:11" x14ac:dyDescent="0.25">
      <c r="A40" s="75" t="s">
        <v>389</v>
      </c>
      <c r="B40" s="35" t="s">
        <v>213</v>
      </c>
      <c r="C40" s="74">
        <v>1.02365141E-2</v>
      </c>
      <c r="D40" s="9" t="str">
        <f>IF($B40="N/A","N/A",IF(C40&gt;15,"No",IF(C40&lt;-15,"No","Yes")))</f>
        <v>N/A</v>
      </c>
      <c r="E40" s="8">
        <v>7.5271781000000003E-3</v>
      </c>
      <c r="F40" s="9" t="str">
        <f>IF($B40="N/A","N/A",IF(E40&gt;15,"No",IF(E40&lt;-15,"No","Yes")))</f>
        <v>N/A</v>
      </c>
      <c r="G40" s="8">
        <v>9.2748438999999995E-3</v>
      </c>
      <c r="H40" s="9" t="str">
        <f>IF($B40="N/A","N/A",IF(G40&gt;15,"No",IF(G40&lt;-15,"No","Yes")))</f>
        <v>N/A</v>
      </c>
      <c r="I40" s="10">
        <v>-26.5</v>
      </c>
      <c r="J40" s="10">
        <v>23.22</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0.63585674729999997</v>
      </c>
      <c r="D42" s="9" t="str">
        <f>IF($B42="N/A","N/A",IF(C42&gt;0,"Yes","No"))</f>
        <v>Yes</v>
      </c>
      <c r="E42" s="8">
        <v>0.72054751829999997</v>
      </c>
      <c r="F42" s="9" t="str">
        <f>IF($B42="N/A","N/A",IF(E42&gt;0,"Yes","No"))</f>
        <v>Yes</v>
      </c>
      <c r="G42" s="8">
        <v>0.2922733388</v>
      </c>
      <c r="H42" s="9" t="str">
        <f>IF($B42="N/A","N/A",IF(G42&gt;0,"Yes","No"))</f>
        <v>Yes</v>
      </c>
      <c r="I42" s="10">
        <v>13.32</v>
      </c>
      <c r="J42" s="10">
        <v>-59.4</v>
      </c>
      <c r="K42" s="9" t="str">
        <f t="shared" si="8"/>
        <v>No</v>
      </c>
    </row>
    <row r="43" spans="1:11" x14ac:dyDescent="0.25">
      <c r="A43" s="75" t="s">
        <v>392</v>
      </c>
      <c r="B43" s="35" t="s">
        <v>259</v>
      </c>
      <c r="C43" s="74">
        <v>1.0543956292000001</v>
      </c>
      <c r="D43" s="9" t="str">
        <f>IF($B43="N/A","N/A",IF(C43&gt;0,"Yes","No"))</f>
        <v>Yes</v>
      </c>
      <c r="E43" s="8">
        <v>0.94681490440000005</v>
      </c>
      <c r="F43" s="9" t="str">
        <f>IF($B43="N/A","N/A",IF(E43&gt;0,"Yes","No"))</f>
        <v>Yes</v>
      </c>
      <c r="G43" s="8">
        <v>0.98965912779999998</v>
      </c>
      <c r="H43" s="9" t="str">
        <f>IF($B43="N/A","N/A",IF(G43&gt;0,"Yes","No"))</f>
        <v>Yes</v>
      </c>
      <c r="I43" s="10">
        <v>-10.199999999999999</v>
      </c>
      <c r="J43" s="10">
        <v>4.5250000000000004</v>
      </c>
      <c r="K43" s="9" t="str">
        <f t="shared" si="8"/>
        <v>Yes</v>
      </c>
    </row>
    <row r="44" spans="1:11" x14ac:dyDescent="0.25">
      <c r="A44" s="75" t="s">
        <v>393</v>
      </c>
      <c r="B44" s="35" t="s">
        <v>259</v>
      </c>
      <c r="C44" s="74">
        <v>0.30708848779999998</v>
      </c>
      <c r="D44" s="9" t="str">
        <f>IF($B44="N/A","N/A",IF(C44&gt;0,"Yes","No"))</f>
        <v>Yes</v>
      </c>
      <c r="E44" s="8">
        <v>0.3513664842</v>
      </c>
      <c r="F44" s="9" t="str">
        <f>IF($B44="N/A","N/A",IF(E44&gt;0,"Yes","No"))</f>
        <v>Yes</v>
      </c>
      <c r="G44" s="8">
        <v>0.56864487799999996</v>
      </c>
      <c r="H44" s="9" t="str">
        <f>IF($B44="N/A","N/A",IF(G44&gt;0,"Yes","No"))</f>
        <v>Yes</v>
      </c>
      <c r="I44" s="10">
        <v>14.42</v>
      </c>
      <c r="J44" s="10">
        <v>61.84</v>
      </c>
      <c r="K44" s="9" t="str">
        <f t="shared" si="8"/>
        <v>No</v>
      </c>
    </row>
    <row r="45" spans="1:11" x14ac:dyDescent="0.25">
      <c r="A45" s="75" t="s">
        <v>394</v>
      </c>
      <c r="B45" s="35" t="s">
        <v>220</v>
      </c>
      <c r="C45" s="74">
        <v>2.3987426009999999</v>
      </c>
      <c r="D45" s="9" t="str">
        <f>IF($B45="N/A","N/A",IF(C45&gt;1,"Yes","No"))</f>
        <v>Yes</v>
      </c>
      <c r="E45" s="8">
        <v>2.3508562250999998</v>
      </c>
      <c r="F45" s="9" t="str">
        <f>IF($B45="N/A","N/A",IF(E45&gt;1,"Yes","No"))</f>
        <v>Yes</v>
      </c>
      <c r="G45" s="8">
        <v>1.8509752513</v>
      </c>
      <c r="H45" s="9" t="str">
        <f>IF($B45="N/A","N/A",IF(G45&gt;1,"Yes","No"))</f>
        <v>Yes</v>
      </c>
      <c r="I45" s="10">
        <v>-2</v>
      </c>
      <c r="J45" s="10">
        <v>-21.3</v>
      </c>
      <c r="K45" s="9" t="str">
        <f t="shared" si="8"/>
        <v>Yes</v>
      </c>
    </row>
    <row r="46" spans="1:11" x14ac:dyDescent="0.25">
      <c r="A46" s="75" t="s">
        <v>395</v>
      </c>
      <c r="B46" s="35" t="s">
        <v>259</v>
      </c>
      <c r="C46" s="74">
        <v>0.65579575690000003</v>
      </c>
      <c r="D46" s="9" t="str">
        <f>IF($B46="N/A","N/A",IF(C46&gt;0,"Yes","No"))</f>
        <v>Yes</v>
      </c>
      <c r="E46" s="8">
        <v>0.63439934109999996</v>
      </c>
      <c r="F46" s="9" t="str">
        <f>IF($B46="N/A","N/A",IF(E46&gt;0,"Yes","No"))</f>
        <v>Yes</v>
      </c>
      <c r="G46" s="8">
        <v>0.6082546835</v>
      </c>
      <c r="H46" s="9" t="str">
        <f>IF($B46="N/A","N/A",IF(G46&gt;0,"Yes","No"))</f>
        <v>Yes</v>
      </c>
      <c r="I46" s="10">
        <v>-3.26</v>
      </c>
      <c r="J46" s="10">
        <v>-4.12</v>
      </c>
      <c r="K46" s="9" t="str">
        <f t="shared" si="8"/>
        <v>Yes</v>
      </c>
    </row>
    <row r="47" spans="1:11" x14ac:dyDescent="0.25">
      <c r="A47" s="75" t="s">
        <v>396</v>
      </c>
      <c r="B47" s="35" t="s">
        <v>213</v>
      </c>
      <c r="C47" s="74">
        <v>7.3514260000000003E-4</v>
      </c>
      <c r="D47" s="9" t="str">
        <f>IF($B47="N/A","N/A",IF(C47&gt;15,"No",IF(C47&lt;-15,"No","Yes")))</f>
        <v>N/A</v>
      </c>
      <c r="E47" s="8">
        <v>1.6848824999999999E-3</v>
      </c>
      <c r="F47" s="9" t="str">
        <f>IF($B47="N/A","N/A",IF(E47&gt;15,"No",IF(E47&lt;-15,"No","Yes")))</f>
        <v>N/A</v>
      </c>
      <c r="G47" s="8">
        <v>1.3818215E-3</v>
      </c>
      <c r="H47" s="9" t="str">
        <f>IF($B47="N/A","N/A",IF(G47&gt;15,"No",IF(G47&lt;-15,"No","Yes")))</f>
        <v>N/A</v>
      </c>
      <c r="I47" s="10">
        <v>129.19999999999999</v>
      </c>
      <c r="J47" s="10">
        <v>-18</v>
      </c>
      <c r="K47" s="9" t="str">
        <f t="shared" si="8"/>
        <v>Yes</v>
      </c>
    </row>
    <row r="48" spans="1:11" x14ac:dyDescent="0.25">
      <c r="A48" s="75" t="s">
        <v>397</v>
      </c>
      <c r="B48" s="35" t="s">
        <v>213</v>
      </c>
      <c r="C48" s="74">
        <v>0.19777416850000001</v>
      </c>
      <c r="D48" s="9" t="str">
        <f>IF($B48="N/A","N/A",IF(C48&gt;15,"No",IF(C48&lt;-15,"No","Yes")))</f>
        <v>N/A</v>
      </c>
      <c r="E48" s="8">
        <v>0.20430227200000001</v>
      </c>
      <c r="F48" s="9" t="str">
        <f>IF($B48="N/A","N/A",IF(E48&gt;15,"No",IF(E48&lt;-15,"No","Yes")))</f>
        <v>N/A</v>
      </c>
      <c r="G48" s="8">
        <v>0.20672339370000001</v>
      </c>
      <c r="H48" s="9" t="str">
        <f>IF($B48="N/A","N/A",IF(G48&gt;15,"No",IF(G48&lt;-15,"No","Yes")))</f>
        <v>N/A</v>
      </c>
      <c r="I48" s="10">
        <v>3.3010000000000002</v>
      </c>
      <c r="J48" s="10">
        <v>1.1850000000000001</v>
      </c>
      <c r="K48" s="9" t="str">
        <f t="shared" si="8"/>
        <v>Yes</v>
      </c>
    </row>
    <row r="49" spans="1:11" x14ac:dyDescent="0.25">
      <c r="A49" s="75" t="s">
        <v>398</v>
      </c>
      <c r="B49" s="35" t="s">
        <v>213</v>
      </c>
      <c r="C49" s="74">
        <v>7.9825391100000004E-2</v>
      </c>
      <c r="D49" s="9" t="str">
        <f>IF($B49="N/A","N/A",IF(C49&gt;15,"No",IF(C49&lt;-15,"No","Yes")))</f>
        <v>N/A</v>
      </c>
      <c r="E49" s="8">
        <v>8.1209964800000006E-2</v>
      </c>
      <c r="F49" s="9" t="str">
        <f>IF($B49="N/A","N/A",IF(E49&gt;15,"No",IF(E49&lt;-15,"No","Yes")))</f>
        <v>N/A</v>
      </c>
      <c r="G49" s="8">
        <v>7.1500220500000003E-2</v>
      </c>
      <c r="H49" s="9" t="str">
        <f>IF($B49="N/A","N/A",IF(G49&gt;15,"No",IF(G49&lt;-15,"No","Yes")))</f>
        <v>N/A</v>
      </c>
      <c r="I49" s="10">
        <v>1.7350000000000001</v>
      </c>
      <c r="J49" s="10">
        <v>-12</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0.26696079769999997</v>
      </c>
      <c r="D51" s="9" t="str">
        <f>IF($B51="N/A","N/A",IF(C51&gt;15,"No",IF(C51&lt;-15,"No","Yes")))</f>
        <v>N/A</v>
      </c>
      <c r="E51" s="8">
        <v>0.24147242290000001</v>
      </c>
      <c r="F51" s="9" t="str">
        <f>IF($B51="N/A","N/A",IF(E51&gt;15,"No",IF(E51&lt;-15,"No","Yes")))</f>
        <v>N/A</v>
      </c>
      <c r="G51" s="8">
        <v>0.26231458000000002</v>
      </c>
      <c r="H51" s="9" t="str">
        <f>IF($B51="N/A","N/A",IF(G51&gt;15,"No",IF(G51&lt;-15,"No","Yes")))</f>
        <v>N/A</v>
      </c>
      <c r="I51" s="10">
        <v>-9.5500000000000007</v>
      </c>
      <c r="J51" s="10">
        <v>8.6310000000000002</v>
      </c>
      <c r="K51" s="9" t="str">
        <f t="shared" si="8"/>
        <v>Yes</v>
      </c>
    </row>
    <row r="52" spans="1:11" x14ac:dyDescent="0.25">
      <c r="A52" s="75" t="s">
        <v>401</v>
      </c>
      <c r="B52" s="35" t="s">
        <v>220</v>
      </c>
      <c r="C52" s="74">
        <v>13.955059622</v>
      </c>
      <c r="D52" s="9" t="str">
        <f>IF($B52="N/A","N/A",IF(C52&gt;1,"Yes","No"))</f>
        <v>Yes</v>
      </c>
      <c r="E52" s="8">
        <v>14.518330801999999</v>
      </c>
      <c r="F52" s="9" t="str">
        <f>IF($B52="N/A","N/A",IF(E52&gt;1,"Yes","No"))</f>
        <v>Yes</v>
      </c>
      <c r="G52" s="8">
        <v>15.481884935</v>
      </c>
      <c r="H52" s="9" t="str">
        <f>IF($B52="N/A","N/A",IF(G52&gt;1,"Yes","No"))</f>
        <v>Yes</v>
      </c>
      <c r="I52" s="10">
        <v>4.0359999999999996</v>
      </c>
      <c r="J52" s="10">
        <v>6.6369999999999996</v>
      </c>
      <c r="K52" s="9" t="str">
        <f t="shared" si="8"/>
        <v>Yes</v>
      </c>
    </row>
    <row r="53" spans="1:11" x14ac:dyDescent="0.25">
      <c r="A53" s="75" t="s">
        <v>402</v>
      </c>
      <c r="B53" s="35" t="s">
        <v>259</v>
      </c>
      <c r="C53" s="74">
        <v>0.14603677339999999</v>
      </c>
      <c r="D53" s="9" t="str">
        <f>IF($B53="N/A","N/A",IF(C53&gt;0,"Yes","No"))</f>
        <v>Yes</v>
      </c>
      <c r="E53" s="8">
        <v>9.0901463500000002E-2</v>
      </c>
      <c r="F53" s="9" t="str">
        <f>IF($B53="N/A","N/A",IF(E53&gt;0,"Yes","No"))</f>
        <v>Yes</v>
      </c>
      <c r="G53" s="8">
        <v>5.7059823799999999E-2</v>
      </c>
      <c r="H53" s="9" t="str">
        <f>IF($B53="N/A","N/A",IF(G53&gt;0,"Yes","No"))</f>
        <v>Yes</v>
      </c>
      <c r="I53" s="10">
        <v>-37.799999999999997</v>
      </c>
      <c r="J53" s="10">
        <v>-37.200000000000003</v>
      </c>
      <c r="K53" s="9" t="str">
        <f t="shared" si="8"/>
        <v>No</v>
      </c>
    </row>
    <row r="54" spans="1:11" x14ac:dyDescent="0.25">
      <c r="A54" s="75" t="s">
        <v>403</v>
      </c>
      <c r="B54" s="35" t="s">
        <v>260</v>
      </c>
      <c r="C54" s="74">
        <v>0</v>
      </c>
      <c r="D54" s="9" t="str">
        <f>IF($B54="N/A","N/A",IF(C54&gt;=1,"No",IF(C54&lt;0,"No","Yes")))</f>
        <v>Yes</v>
      </c>
      <c r="E54" s="8">
        <v>7.3970450000000005E-4</v>
      </c>
      <c r="F54" s="9" t="str">
        <f>IF($B54="N/A","N/A",IF(E54&gt;=1,"No",IF(E54&lt;0,"No","Yes")))</f>
        <v>Yes</v>
      </c>
      <c r="G54" s="8">
        <v>1.5337495E-3</v>
      </c>
      <c r="H54" s="9" t="str">
        <f>IF($B54="N/A","N/A",IF(G54&gt;=1,"No",IF(G54&lt;0,"No","Yes")))</f>
        <v>Yes</v>
      </c>
      <c r="I54" s="10" t="s">
        <v>1746</v>
      </c>
      <c r="J54" s="10">
        <v>107.3</v>
      </c>
      <c r="K54" s="9" t="str">
        <f t="shared" si="8"/>
        <v>No</v>
      </c>
    </row>
    <row r="55" spans="1:11" x14ac:dyDescent="0.25">
      <c r="A55" s="75" t="s">
        <v>878</v>
      </c>
      <c r="B55" s="35" t="s">
        <v>213</v>
      </c>
      <c r="C55" s="77">
        <v>83.659495952</v>
      </c>
      <c r="D55" s="9" t="str">
        <f>IF($B55="N/A","N/A",IF(C55&gt;15,"No",IF(C55&lt;-15,"No","Yes")))</f>
        <v>N/A</v>
      </c>
      <c r="E55" s="37">
        <v>69.979997432000005</v>
      </c>
      <c r="F55" s="9" t="str">
        <f>IF($B55="N/A","N/A",IF(E55&gt;15,"No",IF(E55&lt;-15,"No","Yes")))</f>
        <v>N/A</v>
      </c>
      <c r="G55" s="37">
        <v>67.590637110000003</v>
      </c>
      <c r="H55" s="9" t="str">
        <f>IF($B55="N/A","N/A",IF(G55&gt;15,"No",IF(G55&lt;-15,"No","Yes")))</f>
        <v>N/A</v>
      </c>
      <c r="I55" s="10">
        <v>-16.399999999999999</v>
      </c>
      <c r="J55" s="10">
        <v>-3.41</v>
      </c>
      <c r="K55" s="9" t="str">
        <f t="shared" ref="K55:K74" si="9">IF(J55="Div by 0", "N/A", IF(J55="N/A","N/A", IF(J55&gt;30, "No", IF(J55&lt;-30, "No", "Yes"))))</f>
        <v>Yes</v>
      </c>
    </row>
    <row r="56" spans="1:11" x14ac:dyDescent="0.25">
      <c r="A56" s="75" t="s">
        <v>879</v>
      </c>
      <c r="B56" s="35" t="s">
        <v>261</v>
      </c>
      <c r="C56" s="77">
        <v>67.892328090000007</v>
      </c>
      <c r="D56" s="9" t="str">
        <f>IF($B56="N/A","N/A",IF(C56&gt;90,"No",IF(C56&lt;20,"No","Yes")))</f>
        <v>Yes</v>
      </c>
      <c r="E56" s="37">
        <v>72.919091391999999</v>
      </c>
      <c r="F56" s="9" t="str">
        <f>IF($B56="N/A","N/A",IF(E56&gt;90,"No",IF(E56&lt;20,"No","Yes")))</f>
        <v>Yes</v>
      </c>
      <c r="G56" s="37">
        <v>73.533004692000006</v>
      </c>
      <c r="H56" s="9" t="str">
        <f>IF($B56="N/A","N/A",IF(G56&gt;90,"No",IF(G56&lt;20,"No","Yes")))</f>
        <v>Yes</v>
      </c>
      <c r="I56" s="10">
        <v>7.4039999999999999</v>
      </c>
      <c r="J56" s="10">
        <v>0.84189999999999998</v>
      </c>
      <c r="K56" s="9" t="str">
        <f t="shared" si="9"/>
        <v>Yes</v>
      </c>
    </row>
    <row r="57" spans="1:11" x14ac:dyDescent="0.25">
      <c r="A57" s="75" t="s">
        <v>880</v>
      </c>
      <c r="B57" s="35" t="s">
        <v>262</v>
      </c>
      <c r="C57" s="77">
        <v>36.735297705000001</v>
      </c>
      <c r="D57" s="9" t="str">
        <f>IF($B57="N/A","N/A",IF(C57&gt;60,"No",IF(C57&lt;10,"No","Yes")))</f>
        <v>Yes</v>
      </c>
      <c r="E57" s="37">
        <v>36.200862356999998</v>
      </c>
      <c r="F57" s="9" t="str">
        <f>IF($B57="N/A","N/A",IF(E57&gt;60,"No",IF(E57&lt;10,"No","Yes")))</f>
        <v>Yes</v>
      </c>
      <c r="G57" s="37">
        <v>36.381500946999999</v>
      </c>
      <c r="H57" s="9" t="str">
        <f>IF($B57="N/A","N/A",IF(G57&gt;60,"No",IF(G57&lt;10,"No","Yes")))</f>
        <v>Yes</v>
      </c>
      <c r="I57" s="10">
        <v>-1.45</v>
      </c>
      <c r="J57" s="10">
        <v>0.499</v>
      </c>
      <c r="K57" s="9" t="str">
        <f t="shared" si="9"/>
        <v>Yes</v>
      </c>
    </row>
    <row r="58" spans="1:11" ht="25" x14ac:dyDescent="0.25">
      <c r="A58" s="75" t="s">
        <v>881</v>
      </c>
      <c r="B58" s="35" t="s">
        <v>263</v>
      </c>
      <c r="C58" s="77">
        <v>23.660119505000001</v>
      </c>
      <c r="D58" s="9" t="str">
        <f>IF($B58="N/A","N/A",IF(C58&gt;100,"No",IF(C58&lt;10,"No","Yes")))</f>
        <v>Yes</v>
      </c>
      <c r="E58" s="37">
        <v>23.16553862</v>
      </c>
      <c r="F58" s="9" t="str">
        <f>IF($B58="N/A","N/A",IF(E58&gt;100,"No",IF(E58&lt;10,"No","Yes")))</f>
        <v>Yes</v>
      </c>
      <c r="G58" s="37">
        <v>23.355152713999999</v>
      </c>
      <c r="H58" s="9" t="str">
        <f>IF($B58="N/A","N/A",IF(G58&gt;100,"No",IF(G58&lt;10,"No","Yes")))</f>
        <v>Yes</v>
      </c>
      <c r="I58" s="10">
        <v>-2.09</v>
      </c>
      <c r="J58" s="10">
        <v>0.81850000000000001</v>
      </c>
      <c r="K58" s="9" t="str">
        <f t="shared" si="9"/>
        <v>Yes</v>
      </c>
    </row>
    <row r="59" spans="1:11" x14ac:dyDescent="0.25">
      <c r="A59" s="75" t="s">
        <v>882</v>
      </c>
      <c r="B59" s="35" t="s">
        <v>264</v>
      </c>
      <c r="C59" s="77">
        <v>276.76399033000001</v>
      </c>
      <c r="D59" s="9" t="str">
        <f>IF($B59="N/A","N/A",IF(C59&gt;100,"No",IF(C59&lt;20,"No","Yes")))</f>
        <v>No</v>
      </c>
      <c r="E59" s="37">
        <v>256.64909911000001</v>
      </c>
      <c r="F59" s="9" t="str">
        <f>IF($B59="N/A","N/A",IF(E59&gt;100,"No",IF(E59&lt;20,"No","Yes")))</f>
        <v>No</v>
      </c>
      <c r="G59" s="37">
        <v>317.73899167000002</v>
      </c>
      <c r="H59" s="9" t="str">
        <f>IF($B59="N/A","N/A",IF(G59&gt;100,"No",IF(G59&lt;20,"No","Yes")))</f>
        <v>No</v>
      </c>
      <c r="I59" s="10">
        <v>-7.27</v>
      </c>
      <c r="J59" s="10">
        <v>23.8</v>
      </c>
      <c r="K59" s="9" t="str">
        <f t="shared" si="9"/>
        <v>Yes</v>
      </c>
    </row>
    <row r="60" spans="1:11" x14ac:dyDescent="0.25">
      <c r="A60" s="75" t="s">
        <v>883</v>
      </c>
      <c r="B60" s="35" t="s">
        <v>264</v>
      </c>
      <c r="C60" s="77">
        <v>64.803643640999994</v>
      </c>
      <c r="D60" s="9" t="str">
        <f>IF($B60="N/A","N/A",IF(C60&gt;100,"No",IF(C60&lt;20,"No","Yes")))</f>
        <v>Yes</v>
      </c>
      <c r="E60" s="37">
        <v>64.184322980999994</v>
      </c>
      <c r="F60" s="9" t="str">
        <f>IF($B60="N/A","N/A",IF(E60&gt;100,"No",IF(E60&lt;20,"No","Yes")))</f>
        <v>Yes</v>
      </c>
      <c r="G60" s="37">
        <v>65.635451758000002</v>
      </c>
      <c r="H60" s="9" t="str">
        <f>IF($B60="N/A","N/A",IF(G60&gt;100,"No",IF(G60&lt;20,"No","Yes")))</f>
        <v>Yes</v>
      </c>
      <c r="I60" s="10">
        <v>-0.95599999999999996</v>
      </c>
      <c r="J60" s="10">
        <v>2.2610000000000001</v>
      </c>
      <c r="K60" s="9" t="str">
        <f t="shared" si="9"/>
        <v>Yes</v>
      </c>
    </row>
    <row r="61" spans="1:11" x14ac:dyDescent="0.25">
      <c r="A61" s="75" t="s">
        <v>884</v>
      </c>
      <c r="B61" s="35" t="s">
        <v>213</v>
      </c>
      <c r="C61" s="77">
        <v>165.17421007999999</v>
      </c>
      <c r="D61" s="9" t="str">
        <f>IF($B61="N/A","N/A",IF(C61&gt;15,"No",IF(C61&lt;-15,"No","Yes")))</f>
        <v>N/A</v>
      </c>
      <c r="E61" s="37">
        <v>173.25172853999999</v>
      </c>
      <c r="F61" s="9" t="str">
        <f>IF($B61="N/A","N/A",IF(E61&gt;15,"No",IF(E61&lt;-15,"No","Yes")))</f>
        <v>N/A</v>
      </c>
      <c r="G61" s="37">
        <v>111.48172395</v>
      </c>
      <c r="H61" s="9" t="str">
        <f>IF($B61="N/A","N/A",IF(G61&gt;15,"No",IF(G61&lt;-15,"No","Yes")))</f>
        <v>N/A</v>
      </c>
      <c r="I61" s="10">
        <v>4.8899999999999997</v>
      </c>
      <c r="J61" s="10">
        <v>-35.700000000000003</v>
      </c>
      <c r="K61" s="9" t="str">
        <f t="shared" si="9"/>
        <v>No</v>
      </c>
    </row>
    <row r="62" spans="1:11" x14ac:dyDescent="0.25">
      <c r="A62" s="75" t="s">
        <v>885</v>
      </c>
      <c r="B62" s="35" t="s">
        <v>265</v>
      </c>
      <c r="C62" s="77">
        <v>83.380962061999995</v>
      </c>
      <c r="D62" s="9" t="str">
        <f>IF($B62="N/A","N/A",IF(C62&gt;60,"No",IF(C62&lt;10,"No","Yes")))</f>
        <v>No</v>
      </c>
      <c r="E62" s="37">
        <v>55.115545908000001</v>
      </c>
      <c r="F62" s="9" t="str">
        <f>IF($B62="N/A","N/A",IF(E62&gt;60,"No",IF(E62&lt;10,"No","Yes")))</f>
        <v>Yes</v>
      </c>
      <c r="G62" s="37">
        <v>57.99540271</v>
      </c>
      <c r="H62" s="9" t="str">
        <f>IF($B62="N/A","N/A",IF(G62&gt;60,"No",IF(G62&lt;10,"No","Yes")))</f>
        <v>Yes</v>
      </c>
      <c r="I62" s="10">
        <v>-33.9</v>
      </c>
      <c r="J62" s="10">
        <v>5.2249999999999996</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90.992889289999994</v>
      </c>
      <c r="D64" s="9" t="str">
        <f t="shared" ref="D64:D74" si="10">IF($B64="N/A","N/A",IF(C64&gt;15,"No",IF(C64&lt;-15,"No","Yes")))</f>
        <v>N/A</v>
      </c>
      <c r="E64" s="37">
        <v>72.423508568000003</v>
      </c>
      <c r="F64" s="9" t="str">
        <f>IF($B64="N/A","N/A",IF(E64&gt;15,"No",IF(E64&lt;-15,"No","Yes")))</f>
        <v>N/A</v>
      </c>
      <c r="G64" s="37">
        <v>56.379458442000001</v>
      </c>
      <c r="H64" s="9" t="str">
        <f>IF($B64="N/A","N/A",IF(G64&gt;15,"No",IF(G64&lt;-15,"No","Yes")))</f>
        <v>N/A</v>
      </c>
      <c r="I64" s="10">
        <v>-20.399999999999999</v>
      </c>
      <c r="J64" s="10">
        <v>-22.2</v>
      </c>
      <c r="K64" s="9" t="str">
        <f t="shared" si="9"/>
        <v>Yes</v>
      </c>
    </row>
    <row r="65" spans="1:11" ht="15.75" customHeight="1" x14ac:dyDescent="0.25">
      <c r="A65" s="75" t="s">
        <v>888</v>
      </c>
      <c r="B65" s="35" t="s">
        <v>213</v>
      </c>
      <c r="C65" s="77">
        <v>78.717494029999997</v>
      </c>
      <c r="D65" s="9" t="str">
        <f t="shared" si="10"/>
        <v>N/A</v>
      </c>
      <c r="E65" s="37">
        <v>77.738938856999994</v>
      </c>
      <c r="F65" s="9" t="str">
        <f t="shared" ref="F65:F73" si="11">IF($B65="N/A","N/A",IF(E65&gt;15,"No",IF(E65&lt;-15,"No","Yes")))</f>
        <v>N/A</v>
      </c>
      <c r="G65" s="37">
        <v>79.332596156999998</v>
      </c>
      <c r="H65" s="9" t="str">
        <f t="shared" ref="H65:H86" si="12">IF($B65="N/A","N/A",IF(G65&gt;15,"No",IF(G65&lt;-15,"No","Yes")))</f>
        <v>N/A</v>
      </c>
      <c r="I65" s="10">
        <v>-1.24</v>
      </c>
      <c r="J65" s="10">
        <v>2.0499999999999998</v>
      </c>
      <c r="K65" s="9" t="str">
        <f t="shared" si="9"/>
        <v>Yes</v>
      </c>
    </row>
    <row r="66" spans="1:11" x14ac:dyDescent="0.25">
      <c r="A66" s="75" t="s">
        <v>889</v>
      </c>
      <c r="B66" s="35" t="s">
        <v>213</v>
      </c>
      <c r="C66" s="77">
        <v>21.866753523</v>
      </c>
      <c r="D66" s="9" t="str">
        <f t="shared" si="10"/>
        <v>N/A</v>
      </c>
      <c r="E66" s="37">
        <v>23.971248278000001</v>
      </c>
      <c r="F66" s="9" t="str">
        <f t="shared" si="11"/>
        <v>N/A</v>
      </c>
      <c r="G66" s="37">
        <v>31.287630574000001</v>
      </c>
      <c r="H66" s="9" t="str">
        <f t="shared" si="12"/>
        <v>N/A</v>
      </c>
      <c r="I66" s="10">
        <v>9.6240000000000006</v>
      </c>
      <c r="J66" s="10">
        <v>30.52</v>
      </c>
      <c r="K66" s="9" t="str">
        <f t="shared" si="9"/>
        <v>No</v>
      </c>
    </row>
    <row r="67" spans="1:11" x14ac:dyDescent="0.25">
      <c r="A67" s="75" t="s">
        <v>890</v>
      </c>
      <c r="B67" s="35" t="s">
        <v>213</v>
      </c>
      <c r="C67" s="77">
        <v>77.325923825000004</v>
      </c>
      <c r="D67" s="9" t="str">
        <f t="shared" si="10"/>
        <v>N/A</v>
      </c>
      <c r="E67" s="37">
        <v>71.508398048999993</v>
      </c>
      <c r="F67" s="9" t="str">
        <f t="shared" si="11"/>
        <v>N/A</v>
      </c>
      <c r="G67" s="37">
        <v>59.312309710999997</v>
      </c>
      <c r="H67" s="9" t="str">
        <f t="shared" si="12"/>
        <v>N/A</v>
      </c>
      <c r="I67" s="10">
        <v>-7.52</v>
      </c>
      <c r="J67" s="10">
        <v>-17.100000000000001</v>
      </c>
      <c r="K67" s="9" t="str">
        <f t="shared" si="9"/>
        <v>Yes</v>
      </c>
    </row>
    <row r="68" spans="1:11" ht="25" x14ac:dyDescent="0.25">
      <c r="A68" s="75" t="s">
        <v>891</v>
      </c>
      <c r="B68" s="35" t="s">
        <v>213</v>
      </c>
      <c r="C68" s="77">
        <v>197.62796234999999</v>
      </c>
      <c r="D68" s="9" t="str">
        <f t="shared" si="10"/>
        <v>N/A</v>
      </c>
      <c r="E68" s="37">
        <v>169.71765565000001</v>
      </c>
      <c r="F68" s="9" t="str">
        <f t="shared" si="11"/>
        <v>N/A</v>
      </c>
      <c r="G68" s="37">
        <v>177.56393555</v>
      </c>
      <c r="H68" s="9" t="str">
        <f t="shared" si="12"/>
        <v>N/A</v>
      </c>
      <c r="I68" s="10">
        <v>-14.1</v>
      </c>
      <c r="J68" s="10">
        <v>4.6230000000000002</v>
      </c>
      <c r="K68" s="9" t="str">
        <f t="shared" si="9"/>
        <v>Yes</v>
      </c>
    </row>
    <row r="69" spans="1:11" x14ac:dyDescent="0.25">
      <c r="A69" s="75" t="s">
        <v>892</v>
      </c>
      <c r="B69" s="35" t="s">
        <v>213</v>
      </c>
      <c r="C69" s="77">
        <v>48.446035367</v>
      </c>
      <c r="D69" s="9" t="str">
        <f t="shared" si="10"/>
        <v>N/A</v>
      </c>
      <c r="E69" s="37">
        <v>50.299604295999998</v>
      </c>
      <c r="F69" s="9" t="str">
        <f t="shared" si="11"/>
        <v>N/A</v>
      </c>
      <c r="G69" s="37">
        <v>50.677824426999997</v>
      </c>
      <c r="H69" s="9" t="str">
        <f t="shared" si="12"/>
        <v>N/A</v>
      </c>
      <c r="I69" s="10">
        <v>3.8260000000000001</v>
      </c>
      <c r="J69" s="10">
        <v>0.75190000000000001</v>
      </c>
      <c r="K69" s="9" t="str">
        <f t="shared" si="9"/>
        <v>Yes</v>
      </c>
    </row>
    <row r="70" spans="1:11" ht="25" x14ac:dyDescent="0.25">
      <c r="A70" s="75" t="s">
        <v>893</v>
      </c>
      <c r="B70" s="35" t="s">
        <v>213</v>
      </c>
      <c r="C70" s="77">
        <v>42.967450573999997</v>
      </c>
      <c r="D70" s="9" t="str">
        <f t="shared" si="10"/>
        <v>N/A</v>
      </c>
      <c r="E70" s="37">
        <v>43.336929509000001</v>
      </c>
      <c r="F70" s="9" t="str">
        <f t="shared" si="11"/>
        <v>N/A</v>
      </c>
      <c r="G70" s="37">
        <v>44.825263438</v>
      </c>
      <c r="H70" s="9" t="str">
        <f t="shared" si="12"/>
        <v>N/A</v>
      </c>
      <c r="I70" s="10">
        <v>0.8599</v>
      </c>
      <c r="J70" s="10">
        <v>3.4340000000000002</v>
      </c>
      <c r="K70" s="9" t="str">
        <f t="shared" si="9"/>
        <v>Yes</v>
      </c>
    </row>
    <row r="71" spans="1:11" x14ac:dyDescent="0.25">
      <c r="A71" s="75" t="s">
        <v>894</v>
      </c>
      <c r="B71" s="35" t="s">
        <v>213</v>
      </c>
      <c r="C71" s="77">
        <v>389.87552744999999</v>
      </c>
      <c r="D71" s="9" t="str">
        <f t="shared" si="10"/>
        <v>N/A</v>
      </c>
      <c r="E71" s="37">
        <v>427.47449392999999</v>
      </c>
      <c r="F71" s="9" t="str">
        <f t="shared" si="11"/>
        <v>N/A</v>
      </c>
      <c r="G71" s="37">
        <v>439.34702349000003</v>
      </c>
      <c r="H71" s="9" t="str">
        <f t="shared" si="12"/>
        <v>N/A</v>
      </c>
      <c r="I71" s="10">
        <v>9.6440000000000001</v>
      </c>
      <c r="J71" s="10">
        <v>2.7770000000000001</v>
      </c>
      <c r="K71" s="9" t="str">
        <f t="shared" si="9"/>
        <v>Yes</v>
      </c>
    </row>
    <row r="72" spans="1:11" ht="25" x14ac:dyDescent="0.25">
      <c r="A72" s="75" t="s">
        <v>895</v>
      </c>
      <c r="B72" s="35" t="s">
        <v>213</v>
      </c>
      <c r="C72" s="77">
        <v>2418.1381289999999</v>
      </c>
      <c r="D72" s="9" t="str">
        <f t="shared" si="10"/>
        <v>N/A</v>
      </c>
      <c r="E72" s="37">
        <v>1898.8213069999999</v>
      </c>
      <c r="F72" s="9" t="str">
        <f t="shared" si="11"/>
        <v>N/A</v>
      </c>
      <c r="G72" s="37">
        <v>1255.1053561000001</v>
      </c>
      <c r="H72" s="9" t="str">
        <f t="shared" si="12"/>
        <v>N/A</v>
      </c>
      <c r="I72" s="10">
        <v>-21.5</v>
      </c>
      <c r="J72" s="10">
        <v>-33.9</v>
      </c>
      <c r="K72" s="9" t="str">
        <f t="shared" si="9"/>
        <v>No</v>
      </c>
    </row>
    <row r="73" spans="1:11" x14ac:dyDescent="0.25">
      <c r="A73" s="75" t="s">
        <v>896</v>
      </c>
      <c r="B73" s="35" t="s">
        <v>213</v>
      </c>
      <c r="C73" s="77">
        <v>55.254416114999998</v>
      </c>
      <c r="D73" s="9" t="str">
        <f t="shared" si="10"/>
        <v>N/A</v>
      </c>
      <c r="E73" s="37">
        <v>51.738401160999999</v>
      </c>
      <c r="F73" s="9" t="str">
        <f t="shared" si="11"/>
        <v>N/A</v>
      </c>
      <c r="G73" s="37">
        <v>50.1994927</v>
      </c>
      <c r="H73" s="9" t="str">
        <f t="shared" si="12"/>
        <v>N/A</v>
      </c>
      <c r="I73" s="10">
        <v>-6.36</v>
      </c>
      <c r="J73" s="10">
        <v>-2.97</v>
      </c>
      <c r="K73" s="9" t="str">
        <f t="shared" si="9"/>
        <v>Yes</v>
      </c>
    </row>
    <row r="74" spans="1:11" x14ac:dyDescent="0.25">
      <c r="A74" s="75" t="s">
        <v>897</v>
      </c>
      <c r="B74" s="35" t="s">
        <v>213</v>
      </c>
      <c r="C74" s="77">
        <v>985.92335089999995</v>
      </c>
      <c r="D74" s="9" t="str">
        <f t="shared" si="10"/>
        <v>N/A</v>
      </c>
      <c r="E74" s="37">
        <v>978.88464436000004</v>
      </c>
      <c r="F74" s="9" t="str">
        <f>IF($B74="N/A","N/A",IF(E74&gt;15,"No",IF(E74&lt;-15,"No","Yes")))</f>
        <v>N/A</v>
      </c>
      <c r="G74" s="37">
        <v>1000.5857741</v>
      </c>
      <c r="H74" s="9" t="str">
        <f t="shared" si="12"/>
        <v>N/A</v>
      </c>
      <c r="I74" s="10">
        <v>-0.71399999999999997</v>
      </c>
      <c r="J74" s="10">
        <v>2.2170000000000001</v>
      </c>
      <c r="K74" s="9" t="str">
        <f t="shared" si="9"/>
        <v>Yes</v>
      </c>
    </row>
    <row r="75" spans="1:11" x14ac:dyDescent="0.25">
      <c r="A75" s="75" t="s">
        <v>898</v>
      </c>
      <c r="B75" s="35" t="s">
        <v>213</v>
      </c>
      <c r="C75" s="74">
        <v>3.6294129448999999</v>
      </c>
      <c r="D75" s="9" t="str">
        <f t="shared" ref="D75:D80" si="13">IF($B75="N/A","N/A",IF(C75&gt;15,"No",IF(C75&lt;-15,"No","Yes")))</f>
        <v>N/A</v>
      </c>
      <c r="E75" s="8">
        <v>3.7343091039999998</v>
      </c>
      <c r="F75" s="9" t="str">
        <f>IF($B75="N/A","N/A",IF(E75&gt;15,"No",IF(E75&lt;-15,"No","Yes")))</f>
        <v>N/A</v>
      </c>
      <c r="G75" s="8">
        <v>4.3674531111999997</v>
      </c>
      <c r="H75" s="9" t="str">
        <f t="shared" si="12"/>
        <v>N/A</v>
      </c>
      <c r="I75" s="10">
        <v>2.89</v>
      </c>
      <c r="J75" s="10">
        <v>16.95</v>
      </c>
      <c r="K75" s="9" t="str">
        <f t="shared" ref="K75:K80" si="14">IF(J75="Div by 0", "N/A", IF(J75="N/A","N/A", IF(J75&gt;30, "No", IF(J75&lt;-30, "No", "Yes"))))</f>
        <v>Yes</v>
      </c>
    </row>
    <row r="76" spans="1:11" x14ac:dyDescent="0.25">
      <c r="A76" s="75" t="s">
        <v>899</v>
      </c>
      <c r="B76" s="35" t="s">
        <v>213</v>
      </c>
      <c r="C76" s="74">
        <v>0.27742617689999999</v>
      </c>
      <c r="D76" s="9" t="str">
        <f t="shared" si="13"/>
        <v>N/A</v>
      </c>
      <c r="E76" s="8">
        <v>0.26751276080000003</v>
      </c>
      <c r="F76" s="9" t="str">
        <f t="shared" ref="F76:F86" si="15">IF($B76="N/A","N/A",IF(E76&gt;15,"No",IF(E76&lt;-15,"No","Yes")))</f>
        <v>N/A</v>
      </c>
      <c r="G76" s="8">
        <v>0.21637444040000001</v>
      </c>
      <c r="H76" s="9" t="str">
        <f t="shared" si="12"/>
        <v>N/A</v>
      </c>
      <c r="I76" s="10">
        <v>-3.57</v>
      </c>
      <c r="J76" s="10">
        <v>-19.100000000000001</v>
      </c>
      <c r="K76" s="9" t="str">
        <f t="shared" si="14"/>
        <v>Yes</v>
      </c>
    </row>
    <row r="77" spans="1:11" x14ac:dyDescent="0.25">
      <c r="A77" s="75" t="s">
        <v>900</v>
      </c>
      <c r="B77" s="35" t="s">
        <v>213</v>
      </c>
      <c r="C77" s="74">
        <v>1.97887214</v>
      </c>
      <c r="D77" s="9" t="str">
        <f t="shared" si="13"/>
        <v>N/A</v>
      </c>
      <c r="E77" s="8">
        <v>2.2424689691999999</v>
      </c>
      <c r="F77" s="9" t="str">
        <f t="shared" si="15"/>
        <v>N/A</v>
      </c>
      <c r="G77" s="8">
        <v>2.8992858298000002</v>
      </c>
      <c r="H77" s="9" t="str">
        <f t="shared" si="12"/>
        <v>N/A</v>
      </c>
      <c r="I77" s="10">
        <v>13.32</v>
      </c>
      <c r="J77" s="10">
        <v>29.29</v>
      </c>
      <c r="K77" s="9" t="str">
        <f t="shared" si="14"/>
        <v>Yes</v>
      </c>
    </row>
    <row r="78" spans="1:11" x14ac:dyDescent="0.25">
      <c r="A78" s="75" t="s">
        <v>901</v>
      </c>
      <c r="B78" s="35" t="s">
        <v>213</v>
      </c>
      <c r="C78" s="74">
        <v>0.1767740569</v>
      </c>
      <c r="D78" s="9" t="str">
        <f t="shared" si="13"/>
        <v>N/A</v>
      </c>
      <c r="E78" s="8">
        <v>0.49622528110000003</v>
      </c>
      <c r="F78" s="9" t="str">
        <f t="shared" si="15"/>
        <v>N/A</v>
      </c>
      <c r="G78" s="8">
        <v>0.51858821249999998</v>
      </c>
      <c r="H78" s="9" t="str">
        <f t="shared" si="12"/>
        <v>N/A</v>
      </c>
      <c r="I78" s="10">
        <v>180.7</v>
      </c>
      <c r="J78" s="10">
        <v>4.5069999999999997</v>
      </c>
      <c r="K78" s="9" t="str">
        <f t="shared" si="14"/>
        <v>Yes</v>
      </c>
    </row>
    <row r="79" spans="1:11" ht="25" x14ac:dyDescent="0.25">
      <c r="A79" s="75" t="s">
        <v>902</v>
      </c>
      <c r="B79" s="35" t="s">
        <v>213</v>
      </c>
      <c r="C79" s="74">
        <v>2.5697464819000002</v>
      </c>
      <c r="D79" s="9" t="str">
        <f t="shared" si="13"/>
        <v>N/A</v>
      </c>
      <c r="E79" s="8">
        <v>1.9839490974</v>
      </c>
      <c r="F79" s="9" t="str">
        <f t="shared" si="15"/>
        <v>N/A</v>
      </c>
      <c r="G79" s="8">
        <v>1.5168710641000001</v>
      </c>
      <c r="H79" s="9" t="str">
        <f t="shared" si="12"/>
        <v>N/A</v>
      </c>
      <c r="I79" s="10">
        <v>-22.8</v>
      </c>
      <c r="J79" s="10">
        <v>-23.5</v>
      </c>
      <c r="K79" s="9" t="str">
        <f t="shared" si="14"/>
        <v>Yes</v>
      </c>
    </row>
    <row r="80" spans="1:11" ht="25" x14ac:dyDescent="0.25">
      <c r="A80" s="75" t="s">
        <v>903</v>
      </c>
      <c r="B80" s="35" t="s">
        <v>213</v>
      </c>
      <c r="C80" s="79" t="s">
        <v>213</v>
      </c>
      <c r="D80" s="9" t="str">
        <f t="shared" si="13"/>
        <v>N/A</v>
      </c>
      <c r="E80" s="79">
        <v>1.9562307262</v>
      </c>
      <c r="F80" s="9" t="str">
        <f t="shared" si="15"/>
        <v>N/A</v>
      </c>
      <c r="G80" s="79">
        <v>1.5051653718</v>
      </c>
      <c r="H80" s="9" t="str">
        <f t="shared" si="12"/>
        <v>N/A</v>
      </c>
      <c r="I80" s="10" t="s">
        <v>213</v>
      </c>
      <c r="J80" s="80">
        <v>-23.1</v>
      </c>
      <c r="K80" s="9" t="str">
        <f t="shared" si="14"/>
        <v>Yes</v>
      </c>
    </row>
    <row r="81" spans="1:11" x14ac:dyDescent="0.25">
      <c r="A81" s="75" t="s">
        <v>904</v>
      </c>
      <c r="B81" s="35" t="s">
        <v>213</v>
      </c>
      <c r="C81" s="81">
        <v>39.159899029999998</v>
      </c>
      <c r="D81" s="9" t="str">
        <f t="shared" ref="D81:D86" si="16">IF($B81="N/A","N/A",IF(C81&gt;15,"No",IF(C81&lt;-15,"No","Yes")))</f>
        <v>N/A</v>
      </c>
      <c r="E81" s="82">
        <v>40.544712732999997</v>
      </c>
      <c r="F81" s="9" t="str">
        <f t="shared" si="15"/>
        <v>N/A</v>
      </c>
      <c r="G81" s="82">
        <v>41.001818831999998</v>
      </c>
      <c r="H81" s="9" t="str">
        <f>IF($B81="N/A","N/A",IF(G81&gt;15,"No",IF(G81&lt;-15,"No","Yes")))</f>
        <v>N/A</v>
      </c>
      <c r="I81" s="10">
        <v>3.536</v>
      </c>
      <c r="J81" s="10">
        <v>1.127</v>
      </c>
      <c r="K81" s="9" t="str">
        <f t="shared" ref="K81:K86" si="17">IF(J81="Div by 0", "N/A", IF(J81="N/A","N/A", IF(J81&gt;30, "No", IF(J81&lt;-30, "No", "Yes"))))</f>
        <v>Yes</v>
      </c>
    </row>
    <row r="82" spans="1:11" x14ac:dyDescent="0.25">
      <c r="A82" s="75" t="s">
        <v>905</v>
      </c>
      <c r="B82" s="35" t="s">
        <v>213</v>
      </c>
      <c r="C82" s="81">
        <v>31.775161241999999</v>
      </c>
      <c r="D82" s="9" t="str">
        <f t="shared" si="16"/>
        <v>N/A</v>
      </c>
      <c r="E82" s="82">
        <v>36.597598443000003</v>
      </c>
      <c r="F82" s="9" t="str">
        <f t="shared" si="15"/>
        <v>N/A</v>
      </c>
      <c r="G82" s="82">
        <v>32.556038518000001</v>
      </c>
      <c r="H82" s="9" t="str">
        <f t="shared" si="12"/>
        <v>N/A</v>
      </c>
      <c r="I82" s="10">
        <v>15.18</v>
      </c>
      <c r="J82" s="10">
        <v>-11</v>
      </c>
      <c r="K82" s="9" t="str">
        <f t="shared" si="17"/>
        <v>Yes</v>
      </c>
    </row>
    <row r="83" spans="1:11" x14ac:dyDescent="0.25">
      <c r="A83" s="75" t="s">
        <v>906</v>
      </c>
      <c r="B83" s="35" t="s">
        <v>213</v>
      </c>
      <c r="C83" s="81">
        <v>35.052493052000003</v>
      </c>
      <c r="D83" s="9" t="str">
        <f t="shared" si="16"/>
        <v>N/A</v>
      </c>
      <c r="E83" s="82">
        <v>35.410179896999999</v>
      </c>
      <c r="F83" s="9" t="str">
        <f t="shared" si="15"/>
        <v>N/A</v>
      </c>
      <c r="G83" s="82">
        <v>35.849239797999999</v>
      </c>
      <c r="H83" s="9" t="str">
        <f t="shared" si="12"/>
        <v>N/A</v>
      </c>
      <c r="I83" s="10">
        <v>1.02</v>
      </c>
      <c r="J83" s="10">
        <v>1.24</v>
      </c>
      <c r="K83" s="9" t="str">
        <f t="shared" si="17"/>
        <v>Yes</v>
      </c>
    </row>
    <row r="84" spans="1:11" x14ac:dyDescent="0.25">
      <c r="A84" s="75" t="s">
        <v>907</v>
      </c>
      <c r="B84" s="35" t="s">
        <v>213</v>
      </c>
      <c r="C84" s="81">
        <v>30.217427125</v>
      </c>
      <c r="D84" s="9" t="str">
        <f t="shared" si="16"/>
        <v>N/A</v>
      </c>
      <c r="E84" s="82">
        <v>29.716318614999999</v>
      </c>
      <c r="F84" s="9" t="str">
        <f t="shared" si="15"/>
        <v>N/A</v>
      </c>
      <c r="G84" s="82">
        <v>29.234301977000001</v>
      </c>
      <c r="H84" s="9" t="str">
        <f t="shared" si="12"/>
        <v>N/A</v>
      </c>
      <c r="I84" s="10">
        <v>-1.66</v>
      </c>
      <c r="J84" s="10">
        <v>-1.62</v>
      </c>
      <c r="K84" s="9" t="str">
        <f t="shared" si="17"/>
        <v>Yes</v>
      </c>
    </row>
    <row r="85" spans="1:11" x14ac:dyDescent="0.25">
      <c r="A85" s="75" t="s">
        <v>908</v>
      </c>
      <c r="B85" s="35" t="s">
        <v>213</v>
      </c>
      <c r="C85" s="81">
        <v>782.63645686999996</v>
      </c>
      <c r="D85" s="9" t="str">
        <f t="shared" si="16"/>
        <v>N/A</v>
      </c>
      <c r="E85" s="82">
        <v>771.29492345000006</v>
      </c>
      <c r="F85" s="9" t="str">
        <f t="shared" si="15"/>
        <v>N/A</v>
      </c>
      <c r="G85" s="82">
        <v>789.24649085999999</v>
      </c>
      <c r="H85" s="9" t="str">
        <f t="shared" si="12"/>
        <v>N/A</v>
      </c>
      <c r="I85" s="10">
        <v>-1.45</v>
      </c>
      <c r="J85" s="10">
        <v>2.327</v>
      </c>
      <c r="K85" s="9" t="str">
        <f t="shared" si="17"/>
        <v>Yes</v>
      </c>
    </row>
    <row r="86" spans="1:11" ht="25" x14ac:dyDescent="0.25">
      <c r="A86" s="75" t="s">
        <v>909</v>
      </c>
      <c r="B86" s="35" t="s">
        <v>213</v>
      </c>
      <c r="C86" s="83" t="s">
        <v>213</v>
      </c>
      <c r="D86" s="9" t="str">
        <f t="shared" si="16"/>
        <v>N/A</v>
      </c>
      <c r="E86" s="83">
        <v>774.37950689000002</v>
      </c>
      <c r="F86" s="9" t="str">
        <f t="shared" si="15"/>
        <v>N/A</v>
      </c>
      <c r="G86" s="83">
        <v>789.53583531000004</v>
      </c>
      <c r="H86" s="9" t="str">
        <f t="shared" si="12"/>
        <v>N/A</v>
      </c>
      <c r="I86" s="10" t="s">
        <v>213</v>
      </c>
      <c r="J86" s="10">
        <v>1.9570000000000001</v>
      </c>
      <c r="K86" s="9" t="str">
        <f t="shared" si="17"/>
        <v>Yes</v>
      </c>
    </row>
    <row r="87" spans="1:11" x14ac:dyDescent="0.25">
      <c r="A87" s="75" t="s">
        <v>32</v>
      </c>
      <c r="B87" s="35" t="s">
        <v>266</v>
      </c>
      <c r="C87" s="74">
        <v>88.405261374000006</v>
      </c>
      <c r="D87" s="9" t="str">
        <f>IF($B87="N/A","N/A",IF(C87&gt;60,"Yes","No"))</f>
        <v>Yes</v>
      </c>
      <c r="E87" s="8">
        <v>87.972076154999996</v>
      </c>
      <c r="F87" s="9" t="str">
        <f>IF($B87="N/A","N/A",IF(E87&gt;60,"Yes","No"))</f>
        <v>Yes</v>
      </c>
      <c r="G87" s="8">
        <v>86.959735819000002</v>
      </c>
      <c r="H87" s="9" t="str">
        <f>IF($B87="N/A","N/A",IF(G87&gt;60,"Yes","No"))</f>
        <v>Yes</v>
      </c>
      <c r="I87" s="10">
        <v>-0.49</v>
      </c>
      <c r="J87" s="10">
        <v>-1.1499999999999999</v>
      </c>
      <c r="K87" s="9" t="str">
        <f t="shared" ref="K87:K105" si="18">IF(J87="Div by 0", "N/A", IF(J87="N/A","N/A", IF(J87&gt;30, "No", IF(J87&lt;-30, "No", "Yes"))))</f>
        <v>Yes</v>
      </c>
    </row>
    <row r="88" spans="1:11" x14ac:dyDescent="0.25">
      <c r="A88" s="75" t="s">
        <v>39</v>
      </c>
      <c r="B88" s="35" t="s">
        <v>267</v>
      </c>
      <c r="C88" s="74">
        <v>99.456132707999998</v>
      </c>
      <c r="D88" s="9" t="str">
        <f>IF($B88="N/A","N/A",IF(C88&gt;100,"No",IF(C88&lt;85,"No","Yes")))</f>
        <v>Yes</v>
      </c>
      <c r="E88" s="8">
        <v>99.246118521</v>
      </c>
      <c r="F88" s="9" t="str">
        <f>IF($B88="N/A","N/A",IF(E88&gt;100,"No",IF(E88&lt;85,"No","Yes")))</f>
        <v>Yes</v>
      </c>
      <c r="G88" s="8">
        <v>98.922340778000006</v>
      </c>
      <c r="H88" s="9" t="str">
        <f>IF($B88="N/A","N/A",IF(G88&gt;100,"No",IF(G88&lt;85,"No","Yes")))</f>
        <v>Yes</v>
      </c>
      <c r="I88" s="10">
        <v>-0.21099999999999999</v>
      </c>
      <c r="J88" s="10">
        <v>-0.32600000000000001</v>
      </c>
      <c r="K88" s="9" t="str">
        <f t="shared" si="18"/>
        <v>Yes</v>
      </c>
    </row>
    <row r="89" spans="1:11" x14ac:dyDescent="0.25">
      <c r="A89" s="75" t="s">
        <v>910</v>
      </c>
      <c r="B89" s="35" t="s">
        <v>213</v>
      </c>
      <c r="C89" s="74">
        <v>25.964583867999998</v>
      </c>
      <c r="D89" s="9" t="str">
        <f>IF($B89="N/A","N/A",IF(C89&gt;15,"No",IF(C89&lt;-15,"No","Yes")))</f>
        <v>N/A</v>
      </c>
      <c r="E89" s="8">
        <v>25.764524131000002</v>
      </c>
      <c r="F89" s="9" t="str">
        <f>IF($B89="N/A","N/A",IF(E89&gt;15,"No",IF(E89&lt;-15,"No","Yes")))</f>
        <v>N/A</v>
      </c>
      <c r="G89" s="8">
        <v>26.525021161000002</v>
      </c>
      <c r="H89" s="9" t="str">
        <f>IF($B89="N/A","N/A",IF(G89&gt;15,"No",IF(G89&lt;-15,"No","Yes")))</f>
        <v>N/A</v>
      </c>
      <c r="I89" s="10">
        <v>-0.77100000000000002</v>
      </c>
      <c r="J89" s="10">
        <v>2.952</v>
      </c>
      <c r="K89" s="9" t="str">
        <f t="shared" si="18"/>
        <v>Yes</v>
      </c>
    </row>
    <row r="90" spans="1:11" x14ac:dyDescent="0.25">
      <c r="A90" s="75" t="s">
        <v>851</v>
      </c>
      <c r="B90" s="35" t="s">
        <v>268</v>
      </c>
      <c r="C90" s="74">
        <v>2.8609736357000002</v>
      </c>
      <c r="D90" s="9" t="str">
        <f>IF($B90="N/A","N/A",IF(C90&gt;25,"No",IF(C90&lt;5,"No","Yes")))</f>
        <v>No</v>
      </c>
      <c r="E90" s="8">
        <v>2.5631297688000001</v>
      </c>
      <c r="F90" s="9" t="str">
        <f>IF($B90="N/A","N/A",IF(E90&gt;25,"No",IF(E90&lt;5,"No","Yes")))</f>
        <v>No</v>
      </c>
      <c r="G90" s="8">
        <v>2.2082941690000002</v>
      </c>
      <c r="H90" s="9" t="str">
        <f>IF($B90="N/A","N/A",IF(G90&gt;25,"No",IF(G90&lt;5,"No","Yes")))</f>
        <v>No</v>
      </c>
      <c r="I90" s="10">
        <v>-10.4</v>
      </c>
      <c r="J90" s="10">
        <v>-13.8</v>
      </c>
      <c r="K90" s="9" t="str">
        <f t="shared" si="18"/>
        <v>Yes</v>
      </c>
    </row>
    <row r="91" spans="1:11" x14ac:dyDescent="0.25">
      <c r="A91" s="75" t="s">
        <v>852</v>
      </c>
      <c r="B91" s="35" t="s">
        <v>269</v>
      </c>
      <c r="C91" s="74">
        <v>51.211429647999999</v>
      </c>
      <c r="D91" s="9" t="str">
        <f>IF($B91="N/A","N/A",IF(C91&gt;70,"No",IF(C91&lt;40,"No","Yes")))</f>
        <v>Yes</v>
      </c>
      <c r="E91" s="8">
        <v>51.135893230000001</v>
      </c>
      <c r="F91" s="9" t="str">
        <f>IF($B91="N/A","N/A",IF(E91&gt;70,"No",IF(E91&lt;40,"No","Yes")))</f>
        <v>Yes</v>
      </c>
      <c r="G91" s="8">
        <v>51.172517231</v>
      </c>
      <c r="H91" s="9" t="str">
        <f>IF($B91="N/A","N/A",IF(G91&gt;70,"No",IF(G91&lt;40,"No","Yes")))</f>
        <v>Yes</v>
      </c>
      <c r="I91" s="10">
        <v>-0.14699999999999999</v>
      </c>
      <c r="J91" s="10">
        <v>7.1599999999999997E-2</v>
      </c>
      <c r="K91" s="9" t="str">
        <f t="shared" si="18"/>
        <v>Yes</v>
      </c>
    </row>
    <row r="92" spans="1:11" x14ac:dyDescent="0.25">
      <c r="A92" s="75" t="s">
        <v>853</v>
      </c>
      <c r="B92" s="35" t="s">
        <v>270</v>
      </c>
      <c r="C92" s="74">
        <v>45.927596715999996</v>
      </c>
      <c r="D92" s="9" t="str">
        <f>IF($B92="N/A","N/A",IF(C92&gt;55,"No",IF(C92&lt;20,"No","Yes")))</f>
        <v>Yes</v>
      </c>
      <c r="E92" s="8">
        <v>46.300977002000003</v>
      </c>
      <c r="F92" s="9" t="str">
        <f>IF($B92="N/A","N/A",IF(E92&gt;55,"No",IF(E92&lt;20,"No","Yes")))</f>
        <v>Yes</v>
      </c>
      <c r="G92" s="8">
        <v>46.619188600000001</v>
      </c>
      <c r="H92" s="9" t="str">
        <f>IF($B92="N/A","N/A",IF(G92&gt;55,"No",IF(G92&lt;20,"No","Yes")))</f>
        <v>Yes</v>
      </c>
      <c r="I92" s="10">
        <v>0.81299999999999994</v>
      </c>
      <c r="J92" s="10">
        <v>0.68730000000000002</v>
      </c>
      <c r="K92" s="9" t="str">
        <f t="shared" si="18"/>
        <v>Yes</v>
      </c>
    </row>
    <row r="93" spans="1:11" x14ac:dyDescent="0.25">
      <c r="A93" s="75" t="s">
        <v>163</v>
      </c>
      <c r="B93" s="35" t="s">
        <v>246</v>
      </c>
      <c r="C93" s="74">
        <v>99.096606824000006</v>
      </c>
      <c r="D93" s="9" t="str">
        <f>IF($B93="N/A","N/A",IF(C93&gt;95,"Yes","No"))</f>
        <v>Yes</v>
      </c>
      <c r="E93" s="8">
        <v>99.216454315999997</v>
      </c>
      <c r="F93" s="9" t="str">
        <f>IF($B93="N/A","N/A",IF(E93&gt;95,"Yes","No"))</f>
        <v>Yes</v>
      </c>
      <c r="G93" s="8">
        <v>99.280997024000001</v>
      </c>
      <c r="H93" s="9" t="str">
        <f>IF($B93="N/A","N/A",IF(G93&gt;95,"Yes","No"))</f>
        <v>Yes</v>
      </c>
      <c r="I93" s="10">
        <v>0.12089999999999999</v>
      </c>
      <c r="J93" s="10">
        <v>6.5100000000000005E-2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99.737692569999993</v>
      </c>
      <c r="D98" s="9" t="str">
        <f>IF($B98="N/A","N/A",IF(C98&gt;100,"No",IF(C98&lt;98,"No","Yes")))</f>
        <v>Yes</v>
      </c>
      <c r="E98" s="8">
        <v>99.853442095000005</v>
      </c>
      <c r="F98" s="9" t="str">
        <f>IF($B98="N/A","N/A",IF(E98&gt;100,"No",IF(E98&lt;98,"No","Yes")))</f>
        <v>Yes</v>
      </c>
      <c r="G98" s="8">
        <v>99.861019338999995</v>
      </c>
      <c r="H98" s="9" t="str">
        <f>IF($B98="N/A","N/A",IF(G98&gt;100,"No",IF(G98&lt;98,"No","Yes")))</f>
        <v>Yes</v>
      </c>
      <c r="I98" s="10">
        <v>0.11609999999999999</v>
      </c>
      <c r="J98" s="10">
        <v>7.6E-3</v>
      </c>
      <c r="K98" s="9" t="str">
        <f t="shared" si="18"/>
        <v>Yes</v>
      </c>
    </row>
    <row r="99" spans="1:11" x14ac:dyDescent="0.25">
      <c r="A99" s="75" t="s">
        <v>44</v>
      </c>
      <c r="B99" s="35" t="s">
        <v>213</v>
      </c>
      <c r="C99" s="74">
        <v>51.906592553999999</v>
      </c>
      <c r="D99" s="9" t="str">
        <f>IF($B99="N/A","N/A",IF(C99&gt;15,"No",IF(C99&lt;-15,"No","Yes")))</f>
        <v>N/A</v>
      </c>
      <c r="E99" s="8">
        <v>51.413507254000002</v>
      </c>
      <c r="F99" s="9" t="str">
        <f>IF($B99="N/A","N/A",IF(E99&gt;15,"No",IF(E99&lt;-15,"No","Yes")))</f>
        <v>N/A</v>
      </c>
      <c r="G99" s="8">
        <v>50.191190642000002</v>
      </c>
      <c r="H99" s="9" t="str">
        <f>IF($B99="N/A","N/A",IF(G99&gt;15,"No",IF(G99&lt;-15,"No","Yes")))</f>
        <v>N/A</v>
      </c>
      <c r="I99" s="10">
        <v>-0.95</v>
      </c>
      <c r="J99" s="10">
        <v>-2.38</v>
      </c>
      <c r="K99" s="9" t="str">
        <f t="shared" si="18"/>
        <v>Yes</v>
      </c>
    </row>
    <row r="100" spans="1:11" x14ac:dyDescent="0.25">
      <c r="A100" s="75" t="s">
        <v>45</v>
      </c>
      <c r="B100" s="35" t="s">
        <v>213</v>
      </c>
      <c r="C100" s="74">
        <v>45.500234415999998</v>
      </c>
      <c r="D100" s="9" t="str">
        <f>IF($B100="N/A","N/A",IF(C100&gt;15,"No",IF(C100&lt;-15,"No","Yes")))</f>
        <v>N/A</v>
      </c>
      <c r="E100" s="8">
        <v>46.586875736000003</v>
      </c>
      <c r="F100" s="9" t="str">
        <f>IF($B100="N/A","N/A",IF(E100&gt;15,"No",IF(E100&lt;-15,"No","Yes")))</f>
        <v>N/A</v>
      </c>
      <c r="G100" s="8">
        <v>48.280952960999997</v>
      </c>
      <c r="H100" s="9" t="str">
        <f>IF($B100="N/A","N/A",IF(G100&gt;15,"No",IF(G100&lt;-15,"No","Yes")))</f>
        <v>N/A</v>
      </c>
      <c r="I100" s="10">
        <v>2.3879999999999999</v>
      </c>
      <c r="J100" s="10">
        <v>3.6360000000000001</v>
      </c>
      <c r="K100" s="9" t="str">
        <f t="shared" si="18"/>
        <v>Yes</v>
      </c>
    </row>
    <row r="101" spans="1:11" x14ac:dyDescent="0.25">
      <c r="A101" s="75" t="s">
        <v>355</v>
      </c>
      <c r="B101" s="35" t="s">
        <v>213</v>
      </c>
      <c r="C101" s="74" t="s">
        <v>213</v>
      </c>
      <c r="D101" s="9" t="str">
        <f>IF($B101="N/A","N/A",IF(C101&gt;15,"No",IF(C101&lt;-15,"No","Yes")))</f>
        <v>N/A</v>
      </c>
      <c r="E101" s="8">
        <v>98.000382990000006</v>
      </c>
      <c r="F101" s="9" t="str">
        <f>IF($B101="N/A","N/A",IF(E101&gt;15,"No",IF(E101&lt;-15,"No","Yes")))</f>
        <v>N/A</v>
      </c>
      <c r="G101" s="8">
        <v>98.472143603000006</v>
      </c>
      <c r="H101" s="9" t="str">
        <f>IF($B101="N/A","N/A",IF(G101&gt;15,"No",IF(G101&lt;-15,"No","Yes")))</f>
        <v>N/A</v>
      </c>
      <c r="I101" s="10" t="s">
        <v>213</v>
      </c>
      <c r="J101" s="10">
        <v>0.48139999999999999</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2.5931730301</v>
      </c>
      <c r="D103" s="9" t="str">
        <f>IF($B103="N/A","N/A",IF(C103&gt;15,"No",IF(C103&lt;-15,"No","Yes")))</f>
        <v>N/A</v>
      </c>
      <c r="E103" s="8">
        <v>1.9996170101999999</v>
      </c>
      <c r="F103" s="9" t="str">
        <f>IF($B103="N/A","N/A",IF(E103&gt;15,"No",IF(E103&lt;-15,"No","Yes")))</f>
        <v>N/A</v>
      </c>
      <c r="G103" s="8">
        <v>1.5278563971000001</v>
      </c>
      <c r="H103" s="9" t="str">
        <f>IF($B103="N/A","N/A",IF(G103&gt;15,"No",IF(G103&lt;-15,"No","Yes")))</f>
        <v>N/A</v>
      </c>
      <c r="I103" s="10">
        <v>-22.9</v>
      </c>
      <c r="J103" s="10">
        <v>-23.6</v>
      </c>
      <c r="K103" s="9" t="str">
        <f t="shared" si="18"/>
        <v>Yes</v>
      </c>
    </row>
    <row r="104" spans="1:11" x14ac:dyDescent="0.25">
      <c r="A104" s="75" t="s">
        <v>33</v>
      </c>
      <c r="B104" s="35" t="s">
        <v>223</v>
      </c>
      <c r="C104" s="74">
        <v>99.997721384000002</v>
      </c>
      <c r="D104" s="9" t="str">
        <f>IF($B104="N/A","N/A",IF(C104&gt;100,"No",IF(C104&lt;98,"No","Yes")))</f>
        <v>Yes</v>
      </c>
      <c r="E104" s="8">
        <v>99.869450908000005</v>
      </c>
      <c r="F104" s="9" t="str">
        <f>IF($B104="N/A","N/A",IF(E104&gt;100,"No",IF(E104&lt;98,"No","Yes")))</f>
        <v>Yes</v>
      </c>
      <c r="G104" s="8">
        <v>99.801472563999994</v>
      </c>
      <c r="H104" s="9" t="str">
        <f>IF($B104="N/A","N/A",IF(G104&gt;100,"No",IF(G104&lt;98,"No","Yes")))</f>
        <v>Yes</v>
      </c>
      <c r="I104" s="10">
        <v>-0.128</v>
      </c>
      <c r="J104" s="10">
        <v>-6.8000000000000005E-2</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85.378866494999997</v>
      </c>
      <c r="D107" s="9" t="str">
        <f t="shared" ref="D107:D130" si="19">IF($B107="N/A","N/A",IF(C107&gt;15,"No",IF(C107&lt;-15,"No","Yes")))</f>
        <v>N/A</v>
      </c>
      <c r="E107" s="9">
        <v>87.453057017000006</v>
      </c>
      <c r="F107" s="9" t="str">
        <f t="shared" ref="F107:F130" si="20">IF($B107="N/A","N/A",IF(E107&gt;15,"No",IF(E107&lt;-15,"No","Yes")))</f>
        <v>N/A</v>
      </c>
      <c r="G107" s="8">
        <v>90.202248752000003</v>
      </c>
      <c r="H107" s="9" t="str">
        <f t="shared" ref="H107:H130" si="21">IF($B107="N/A","N/A",IF(G107&gt;15,"No",IF(G107&lt;-15,"No","Yes")))</f>
        <v>N/A</v>
      </c>
      <c r="I107" s="10">
        <v>2.4289999999999998</v>
      </c>
      <c r="J107" s="10">
        <v>3.1440000000000001</v>
      </c>
      <c r="K107" s="9" t="str">
        <f t="shared" ref="K107:K130" si="22">IF(J107="Div by 0", "N/A", IF(J107="N/A","N/A", IF(J107&gt;30, "No", IF(J107&lt;-30, "No", "Yes"))))</f>
        <v>Yes</v>
      </c>
    </row>
    <row r="108" spans="1:11" x14ac:dyDescent="0.25">
      <c r="A108" s="75" t="s">
        <v>914</v>
      </c>
      <c r="B108" s="35" t="s">
        <v>213</v>
      </c>
      <c r="C108" s="84">
        <v>12.07093072</v>
      </c>
      <c r="D108" s="35" t="s">
        <v>213</v>
      </c>
      <c r="E108" s="9">
        <v>10.57806194</v>
      </c>
      <c r="F108" s="35" t="s">
        <v>213</v>
      </c>
      <c r="G108" s="8">
        <v>8.2937144846000006</v>
      </c>
      <c r="H108" s="35" t="s">
        <v>213</v>
      </c>
      <c r="I108" s="10">
        <v>-12.4</v>
      </c>
      <c r="J108" s="10">
        <v>-21.6</v>
      </c>
      <c r="K108" s="9" t="str">
        <f t="shared" si="22"/>
        <v>Yes</v>
      </c>
    </row>
    <row r="109" spans="1:11" x14ac:dyDescent="0.25">
      <c r="A109" s="75" t="s">
        <v>915</v>
      </c>
      <c r="B109" s="35" t="s">
        <v>213</v>
      </c>
      <c r="C109" s="84">
        <v>0.63585674729999997</v>
      </c>
      <c r="D109" s="9" t="str">
        <f t="shared" si="19"/>
        <v>N/A</v>
      </c>
      <c r="E109" s="9">
        <v>0.72054751829999997</v>
      </c>
      <c r="F109" s="9" t="str">
        <f t="shared" si="20"/>
        <v>N/A</v>
      </c>
      <c r="G109" s="8">
        <v>0.2922733388</v>
      </c>
      <c r="H109" s="9" t="str">
        <f t="shared" si="21"/>
        <v>N/A</v>
      </c>
      <c r="I109" s="10">
        <v>13.32</v>
      </c>
      <c r="J109" s="10">
        <v>-59.4</v>
      </c>
      <c r="K109" s="9" t="str">
        <f t="shared" si="22"/>
        <v>No</v>
      </c>
    </row>
    <row r="110" spans="1:11" x14ac:dyDescent="0.25">
      <c r="A110" s="75" t="s">
        <v>916</v>
      </c>
      <c r="B110" s="35" t="s">
        <v>213</v>
      </c>
      <c r="C110" s="84">
        <v>7.9825391100000004E-2</v>
      </c>
      <c r="D110" s="9" t="str">
        <f t="shared" si="19"/>
        <v>N/A</v>
      </c>
      <c r="E110" s="9">
        <v>8.1209964800000006E-2</v>
      </c>
      <c r="F110" s="9" t="str">
        <f t="shared" si="20"/>
        <v>N/A</v>
      </c>
      <c r="G110" s="8">
        <v>7.1500220500000003E-2</v>
      </c>
      <c r="H110" s="9" t="str">
        <f t="shared" si="21"/>
        <v>N/A</v>
      </c>
      <c r="I110" s="10">
        <v>1.7350000000000001</v>
      </c>
      <c r="J110" s="10">
        <v>-12</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0.12993992430000001</v>
      </c>
      <c r="D112" s="9" t="str">
        <f t="shared" si="19"/>
        <v>N/A</v>
      </c>
      <c r="E112" s="9">
        <v>0.15552287009999999</v>
      </c>
      <c r="F112" s="9" t="str">
        <f t="shared" si="20"/>
        <v>N/A</v>
      </c>
      <c r="G112" s="8">
        <v>3.9783437499999998E-2</v>
      </c>
      <c r="H112" s="9" t="str">
        <f t="shared" si="21"/>
        <v>N/A</v>
      </c>
      <c r="I112" s="10">
        <v>19.690000000000001</v>
      </c>
      <c r="J112" s="10">
        <v>-74.400000000000006</v>
      </c>
      <c r="K112" s="9" t="str">
        <f t="shared" si="22"/>
        <v>No</v>
      </c>
    </row>
    <row r="113" spans="1:11" x14ac:dyDescent="0.25">
      <c r="A113" s="75" t="s">
        <v>919</v>
      </c>
      <c r="B113" s="35" t="s">
        <v>213</v>
      </c>
      <c r="C113" s="84">
        <v>1.77959995E-2</v>
      </c>
      <c r="D113" s="9" t="str">
        <f t="shared" si="19"/>
        <v>N/A</v>
      </c>
      <c r="E113" s="9">
        <v>5.7642157700000002E-2</v>
      </c>
      <c r="F113" s="9" t="str">
        <f t="shared" si="20"/>
        <v>N/A</v>
      </c>
      <c r="G113" s="8">
        <v>0.13434054379999999</v>
      </c>
      <c r="H113" s="9" t="str">
        <f t="shared" si="21"/>
        <v>N/A</v>
      </c>
      <c r="I113" s="10">
        <v>223.9</v>
      </c>
      <c r="J113" s="10">
        <v>133.1</v>
      </c>
      <c r="K113" s="9" t="str">
        <f t="shared" si="22"/>
        <v>No</v>
      </c>
    </row>
    <row r="114" spans="1:11" x14ac:dyDescent="0.25">
      <c r="A114" s="75" t="s">
        <v>920</v>
      </c>
      <c r="B114" s="35" t="s">
        <v>213</v>
      </c>
      <c r="C114" s="84">
        <v>0.21356586399999999</v>
      </c>
      <c r="D114" s="9" t="str">
        <f t="shared" si="19"/>
        <v>N/A</v>
      </c>
      <c r="E114" s="9">
        <v>0.22973303859999999</v>
      </c>
      <c r="F114" s="9" t="str">
        <f t="shared" si="20"/>
        <v>N/A</v>
      </c>
      <c r="G114" s="8">
        <v>0.3830467139</v>
      </c>
      <c r="H114" s="9" t="str">
        <f t="shared" si="21"/>
        <v>N/A</v>
      </c>
      <c r="I114" s="10">
        <v>7.57</v>
      </c>
      <c r="J114" s="10">
        <v>66.739999999999995</v>
      </c>
      <c r="K114" s="9" t="str">
        <f t="shared" si="22"/>
        <v>No</v>
      </c>
    </row>
    <row r="115" spans="1:11" x14ac:dyDescent="0.25">
      <c r="A115" s="75" t="s">
        <v>921</v>
      </c>
      <c r="B115" s="35" t="s">
        <v>213</v>
      </c>
      <c r="C115" s="84">
        <v>0.52659097519999998</v>
      </c>
      <c r="D115" s="9" t="str">
        <f t="shared" si="19"/>
        <v>N/A</v>
      </c>
      <c r="E115" s="9">
        <v>0.45806200850000001</v>
      </c>
      <c r="F115" s="9" t="str">
        <f t="shared" si="20"/>
        <v>N/A</v>
      </c>
      <c r="G115" s="8">
        <v>0.46173819399999999</v>
      </c>
      <c r="H115" s="9" t="str">
        <f t="shared" si="21"/>
        <v>N/A</v>
      </c>
      <c r="I115" s="10">
        <v>-13</v>
      </c>
      <c r="J115" s="10">
        <v>0.80259999999999998</v>
      </c>
      <c r="K115" s="9" t="str">
        <f t="shared" si="22"/>
        <v>Yes</v>
      </c>
    </row>
    <row r="116" spans="1:11" x14ac:dyDescent="0.25">
      <c r="A116" s="75" t="s">
        <v>922</v>
      </c>
      <c r="B116" s="35" t="s">
        <v>213</v>
      </c>
      <c r="C116" s="84">
        <v>5.9501402701000004</v>
      </c>
      <c r="D116" s="9" t="str">
        <f t="shared" si="19"/>
        <v>N/A</v>
      </c>
      <c r="E116" s="9">
        <v>4.8185446657000002</v>
      </c>
      <c r="F116" s="9" t="str">
        <f t="shared" si="20"/>
        <v>N/A</v>
      </c>
      <c r="G116" s="8">
        <v>2.8774588374999999</v>
      </c>
      <c r="H116" s="9" t="str">
        <f t="shared" si="21"/>
        <v>N/A</v>
      </c>
      <c r="I116" s="10">
        <v>-19</v>
      </c>
      <c r="J116" s="10">
        <v>-40.299999999999997</v>
      </c>
      <c r="K116" s="9" t="str">
        <f t="shared" si="22"/>
        <v>No</v>
      </c>
    </row>
    <row r="117" spans="1:11" x14ac:dyDescent="0.25">
      <c r="A117" s="75" t="s">
        <v>923</v>
      </c>
      <c r="B117" s="35" t="s">
        <v>213</v>
      </c>
      <c r="C117" s="84">
        <v>0.64779934709999998</v>
      </c>
      <c r="D117" s="9" t="str">
        <f t="shared" si="19"/>
        <v>N/A</v>
      </c>
      <c r="E117" s="9">
        <v>0.62555028359999998</v>
      </c>
      <c r="F117" s="9" t="str">
        <f t="shared" si="20"/>
        <v>N/A</v>
      </c>
      <c r="G117" s="8">
        <v>0.59952243959999996</v>
      </c>
      <c r="H117" s="9" t="str">
        <f t="shared" si="21"/>
        <v>N/A</v>
      </c>
      <c r="I117" s="10">
        <v>-3.43</v>
      </c>
      <c r="J117" s="10">
        <v>-4.16</v>
      </c>
      <c r="K117" s="9" t="str">
        <f t="shared" si="22"/>
        <v>Yes</v>
      </c>
    </row>
    <row r="118" spans="1:11" x14ac:dyDescent="0.25">
      <c r="A118" s="75" t="s">
        <v>924</v>
      </c>
      <c r="B118" s="35" t="s">
        <v>213</v>
      </c>
      <c r="C118" s="84">
        <v>3.8694162018</v>
      </c>
      <c r="D118" s="9" t="str">
        <f t="shared" si="19"/>
        <v>N/A</v>
      </c>
      <c r="E118" s="9">
        <v>3.4312494328000001</v>
      </c>
      <c r="F118" s="9" t="str">
        <f t="shared" si="20"/>
        <v>N/A</v>
      </c>
      <c r="G118" s="8">
        <v>3.4340507591999998</v>
      </c>
      <c r="H118" s="9" t="str">
        <f t="shared" si="21"/>
        <v>N/A</v>
      </c>
      <c r="I118" s="10">
        <v>-11.3</v>
      </c>
      <c r="J118" s="10">
        <v>8.1600000000000006E-2</v>
      </c>
      <c r="K118" s="9" t="str">
        <f t="shared" si="22"/>
        <v>Yes</v>
      </c>
    </row>
    <row r="119" spans="1:11" x14ac:dyDescent="0.25">
      <c r="A119" s="75" t="s">
        <v>925</v>
      </c>
      <c r="B119" s="35" t="s">
        <v>213</v>
      </c>
      <c r="C119" s="84">
        <v>2.5502027849000002</v>
      </c>
      <c r="D119" s="9" t="str">
        <f t="shared" si="19"/>
        <v>N/A</v>
      </c>
      <c r="E119" s="9">
        <v>1.9688810428000001</v>
      </c>
      <c r="F119" s="9" t="str">
        <f t="shared" si="20"/>
        <v>N/A</v>
      </c>
      <c r="G119" s="8">
        <v>1.5040367637000001</v>
      </c>
      <c r="H119" s="9" t="str">
        <f t="shared" si="21"/>
        <v>N/A</v>
      </c>
      <c r="I119" s="10">
        <v>-22.8</v>
      </c>
      <c r="J119" s="10">
        <v>-23.6</v>
      </c>
      <c r="K119" s="9" t="str">
        <f t="shared" si="22"/>
        <v>Yes</v>
      </c>
    </row>
    <row r="120" spans="1:11" x14ac:dyDescent="0.25">
      <c r="A120" s="75" t="s">
        <v>926</v>
      </c>
      <c r="B120" s="35" t="s">
        <v>213</v>
      </c>
      <c r="C120" s="84">
        <v>1.9543142156</v>
      </c>
      <c r="D120" s="9" t="str">
        <f t="shared" si="19"/>
        <v>N/A</v>
      </c>
      <c r="E120" s="9">
        <v>1.5188119524000001</v>
      </c>
      <c r="F120" s="9" t="str">
        <f t="shared" si="20"/>
        <v>N/A</v>
      </c>
      <c r="G120" s="8">
        <v>1.1735643796999999</v>
      </c>
      <c r="H120" s="9" t="str">
        <f t="shared" si="21"/>
        <v>N/A</v>
      </c>
      <c r="I120" s="10">
        <v>-22.3</v>
      </c>
      <c r="J120" s="10">
        <v>-22.7</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0.14539872509999999</v>
      </c>
      <c r="D123" s="9" t="str">
        <f t="shared" si="19"/>
        <v>N/A</v>
      </c>
      <c r="E123" s="9">
        <v>9.0490516500000007E-2</v>
      </c>
      <c r="F123" s="9" t="str">
        <f t="shared" si="20"/>
        <v>N/A</v>
      </c>
      <c r="G123" s="8">
        <v>5.67270291E-2</v>
      </c>
      <c r="H123" s="9" t="str">
        <f t="shared" si="21"/>
        <v>N/A</v>
      </c>
      <c r="I123" s="10">
        <v>-37.799999999999997</v>
      </c>
      <c r="J123" s="10">
        <v>-37.299999999999997</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0.2474795185</v>
      </c>
      <c r="D125" s="9" t="str">
        <f t="shared" si="19"/>
        <v>N/A</v>
      </c>
      <c r="E125" s="9">
        <v>0.1825905753</v>
      </c>
      <c r="F125" s="9" t="str">
        <f t="shared" si="20"/>
        <v>N/A</v>
      </c>
      <c r="G125" s="8">
        <v>0.12711311080000001</v>
      </c>
      <c r="H125" s="9" t="str">
        <f t="shared" si="21"/>
        <v>N/A</v>
      </c>
      <c r="I125" s="10">
        <v>-26.2</v>
      </c>
      <c r="J125" s="10">
        <v>-30.4</v>
      </c>
      <c r="K125" s="9" t="str">
        <f t="shared" si="22"/>
        <v>No</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0.2030103258</v>
      </c>
      <c r="D130" s="9" t="str">
        <f t="shared" si="19"/>
        <v>N/A</v>
      </c>
      <c r="E130" s="9">
        <v>0.1769879986</v>
      </c>
      <c r="F130" s="9" t="str">
        <f t="shared" si="20"/>
        <v>N/A</v>
      </c>
      <c r="G130" s="8">
        <v>0.1466322441</v>
      </c>
      <c r="H130" s="9" t="str">
        <f t="shared" si="21"/>
        <v>N/A</v>
      </c>
      <c r="I130" s="10">
        <v>-12.8</v>
      </c>
      <c r="J130" s="10">
        <v>-17.2</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1807984</v>
      </c>
      <c r="D6" s="9" t="str">
        <f>IF($B6="N/A","N/A",IF(C6&gt;15,"No",IF(C6&lt;-15,"No","Yes")))</f>
        <v>N/A</v>
      </c>
      <c r="E6" s="36">
        <v>1946850</v>
      </c>
      <c r="F6" s="9" t="str">
        <f>IF($B6="N/A","N/A",IF(E6&gt;15,"No",IF(E6&lt;-15,"No","Yes")))</f>
        <v>N/A</v>
      </c>
      <c r="G6" s="36">
        <v>1919736</v>
      </c>
      <c r="H6" s="9" t="str">
        <f>IF($B6="N/A","N/A",IF(G6&gt;15,"No",IF(G6&lt;-15,"No","Yes")))</f>
        <v>N/A</v>
      </c>
      <c r="I6" s="10">
        <v>7.681</v>
      </c>
      <c r="J6" s="10">
        <v>-1.39</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32.079473602</v>
      </c>
      <c r="D9" s="9" t="str">
        <f t="shared" ref="D9:D17" si="1">IF($B9="N/A","N/A",IF(C9&gt;15,"No",IF(C9&lt;-15,"No","Yes")))</f>
        <v>N/A</v>
      </c>
      <c r="E9" s="37">
        <v>36.531198089</v>
      </c>
      <c r="F9" s="9" t="str">
        <f>IF($B9="N/A","N/A",IF(E9&gt;15,"No",IF(E9&lt;-15,"No","Yes")))</f>
        <v>N/A</v>
      </c>
      <c r="G9" s="37">
        <v>36.525632170000002</v>
      </c>
      <c r="H9" s="9" t="str">
        <f>IF($B9="N/A","N/A",IF(G9&gt;15,"No",IF(G9&lt;-15,"No","Yes")))</f>
        <v>N/A</v>
      </c>
      <c r="I9" s="10">
        <v>13.88</v>
      </c>
      <c r="J9" s="10">
        <v>-1.4999999999999999E-2</v>
      </c>
      <c r="K9" s="9" t="str">
        <f t="shared" si="0"/>
        <v>Yes</v>
      </c>
    </row>
    <row r="10" spans="1:11" x14ac:dyDescent="0.25">
      <c r="A10" s="75" t="s">
        <v>16</v>
      </c>
      <c r="B10" s="35" t="s">
        <v>213</v>
      </c>
      <c r="C10" s="74">
        <v>5.4946835813000003</v>
      </c>
      <c r="D10" s="9" t="str">
        <f t="shared" si="1"/>
        <v>N/A</v>
      </c>
      <c r="E10" s="8">
        <v>5.1875593907999997</v>
      </c>
      <c r="F10" s="9" t="str">
        <f>IF($B10="N/A","N/A",IF(E10&gt;15,"No",IF(E10&lt;-15,"No","Yes")))</f>
        <v>N/A</v>
      </c>
      <c r="G10" s="8">
        <v>4.976465514</v>
      </c>
      <c r="H10" s="9" t="str">
        <f>IF($B10="N/A","N/A",IF(G10&gt;15,"No",IF(G10&lt;-15,"No","Yes")))</f>
        <v>N/A</v>
      </c>
      <c r="I10" s="10">
        <v>-5.59</v>
      </c>
      <c r="J10" s="10">
        <v>-4.07</v>
      </c>
      <c r="K10" s="9" t="str">
        <f t="shared" si="0"/>
        <v>Yes</v>
      </c>
    </row>
    <row r="11" spans="1:11" x14ac:dyDescent="0.25">
      <c r="A11" s="75" t="s">
        <v>36</v>
      </c>
      <c r="B11" s="35" t="s">
        <v>213</v>
      </c>
      <c r="C11" s="74">
        <v>10.936003588</v>
      </c>
      <c r="D11" s="9" t="str">
        <f t="shared" si="1"/>
        <v>N/A</v>
      </c>
      <c r="E11" s="8">
        <v>10.155883863</v>
      </c>
      <c r="F11" s="9" t="str">
        <f>IF($B11="N/A","N/A",IF(E11&gt;15,"No",IF(E11&lt;-15,"No","Yes")))</f>
        <v>N/A</v>
      </c>
      <c r="G11" s="8">
        <v>9.7978519811999991</v>
      </c>
      <c r="H11" s="9" t="str">
        <f>IF($B11="N/A","N/A",IF(G11&gt;15,"No",IF(G11&lt;-15,"No","Yes")))</f>
        <v>N/A</v>
      </c>
      <c r="I11" s="10">
        <v>-7.13</v>
      </c>
      <c r="J11" s="10">
        <v>-3.53</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4.948308162</v>
      </c>
      <c r="D13" s="9" t="str">
        <f t="shared" si="1"/>
        <v>N/A</v>
      </c>
      <c r="E13" s="8">
        <v>4.6837714568999997</v>
      </c>
      <c r="F13" s="9" t="str">
        <f>IF($B13="N/A","N/A",IF(E13&gt;15,"No",IF(E13&lt;-15,"No","Yes")))</f>
        <v>N/A</v>
      </c>
      <c r="G13" s="8">
        <v>4.4430109517999998</v>
      </c>
      <c r="H13" s="9" t="str">
        <f>IF($B13="N/A","N/A",IF(G13&gt;15,"No",IF(G13&lt;-15,"No","Yes")))</f>
        <v>N/A</v>
      </c>
      <c r="I13" s="10">
        <v>-5.35</v>
      </c>
      <c r="J13" s="10">
        <v>-5.14</v>
      </c>
      <c r="K13" s="9" t="str">
        <f t="shared" si="0"/>
        <v>Yes</v>
      </c>
    </row>
    <row r="14" spans="1:11" x14ac:dyDescent="0.25">
      <c r="A14" s="75" t="s">
        <v>676</v>
      </c>
      <c r="B14" s="35" t="s">
        <v>213</v>
      </c>
      <c r="C14" s="74">
        <v>10.893680475</v>
      </c>
      <c r="D14" s="9" t="str">
        <f t="shared" si="1"/>
        <v>N/A</v>
      </c>
      <c r="E14" s="8">
        <v>9.9562369981999996</v>
      </c>
      <c r="F14" s="9" t="str">
        <f t="shared" ref="F14:F33" si="2">IF($B14="N/A","N/A",IF(E14&gt;15,"No",IF(E14&lt;-15,"No","Yes")))</f>
        <v>N/A</v>
      </c>
      <c r="G14" s="8">
        <v>9.9956452345999995</v>
      </c>
      <c r="H14" s="9" t="str">
        <f t="shared" ref="H14:H33" si="3">IF($B14="N/A","N/A",IF(G14&gt;15,"No",IF(G14&lt;-15,"No","Yes")))</f>
        <v>N/A</v>
      </c>
      <c r="I14" s="10">
        <v>-8.61</v>
      </c>
      <c r="J14" s="10">
        <v>0.39579999999999999</v>
      </c>
      <c r="K14" s="9" t="str">
        <f t="shared" ref="K14:K30" si="4">IF(J14="Div by 0", "N/A", IF(J14="N/A","N/A", IF(J14&gt;30, "No", IF(J14&lt;-30, "No", "Yes"))))</f>
        <v>Yes</v>
      </c>
    </row>
    <row r="15" spans="1:11" x14ac:dyDescent="0.25">
      <c r="A15" s="75" t="s">
        <v>677</v>
      </c>
      <c r="B15" s="35" t="s">
        <v>213</v>
      </c>
      <c r="C15" s="74">
        <v>3.1113107196000001</v>
      </c>
      <c r="D15" s="9" t="str">
        <f t="shared" si="1"/>
        <v>N/A</v>
      </c>
      <c r="E15" s="8">
        <v>3.3897834964000002</v>
      </c>
      <c r="F15" s="9" t="str">
        <f t="shared" si="2"/>
        <v>N/A</v>
      </c>
      <c r="G15" s="8">
        <v>2.9357161610000002</v>
      </c>
      <c r="H15" s="9" t="str">
        <f t="shared" si="3"/>
        <v>N/A</v>
      </c>
      <c r="I15" s="10">
        <v>8.9499999999999993</v>
      </c>
      <c r="J15" s="10">
        <v>-13.4</v>
      </c>
      <c r="K15" s="9" t="str">
        <f t="shared" si="4"/>
        <v>Yes</v>
      </c>
    </row>
    <row r="16" spans="1:11" x14ac:dyDescent="0.25">
      <c r="A16" s="75" t="s">
        <v>381</v>
      </c>
      <c r="B16" s="35" t="s">
        <v>213</v>
      </c>
      <c r="C16" s="74">
        <v>9.1249701324999997</v>
      </c>
      <c r="D16" s="9" t="str">
        <f t="shared" si="1"/>
        <v>N/A</v>
      </c>
      <c r="E16" s="8">
        <v>9.2064617202000001</v>
      </c>
      <c r="F16" s="9" t="str">
        <f t="shared" si="2"/>
        <v>N/A</v>
      </c>
      <c r="G16" s="8">
        <v>9.9620989553000001</v>
      </c>
      <c r="H16" s="9" t="str">
        <f t="shared" si="3"/>
        <v>N/A</v>
      </c>
      <c r="I16" s="10">
        <v>0.8931</v>
      </c>
      <c r="J16" s="10">
        <v>8.2080000000000002</v>
      </c>
      <c r="K16" s="9" t="str">
        <f t="shared" si="4"/>
        <v>Yes</v>
      </c>
    </row>
    <row r="17" spans="1:11" x14ac:dyDescent="0.25">
      <c r="A17" s="75" t="s">
        <v>382</v>
      </c>
      <c r="B17" s="35" t="s">
        <v>213</v>
      </c>
      <c r="C17" s="74">
        <v>24.560726201000001</v>
      </c>
      <c r="D17" s="9" t="str">
        <f t="shared" si="1"/>
        <v>N/A</v>
      </c>
      <c r="E17" s="8">
        <v>24.850399363000001</v>
      </c>
      <c r="F17" s="9" t="str">
        <f t="shared" si="2"/>
        <v>N/A</v>
      </c>
      <c r="G17" s="8">
        <v>25.316345581</v>
      </c>
      <c r="H17" s="9" t="str">
        <f t="shared" si="3"/>
        <v>N/A</v>
      </c>
      <c r="I17" s="10">
        <v>1.179</v>
      </c>
      <c r="J17" s="10">
        <v>1.875</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25.488333967999999</v>
      </c>
      <c r="D19" s="9" t="str">
        <f t="shared" si="5"/>
        <v>N/A</v>
      </c>
      <c r="E19" s="8">
        <v>24.679251098000002</v>
      </c>
      <c r="F19" s="9" t="str">
        <f t="shared" si="2"/>
        <v>N/A</v>
      </c>
      <c r="G19" s="8">
        <v>23.349981455999998</v>
      </c>
      <c r="H19" s="9" t="str">
        <f t="shared" si="3"/>
        <v>N/A</v>
      </c>
      <c r="I19" s="10">
        <v>-3.17</v>
      </c>
      <c r="J19" s="10">
        <v>-5.39</v>
      </c>
      <c r="K19" s="9" t="str">
        <f t="shared" si="4"/>
        <v>Yes</v>
      </c>
    </row>
    <row r="20" spans="1:11" x14ac:dyDescent="0.25">
      <c r="A20" s="75" t="s">
        <v>386</v>
      </c>
      <c r="B20" s="35" t="s">
        <v>213</v>
      </c>
      <c r="C20" s="74">
        <v>6.9200833635999999</v>
      </c>
      <c r="D20" s="9" t="str">
        <f t="shared" si="5"/>
        <v>N/A</v>
      </c>
      <c r="E20" s="8">
        <v>7.3375452654000002</v>
      </c>
      <c r="F20" s="9" t="str">
        <f t="shared" si="2"/>
        <v>N/A</v>
      </c>
      <c r="G20" s="8">
        <v>7.0951422487000002</v>
      </c>
      <c r="H20" s="9" t="str">
        <f t="shared" si="3"/>
        <v>N/A</v>
      </c>
      <c r="I20" s="10">
        <v>6.0330000000000004</v>
      </c>
      <c r="J20" s="10">
        <v>-3.3</v>
      </c>
      <c r="K20" s="9" t="str">
        <f t="shared" si="4"/>
        <v>Yes</v>
      </c>
    </row>
    <row r="21" spans="1:11" x14ac:dyDescent="0.25">
      <c r="A21" s="75" t="s">
        <v>387</v>
      </c>
      <c r="B21" s="35" t="s">
        <v>213</v>
      </c>
      <c r="C21" s="74">
        <v>11.156293419000001</v>
      </c>
      <c r="D21" s="9" t="str">
        <f t="shared" si="5"/>
        <v>N/A</v>
      </c>
      <c r="E21" s="8">
        <v>11.261576393</v>
      </c>
      <c r="F21" s="9" t="str">
        <f t="shared" si="2"/>
        <v>N/A</v>
      </c>
      <c r="G21" s="8">
        <v>11.876007951</v>
      </c>
      <c r="H21" s="9" t="str">
        <f t="shared" si="3"/>
        <v>N/A</v>
      </c>
      <c r="I21" s="10">
        <v>0.94369999999999998</v>
      </c>
      <c r="J21" s="10">
        <v>5.4560000000000004</v>
      </c>
      <c r="K21" s="9" t="str">
        <f t="shared" si="4"/>
        <v>Yes</v>
      </c>
    </row>
    <row r="22" spans="1:11" x14ac:dyDescent="0.25">
      <c r="A22" s="75" t="s">
        <v>388</v>
      </c>
      <c r="B22" s="35" t="s">
        <v>213</v>
      </c>
      <c r="C22" s="74">
        <v>0.80144514550000001</v>
      </c>
      <c r="D22" s="9" t="str">
        <f t="shared" si="5"/>
        <v>N/A</v>
      </c>
      <c r="E22" s="8">
        <v>1.209954542</v>
      </c>
      <c r="F22" s="9" t="str">
        <f t="shared" si="2"/>
        <v>N/A</v>
      </c>
      <c r="G22" s="8">
        <v>1.0623856614</v>
      </c>
      <c r="H22" s="9" t="str">
        <f t="shared" si="3"/>
        <v>N/A</v>
      </c>
      <c r="I22" s="10">
        <v>50.97</v>
      </c>
      <c r="J22" s="10">
        <v>-12.2</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0.2508318658</v>
      </c>
      <c r="D25" s="9" t="str">
        <f t="shared" si="5"/>
        <v>N/A</v>
      </c>
      <c r="E25" s="8">
        <v>0.1725864859</v>
      </c>
      <c r="F25" s="9" t="str">
        <f t="shared" si="2"/>
        <v>N/A</v>
      </c>
      <c r="G25" s="8">
        <v>0.2079452591</v>
      </c>
      <c r="H25" s="9" t="str">
        <f t="shared" si="3"/>
        <v>N/A</v>
      </c>
      <c r="I25" s="10">
        <v>-31.2</v>
      </c>
      <c r="J25" s="10">
        <v>20.49</v>
      </c>
      <c r="K25" s="9" t="str">
        <f t="shared" si="4"/>
        <v>Yes</v>
      </c>
    </row>
    <row r="26" spans="1:11" x14ac:dyDescent="0.25">
      <c r="A26" s="75" t="s">
        <v>394</v>
      </c>
      <c r="B26" s="35" t="s">
        <v>213</v>
      </c>
      <c r="C26" s="74">
        <v>1.0747329621999999</v>
      </c>
      <c r="D26" s="9" t="str">
        <f t="shared" si="5"/>
        <v>N/A</v>
      </c>
      <c r="E26" s="8">
        <v>1.1502170171999999</v>
      </c>
      <c r="F26" s="9" t="str">
        <f t="shared" si="2"/>
        <v>N/A</v>
      </c>
      <c r="G26" s="8">
        <v>1.2491821792</v>
      </c>
      <c r="H26" s="9" t="str">
        <f t="shared" si="3"/>
        <v>N/A</v>
      </c>
      <c r="I26" s="10">
        <v>7.024</v>
      </c>
      <c r="J26" s="10">
        <v>8.6039999999999992</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0.10414915180000001</v>
      </c>
      <c r="D28" s="9" t="str">
        <f t="shared" si="5"/>
        <v>N/A</v>
      </c>
      <c r="E28" s="8">
        <v>0.10786655370000001</v>
      </c>
      <c r="F28" s="9" t="str">
        <f t="shared" si="2"/>
        <v>N/A</v>
      </c>
      <c r="G28" s="8">
        <v>0.1035559056</v>
      </c>
      <c r="H28" s="9" t="str">
        <f t="shared" si="3"/>
        <v>N/A</v>
      </c>
      <c r="I28" s="10">
        <v>3.569</v>
      </c>
      <c r="J28" s="10">
        <v>-4</v>
      </c>
      <c r="K28" s="9" t="str">
        <f t="shared" si="4"/>
        <v>Yes</v>
      </c>
    </row>
    <row r="29" spans="1:11" x14ac:dyDescent="0.25">
      <c r="A29" s="75" t="s">
        <v>401</v>
      </c>
      <c r="B29" s="35" t="s">
        <v>213</v>
      </c>
      <c r="C29" s="74">
        <v>6.4155435004000001</v>
      </c>
      <c r="D29" s="9" t="str">
        <f t="shared" si="5"/>
        <v>N/A</v>
      </c>
      <c r="E29" s="8">
        <v>6.5562318616999997</v>
      </c>
      <c r="F29" s="9" t="str">
        <f t="shared" si="2"/>
        <v>N/A</v>
      </c>
      <c r="G29" s="8">
        <v>6.7121729237999999</v>
      </c>
      <c r="H29" s="9" t="str">
        <f t="shared" si="3"/>
        <v>N/A</v>
      </c>
      <c r="I29" s="10">
        <v>2.1930000000000001</v>
      </c>
      <c r="J29" s="10">
        <v>2.379</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99.987610509999996</v>
      </c>
      <c r="D31" s="9" t="str">
        <f t="shared" si="5"/>
        <v>N/A</v>
      </c>
      <c r="E31" s="8">
        <v>99.994555306999999</v>
      </c>
      <c r="F31" s="9" t="str">
        <f t="shared" si="2"/>
        <v>N/A</v>
      </c>
      <c r="G31" s="8">
        <v>99.959473594000002</v>
      </c>
      <c r="H31" s="9" t="str">
        <f t="shared" si="3"/>
        <v>N/A</v>
      </c>
      <c r="I31" s="10">
        <v>6.8999999999999999E-3</v>
      </c>
      <c r="J31" s="10">
        <v>-3.5000000000000003E-2</v>
      </c>
      <c r="K31" s="9" t="str">
        <f t="shared" ref="K31:K43" si="6">IF(J31="Div by 0", "N/A", IF(J31="N/A","N/A", IF(J31&gt;30, "No", IF(J31&lt;-30, "No", "Yes"))))</f>
        <v>Yes</v>
      </c>
    </row>
    <row r="32" spans="1:11" x14ac:dyDescent="0.25">
      <c r="A32" s="75" t="s">
        <v>39</v>
      </c>
      <c r="B32" s="35" t="s">
        <v>267</v>
      </c>
      <c r="C32" s="74">
        <v>99.985483654999996</v>
      </c>
      <c r="D32" s="9" t="str">
        <f>IF($B32="N/A","N/A",IF(C32&gt;100,"No",IF(C32&lt;85,"No","Yes")))</f>
        <v>Yes</v>
      </c>
      <c r="E32" s="8">
        <v>99.995798657999998</v>
      </c>
      <c r="F32" s="9" t="str">
        <f>IF($B32="N/A","N/A",IF(E32&gt;100,"No",IF(E32&lt;85,"No","Yes")))</f>
        <v>Yes</v>
      </c>
      <c r="G32" s="8">
        <v>99.981130837999999</v>
      </c>
      <c r="H32" s="9" t="str">
        <f>IF($B32="N/A","N/A",IF(G32&gt;100,"No",IF(G32&lt;85,"No","Yes")))</f>
        <v>Yes</v>
      </c>
      <c r="I32" s="10">
        <v>1.03E-2</v>
      </c>
      <c r="J32" s="10">
        <v>-1.4999999999999999E-2</v>
      </c>
      <c r="K32" s="9" t="str">
        <f t="shared" si="6"/>
        <v>Yes</v>
      </c>
    </row>
    <row r="33" spans="1:11" x14ac:dyDescent="0.25">
      <c r="A33" s="75" t="s">
        <v>910</v>
      </c>
      <c r="B33" s="35" t="s">
        <v>213</v>
      </c>
      <c r="C33" s="74">
        <v>41.072266229999997</v>
      </c>
      <c r="D33" s="9" t="str">
        <f t="shared" si="5"/>
        <v>N/A</v>
      </c>
      <c r="E33" s="8">
        <v>41.027582465999998</v>
      </c>
      <c r="F33" s="9" t="str">
        <f t="shared" si="2"/>
        <v>N/A</v>
      </c>
      <c r="G33" s="8">
        <v>40.406512284000002</v>
      </c>
      <c r="H33" s="9" t="str">
        <f t="shared" si="3"/>
        <v>N/A</v>
      </c>
      <c r="I33" s="10">
        <v>-0.109</v>
      </c>
      <c r="J33" s="10">
        <v>-1.51</v>
      </c>
      <c r="K33" s="9" t="str">
        <f t="shared" si="6"/>
        <v>Yes</v>
      </c>
    </row>
    <row r="34" spans="1:11" x14ac:dyDescent="0.25">
      <c r="A34" s="75" t="s">
        <v>851</v>
      </c>
      <c r="B34" s="35" t="s">
        <v>268</v>
      </c>
      <c r="C34" s="74">
        <v>6.0343187149000004</v>
      </c>
      <c r="D34" s="9" t="str">
        <f>IF($B34="N/A","N/A",IF(C34&gt;25,"No",IF(C34&lt;5,"No","Yes")))</f>
        <v>Yes</v>
      </c>
      <c r="E34" s="8">
        <v>6.2012262526999997</v>
      </c>
      <c r="F34" s="9" t="str">
        <f>IF($B34="N/A","N/A",IF(E34&gt;25,"No",IF(E34&lt;5,"No","Yes")))</f>
        <v>Yes</v>
      </c>
      <c r="G34" s="8">
        <v>6.4945142103000002</v>
      </c>
      <c r="H34" s="9" t="str">
        <f>IF($B34="N/A","N/A",IF(G34&gt;25,"No",IF(G34&lt;5,"No","Yes")))</f>
        <v>Yes</v>
      </c>
      <c r="I34" s="10">
        <v>2.766</v>
      </c>
      <c r="J34" s="10">
        <v>4.7300000000000004</v>
      </c>
      <c r="K34" s="9" t="str">
        <f t="shared" si="6"/>
        <v>Yes</v>
      </c>
    </row>
    <row r="35" spans="1:11" x14ac:dyDescent="0.25">
      <c r="A35" s="75" t="s">
        <v>852</v>
      </c>
      <c r="B35" s="35" t="s">
        <v>269</v>
      </c>
      <c r="C35" s="74">
        <v>40.476777890999998</v>
      </c>
      <c r="D35" s="9" t="str">
        <f>IF($B35="N/A","N/A",IF(C35&gt;70,"No",IF(C35&lt;40,"No","Yes")))</f>
        <v>Yes</v>
      </c>
      <c r="E35" s="8">
        <v>40.318963355999998</v>
      </c>
      <c r="F35" s="9" t="str">
        <f>IF($B35="N/A","N/A",IF(E35&gt;70,"No",IF(E35&lt;40,"No","Yes")))</f>
        <v>Yes</v>
      </c>
      <c r="G35" s="8">
        <v>39.920675699999997</v>
      </c>
      <c r="H35" s="9" t="str">
        <f>IF($B35="N/A","N/A",IF(G35&gt;70,"No",IF(G35&lt;40,"No","Yes")))</f>
        <v>No</v>
      </c>
      <c r="I35" s="10">
        <v>-0.39</v>
      </c>
      <c r="J35" s="10">
        <v>-0.98799999999999999</v>
      </c>
      <c r="K35" s="9" t="str">
        <f t="shared" si="6"/>
        <v>Yes</v>
      </c>
    </row>
    <row r="36" spans="1:11" x14ac:dyDescent="0.25">
      <c r="A36" s="75" t="s">
        <v>853</v>
      </c>
      <c r="B36" s="35" t="s">
        <v>270</v>
      </c>
      <c r="C36" s="74">
        <v>53.488903393999998</v>
      </c>
      <c r="D36" s="9" t="str">
        <f>IF($B36="N/A","N/A",IF(C36&gt;55,"No",IF(C36&lt;20,"No","Yes")))</f>
        <v>Yes</v>
      </c>
      <c r="E36" s="8">
        <v>53.479810391000001</v>
      </c>
      <c r="F36" s="9" t="str">
        <f>IF($B36="N/A","N/A",IF(E36&gt;55,"No",IF(E36&lt;20,"No","Yes")))</f>
        <v>Yes</v>
      </c>
      <c r="G36" s="8">
        <v>53.584810089999998</v>
      </c>
      <c r="H36" s="9" t="str">
        <f>IF($B36="N/A","N/A",IF(G36&gt;55,"No",IF(G36&lt;20,"No","Yes")))</f>
        <v>Yes</v>
      </c>
      <c r="I36" s="10">
        <v>-1.7000000000000001E-2</v>
      </c>
      <c r="J36" s="10">
        <v>0.1963</v>
      </c>
      <c r="K36" s="9" t="str">
        <f t="shared" si="6"/>
        <v>Yes</v>
      </c>
    </row>
    <row r="37" spans="1:11" x14ac:dyDescent="0.25">
      <c r="A37" s="75" t="s">
        <v>163</v>
      </c>
      <c r="B37" s="35" t="s">
        <v>246</v>
      </c>
      <c r="C37" s="74">
        <v>82.202220815999993</v>
      </c>
      <c r="D37" s="9" t="str">
        <f>IF($B37="N/A","N/A",IF(C37&gt;95,"Yes","No"))</f>
        <v>No</v>
      </c>
      <c r="E37" s="8">
        <v>82.666615301999997</v>
      </c>
      <c r="F37" s="9" t="str">
        <f>IF($B37="N/A","N/A",IF(E37&gt;95,"Yes","No"))</f>
        <v>No</v>
      </c>
      <c r="G37" s="8">
        <v>82.772006150999999</v>
      </c>
      <c r="H37" s="9" t="str">
        <f>IF($B37="N/A","N/A",IF(G37&gt;95,"Yes","No"))</f>
        <v>No</v>
      </c>
      <c r="I37" s="10">
        <v>0.56489999999999996</v>
      </c>
      <c r="J37" s="10">
        <v>0.1275</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90.204904912000003</v>
      </c>
      <c r="D40" s="9" t="str">
        <f>IF($B40="N/A","N/A",IF(C40&gt;100,"No",IF(C40&lt;98,"No","Yes")))</f>
        <v>No</v>
      </c>
      <c r="E40" s="8">
        <v>90.819262577000003</v>
      </c>
      <c r="F40" s="9" t="str">
        <f>IF($B40="N/A","N/A",IF(E40&gt;100,"No",IF(E40&lt;98,"No","Yes")))</f>
        <v>No</v>
      </c>
      <c r="G40" s="8">
        <v>91.707906901000001</v>
      </c>
      <c r="H40" s="9" t="str">
        <f>IF($B40="N/A","N/A",IF(G40&gt;100,"No",IF(G40&lt;98,"No","Yes")))</f>
        <v>No</v>
      </c>
      <c r="I40" s="10">
        <v>0.68110000000000004</v>
      </c>
      <c r="J40" s="10">
        <v>0.97850000000000004</v>
      </c>
      <c r="K40" s="9" t="str">
        <f t="shared" si="6"/>
        <v>Yes</v>
      </c>
    </row>
    <row r="41" spans="1:11" x14ac:dyDescent="0.25">
      <c r="A41" s="75" t="s">
        <v>44</v>
      </c>
      <c r="B41" s="35" t="s">
        <v>213</v>
      </c>
      <c r="C41" s="74">
        <v>76.700154690000005</v>
      </c>
      <c r="D41" s="9" t="str">
        <f t="shared" si="7"/>
        <v>N/A</v>
      </c>
      <c r="E41" s="8">
        <v>75.695028256000001</v>
      </c>
      <c r="F41" s="9" t="str">
        <f t="shared" ref="F41:F47" si="8">IF($B41="N/A","N/A",IF(E41&gt;15,"No",IF(E41&lt;-15,"No","Yes")))</f>
        <v>N/A</v>
      </c>
      <c r="G41" s="8">
        <v>75.820513981999994</v>
      </c>
      <c r="H41" s="9" t="str">
        <f t="shared" ref="H41:H47" si="9">IF($B41="N/A","N/A",IF(G41&gt;15,"No",IF(G41&lt;-15,"No","Yes")))</f>
        <v>N/A</v>
      </c>
      <c r="I41" s="10">
        <v>-1.31</v>
      </c>
      <c r="J41" s="10">
        <v>0.1658</v>
      </c>
      <c r="K41" s="9" t="str">
        <f t="shared" si="6"/>
        <v>Yes</v>
      </c>
    </row>
    <row r="42" spans="1:11" x14ac:dyDescent="0.25">
      <c r="A42" s="75" t="s">
        <v>45</v>
      </c>
      <c r="B42" s="35" t="s">
        <v>213</v>
      </c>
      <c r="C42" s="74">
        <v>23.299845309999998</v>
      </c>
      <c r="D42" s="9" t="str">
        <f t="shared" si="7"/>
        <v>N/A</v>
      </c>
      <c r="E42" s="8">
        <v>24.304971743999999</v>
      </c>
      <c r="F42" s="9" t="str">
        <f t="shared" si="8"/>
        <v>N/A</v>
      </c>
      <c r="G42" s="8">
        <v>24.179486017999999</v>
      </c>
      <c r="H42" s="9" t="str">
        <f t="shared" si="9"/>
        <v>N/A</v>
      </c>
      <c r="I42" s="10">
        <v>4.3140000000000001</v>
      </c>
      <c r="J42" s="10">
        <v>-0.51600000000000001</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88.026608643000003</v>
      </c>
      <c r="D44" s="9" t="str">
        <f t="shared" si="7"/>
        <v>N/A</v>
      </c>
      <c r="E44" s="8">
        <v>87.692066671999996</v>
      </c>
      <c r="F44" s="9" t="str">
        <f t="shared" si="8"/>
        <v>N/A</v>
      </c>
      <c r="G44" s="8">
        <v>87.222149295999998</v>
      </c>
      <c r="H44" s="9" t="str">
        <f t="shared" si="9"/>
        <v>N/A</v>
      </c>
      <c r="I44" s="10">
        <v>-0.38</v>
      </c>
      <c r="J44" s="10">
        <v>-0.53600000000000003</v>
      </c>
      <c r="K44" s="9" t="str">
        <f>IF(J44="Div by 0", "N/A", IF(J44="N/A","N/A", IF(J44&gt;30, "No", IF(J44&lt;-30, "No", "Yes"))))</f>
        <v>Yes</v>
      </c>
    </row>
    <row r="45" spans="1:11" x14ac:dyDescent="0.25">
      <c r="A45" s="75" t="s">
        <v>914</v>
      </c>
      <c r="B45" s="35" t="s">
        <v>213</v>
      </c>
      <c r="C45" s="74">
        <v>11.973391357000001</v>
      </c>
      <c r="D45" s="9" t="str">
        <f t="shared" si="7"/>
        <v>N/A</v>
      </c>
      <c r="E45" s="8">
        <v>12.307933328000001</v>
      </c>
      <c r="F45" s="9" t="str">
        <f t="shared" si="8"/>
        <v>N/A</v>
      </c>
      <c r="G45" s="8">
        <v>12.777850704</v>
      </c>
      <c r="H45" s="9" t="str">
        <f t="shared" si="9"/>
        <v>N/A</v>
      </c>
      <c r="I45" s="10">
        <v>2.794</v>
      </c>
      <c r="J45" s="10">
        <v>3.8180000000000001</v>
      </c>
      <c r="K45" s="9" t="str">
        <f>IF(J45="Div by 0", "N/A", IF(J45="N/A","N/A", IF(J45&gt;30, "No", IF(J45&lt;-30, "No", "Yes"))))</f>
        <v>Yes</v>
      </c>
    </row>
    <row r="46" spans="1:11" x14ac:dyDescent="0.25">
      <c r="A46" s="75" t="s">
        <v>937</v>
      </c>
      <c r="B46" s="35" t="s">
        <v>213</v>
      </c>
      <c r="C46" s="74">
        <v>0.10414915180000001</v>
      </c>
      <c r="D46" s="9" t="str">
        <f t="shared" si="7"/>
        <v>N/A</v>
      </c>
      <c r="E46" s="8">
        <v>0.10786655370000001</v>
      </c>
      <c r="F46" s="9" t="str">
        <f t="shared" si="8"/>
        <v>N/A</v>
      </c>
      <c r="G46" s="8">
        <v>0.1036079961</v>
      </c>
      <c r="H46" s="9" t="str">
        <f t="shared" si="9"/>
        <v>N/A</v>
      </c>
      <c r="I46" s="10">
        <v>3.569</v>
      </c>
      <c r="J46" s="10">
        <v>-3.95</v>
      </c>
      <c r="K46" s="9" t="str">
        <f>IF(J46="Div by 0", "N/A", IF(J46="N/A","N/A", IF(J46&gt;30, "No", IF(J46&lt;-30, "No", "Yes"))))</f>
        <v>Yes</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17779389</v>
      </c>
      <c r="D6" s="9" t="str">
        <f t="shared" ref="D6:D15" si="0">IF($B6="N/A","N/A",IF(C6&lt;0,"No","Yes"))</f>
        <v>N/A</v>
      </c>
      <c r="E6" s="73">
        <v>18509281</v>
      </c>
      <c r="F6" s="9" t="str">
        <f t="shared" ref="F6:F15" si="1">IF($B6="N/A","N/A",IF(E6&lt;0,"No","Yes"))</f>
        <v>N/A</v>
      </c>
      <c r="G6" s="73">
        <v>17286509</v>
      </c>
      <c r="H6" s="9" t="str">
        <f t="shared" ref="H6:H15" si="2">IF($B6="N/A","N/A",IF(G6&lt;0,"No","Yes"))</f>
        <v>N/A</v>
      </c>
      <c r="I6" s="10">
        <v>4.1050000000000004</v>
      </c>
      <c r="J6" s="10">
        <v>-6.61</v>
      </c>
      <c r="K6" s="9" t="str">
        <f t="shared" ref="K6:K15" si="3">IF(J6="Div by 0", "N/A", IF(J6="N/A","N/A", IF(J6&gt;30, "No", IF(J6&lt;-30, "No", "Yes"))))</f>
        <v>Yes</v>
      </c>
    </row>
    <row r="7" spans="1:11" x14ac:dyDescent="0.25">
      <c r="A7" s="72" t="s">
        <v>445</v>
      </c>
      <c r="B7" s="5" t="s">
        <v>213</v>
      </c>
      <c r="C7" s="74">
        <v>0.7653806326</v>
      </c>
      <c r="D7" s="9" t="str">
        <f t="shared" si="0"/>
        <v>N/A</v>
      </c>
      <c r="E7" s="74">
        <v>0.61123930209999999</v>
      </c>
      <c r="F7" s="9" t="str">
        <f t="shared" si="1"/>
        <v>N/A</v>
      </c>
      <c r="G7" s="74">
        <v>0.67258230100000005</v>
      </c>
      <c r="H7" s="9" t="str">
        <f t="shared" si="2"/>
        <v>N/A</v>
      </c>
      <c r="I7" s="10">
        <v>-20.100000000000001</v>
      </c>
      <c r="J7" s="10">
        <v>10.039999999999999</v>
      </c>
      <c r="K7" s="9" t="str">
        <f t="shared" si="3"/>
        <v>Yes</v>
      </c>
    </row>
    <row r="8" spans="1:11" x14ac:dyDescent="0.25">
      <c r="A8" s="72" t="s">
        <v>446</v>
      </c>
      <c r="B8" s="5" t="s">
        <v>213</v>
      </c>
      <c r="C8" s="74">
        <v>19.533961487999999</v>
      </c>
      <c r="D8" s="9" t="str">
        <f t="shared" si="0"/>
        <v>N/A</v>
      </c>
      <c r="E8" s="74">
        <v>14.491794684</v>
      </c>
      <c r="F8" s="9" t="str">
        <f t="shared" si="1"/>
        <v>N/A</v>
      </c>
      <c r="G8" s="74">
        <v>14.452871890000001</v>
      </c>
      <c r="H8" s="9" t="str">
        <f t="shared" si="2"/>
        <v>N/A</v>
      </c>
      <c r="I8" s="10">
        <v>-25.8</v>
      </c>
      <c r="J8" s="10">
        <v>-0.26900000000000002</v>
      </c>
      <c r="K8" s="9" t="str">
        <f t="shared" si="3"/>
        <v>Yes</v>
      </c>
    </row>
    <row r="9" spans="1:11" x14ac:dyDescent="0.25">
      <c r="A9" s="72" t="s">
        <v>447</v>
      </c>
      <c r="B9" s="5" t="s">
        <v>213</v>
      </c>
      <c r="C9" s="74">
        <v>33.922920523000002</v>
      </c>
      <c r="D9" s="9" t="str">
        <f t="shared" si="0"/>
        <v>N/A</v>
      </c>
      <c r="E9" s="74">
        <v>33.820584386999997</v>
      </c>
      <c r="F9" s="9" t="str">
        <f t="shared" si="1"/>
        <v>N/A</v>
      </c>
      <c r="G9" s="74">
        <v>33.727087406999999</v>
      </c>
      <c r="H9" s="9" t="str">
        <f t="shared" si="2"/>
        <v>N/A</v>
      </c>
      <c r="I9" s="10">
        <v>-0.30199999999999999</v>
      </c>
      <c r="J9" s="10">
        <v>-0.27600000000000002</v>
      </c>
      <c r="K9" s="9" t="str">
        <f t="shared" si="3"/>
        <v>Yes</v>
      </c>
    </row>
    <row r="10" spans="1:11" x14ac:dyDescent="0.25">
      <c r="A10" s="72" t="s">
        <v>448</v>
      </c>
      <c r="B10" s="5" t="s">
        <v>213</v>
      </c>
      <c r="C10" s="74">
        <v>44.565693455000002</v>
      </c>
      <c r="D10" s="9" t="str">
        <f t="shared" si="0"/>
        <v>N/A</v>
      </c>
      <c r="E10" s="74">
        <v>49.722417634999999</v>
      </c>
      <c r="F10" s="9" t="str">
        <f t="shared" si="1"/>
        <v>N/A</v>
      </c>
      <c r="G10" s="74">
        <v>49.705906495999997</v>
      </c>
      <c r="H10" s="9" t="str">
        <f t="shared" si="2"/>
        <v>N/A</v>
      </c>
      <c r="I10" s="10">
        <v>11.57</v>
      </c>
      <c r="J10" s="10">
        <v>-3.3000000000000002E-2</v>
      </c>
      <c r="K10" s="9" t="str">
        <f t="shared" si="3"/>
        <v>Yes</v>
      </c>
    </row>
    <row r="11" spans="1:11" ht="13" x14ac:dyDescent="0.3">
      <c r="A11" s="72" t="s">
        <v>1641</v>
      </c>
      <c r="B11" s="5" t="s">
        <v>213</v>
      </c>
      <c r="C11" s="74">
        <v>88.852564056000006</v>
      </c>
      <c r="D11" s="9" t="str">
        <f t="shared" si="0"/>
        <v>N/A</v>
      </c>
      <c r="E11" s="74">
        <v>94.646210190000005</v>
      </c>
      <c r="F11" s="9" t="str">
        <f t="shared" si="1"/>
        <v>N/A</v>
      </c>
      <c r="G11" s="74">
        <v>99.898354260000005</v>
      </c>
      <c r="H11" s="9" t="str">
        <f t="shared" si="2"/>
        <v>N/A</v>
      </c>
      <c r="I11" s="10">
        <v>6.5209999999999999</v>
      </c>
      <c r="J11" s="10">
        <v>5.5490000000000004</v>
      </c>
      <c r="K11" s="9" t="str">
        <f t="shared" si="3"/>
        <v>Yes</v>
      </c>
    </row>
    <row r="12" spans="1:11" x14ac:dyDescent="0.25">
      <c r="A12" s="72" t="s">
        <v>16</v>
      </c>
      <c r="B12" s="5" t="s">
        <v>213</v>
      </c>
      <c r="C12" s="74">
        <v>0.21140209039999999</v>
      </c>
      <c r="D12" s="9" t="str">
        <f t="shared" si="0"/>
        <v>N/A</v>
      </c>
      <c r="E12" s="74">
        <v>0.24116009690000001</v>
      </c>
      <c r="F12" s="9" t="str">
        <f t="shared" si="1"/>
        <v>N/A</v>
      </c>
      <c r="G12" s="74">
        <v>0.29981762080000002</v>
      </c>
      <c r="H12" s="9" t="str">
        <f t="shared" si="2"/>
        <v>N/A</v>
      </c>
      <c r="I12" s="10">
        <v>14.08</v>
      </c>
      <c r="J12" s="10">
        <v>24.32</v>
      </c>
      <c r="K12" s="9" t="str">
        <f t="shared" si="3"/>
        <v>Yes</v>
      </c>
    </row>
    <row r="13" spans="1:11" x14ac:dyDescent="0.25">
      <c r="A13" s="72" t="s">
        <v>36</v>
      </c>
      <c r="B13" s="5" t="s">
        <v>213</v>
      </c>
      <c r="C13" s="74">
        <v>0.113623005</v>
      </c>
      <c r="D13" s="9" t="str">
        <f t="shared" si="0"/>
        <v>N/A</v>
      </c>
      <c r="E13" s="74">
        <v>0.1581655511</v>
      </c>
      <c r="F13" s="9" t="str">
        <f t="shared" si="1"/>
        <v>N/A</v>
      </c>
      <c r="G13" s="74">
        <v>0.28906916119999998</v>
      </c>
      <c r="H13" s="9" t="str">
        <f t="shared" si="2"/>
        <v>N/A</v>
      </c>
      <c r="I13" s="10">
        <v>39.200000000000003</v>
      </c>
      <c r="J13" s="10">
        <v>82.76</v>
      </c>
      <c r="K13" s="9" t="str">
        <f t="shared" si="3"/>
        <v>No</v>
      </c>
    </row>
    <row r="14" spans="1:11" x14ac:dyDescent="0.25">
      <c r="A14" s="72" t="s">
        <v>37</v>
      </c>
      <c r="B14" s="5" t="s">
        <v>213</v>
      </c>
      <c r="C14" s="74">
        <v>2.8212913499999999E-2</v>
      </c>
      <c r="D14" s="9" t="str">
        <f t="shared" si="0"/>
        <v>N/A</v>
      </c>
      <c r="E14" s="74">
        <v>0.2405316723</v>
      </c>
      <c r="F14" s="9" t="str">
        <f t="shared" si="1"/>
        <v>N/A</v>
      </c>
      <c r="G14" s="74">
        <v>0.67344190029999995</v>
      </c>
      <c r="H14" s="9" t="str">
        <f t="shared" si="2"/>
        <v>N/A</v>
      </c>
      <c r="I14" s="10">
        <v>752.6</v>
      </c>
      <c r="J14" s="10">
        <v>180</v>
      </c>
      <c r="K14" s="9" t="str">
        <f t="shared" si="3"/>
        <v>No</v>
      </c>
    </row>
    <row r="15" spans="1:11" x14ac:dyDescent="0.25">
      <c r="A15" s="72" t="s">
        <v>38</v>
      </c>
      <c r="B15" s="5" t="s">
        <v>213</v>
      </c>
      <c r="C15" s="74">
        <v>0.2271756985</v>
      </c>
      <c r="D15" s="9" t="str">
        <f t="shared" si="0"/>
        <v>N/A</v>
      </c>
      <c r="E15" s="74">
        <v>0.2533280872</v>
      </c>
      <c r="F15" s="9" t="str">
        <f t="shared" si="1"/>
        <v>N/A</v>
      </c>
      <c r="G15" s="74">
        <v>0.30026543410000001</v>
      </c>
      <c r="H15" s="9" t="str">
        <f t="shared" si="2"/>
        <v>N/A</v>
      </c>
      <c r="I15" s="10">
        <v>11.51</v>
      </c>
      <c r="J15" s="10">
        <v>18.53</v>
      </c>
      <c r="K15" s="9" t="str">
        <f t="shared" si="3"/>
        <v>Yes</v>
      </c>
    </row>
    <row r="16" spans="1:11" x14ac:dyDescent="0.25">
      <c r="A16" s="72" t="s">
        <v>378</v>
      </c>
      <c r="B16" s="5" t="s">
        <v>213</v>
      </c>
      <c r="C16" s="8">
        <v>29.983071972000001</v>
      </c>
      <c r="D16" s="9" t="str">
        <f t="shared" ref="D16:D41" si="4">IF($B16="N/A","N/A",IF(C16&lt;0,"No","Yes"))</f>
        <v>N/A</v>
      </c>
      <c r="E16" s="8">
        <v>30.540435363</v>
      </c>
      <c r="F16" s="9" t="str">
        <f t="shared" ref="F16:F41" si="5">IF($B16="N/A","N/A",IF(E16&lt;0,"No","Yes"))</f>
        <v>N/A</v>
      </c>
      <c r="G16" s="8">
        <v>30.973581767999999</v>
      </c>
      <c r="H16" s="9" t="str">
        <f t="shared" ref="H16:H41" si="6">IF($B16="N/A","N/A",IF(G16&lt;0,"No","Yes"))</f>
        <v>N/A</v>
      </c>
      <c r="I16" s="10">
        <v>1.859</v>
      </c>
      <c r="J16" s="10">
        <v>1.4179999999999999</v>
      </c>
      <c r="K16" s="9" t="str">
        <f t="shared" ref="K16:K41" si="7">IF(J16="Div by 0", "N/A", IF(J16="N/A","N/A", IF(J16&gt;30, "No", IF(J16&lt;-30, "No", "Yes"))))</f>
        <v>Yes</v>
      </c>
    </row>
    <row r="17" spans="1:11" x14ac:dyDescent="0.25">
      <c r="A17" s="72" t="s">
        <v>379</v>
      </c>
      <c r="B17" s="5" t="s">
        <v>213</v>
      </c>
      <c r="C17" s="8">
        <v>2.3610260172999999</v>
      </c>
      <c r="D17" s="9" t="str">
        <f t="shared" si="4"/>
        <v>N/A</v>
      </c>
      <c r="E17" s="8">
        <v>3.052641537</v>
      </c>
      <c r="F17" s="9" t="str">
        <f t="shared" si="5"/>
        <v>N/A</v>
      </c>
      <c r="G17" s="8">
        <v>3.4743625795000002</v>
      </c>
      <c r="H17" s="9" t="str">
        <f t="shared" si="6"/>
        <v>N/A</v>
      </c>
      <c r="I17" s="10">
        <v>29.29</v>
      </c>
      <c r="J17" s="10">
        <v>13.81</v>
      </c>
      <c r="K17" s="9" t="str">
        <f t="shared" si="7"/>
        <v>Yes</v>
      </c>
    </row>
    <row r="18" spans="1:11" x14ac:dyDescent="0.25">
      <c r="A18" s="72" t="s">
        <v>380</v>
      </c>
      <c r="B18" s="5" t="s">
        <v>213</v>
      </c>
      <c r="C18" s="8">
        <v>1.9237219006999999</v>
      </c>
      <c r="D18" s="9" t="str">
        <f t="shared" si="4"/>
        <v>N/A</v>
      </c>
      <c r="E18" s="8">
        <v>2.370297366</v>
      </c>
      <c r="F18" s="9" t="str">
        <f t="shared" si="5"/>
        <v>N/A</v>
      </c>
      <c r="G18" s="8">
        <v>2.2838098774</v>
      </c>
      <c r="H18" s="9" t="str">
        <f t="shared" si="6"/>
        <v>N/A</v>
      </c>
      <c r="I18" s="10">
        <v>23.21</v>
      </c>
      <c r="J18" s="10">
        <v>-3.65</v>
      </c>
      <c r="K18" s="9" t="str">
        <f t="shared" si="7"/>
        <v>Yes</v>
      </c>
    </row>
    <row r="19" spans="1:11" x14ac:dyDescent="0.25">
      <c r="A19" s="72" t="s">
        <v>381</v>
      </c>
      <c r="B19" s="5" t="s">
        <v>213</v>
      </c>
      <c r="C19" s="8">
        <v>13.157454398</v>
      </c>
      <c r="D19" s="9" t="str">
        <f t="shared" si="4"/>
        <v>N/A</v>
      </c>
      <c r="E19" s="8">
        <v>12.734281791000001</v>
      </c>
      <c r="F19" s="9" t="str">
        <f t="shared" si="5"/>
        <v>N/A</v>
      </c>
      <c r="G19" s="8">
        <v>11.873131816000001</v>
      </c>
      <c r="H19" s="9" t="str">
        <f t="shared" si="6"/>
        <v>N/A</v>
      </c>
      <c r="I19" s="10">
        <v>-3.22</v>
      </c>
      <c r="J19" s="10">
        <v>-6.76</v>
      </c>
      <c r="K19" s="9" t="str">
        <f t="shared" si="7"/>
        <v>Yes</v>
      </c>
    </row>
    <row r="20" spans="1:11" x14ac:dyDescent="0.25">
      <c r="A20" s="72" t="s">
        <v>382</v>
      </c>
      <c r="B20" s="5" t="s">
        <v>213</v>
      </c>
      <c r="C20" s="8">
        <v>0.77948122959999999</v>
      </c>
      <c r="D20" s="9" t="str">
        <f t="shared" si="4"/>
        <v>N/A</v>
      </c>
      <c r="E20" s="8">
        <v>0.58321552310000002</v>
      </c>
      <c r="F20" s="9" t="str">
        <f t="shared" si="5"/>
        <v>N/A</v>
      </c>
      <c r="G20" s="8">
        <v>0.67030306699999997</v>
      </c>
      <c r="H20" s="9" t="str">
        <f t="shared" si="6"/>
        <v>N/A</v>
      </c>
      <c r="I20" s="10">
        <v>-25.2</v>
      </c>
      <c r="J20" s="10">
        <v>14.93</v>
      </c>
      <c r="K20" s="9" t="str">
        <f t="shared" si="7"/>
        <v>Yes</v>
      </c>
    </row>
    <row r="21" spans="1:11" x14ac:dyDescent="0.25">
      <c r="A21" s="72" t="s">
        <v>383</v>
      </c>
      <c r="B21" s="5" t="s">
        <v>213</v>
      </c>
      <c r="C21" s="8">
        <v>0.41865330690000002</v>
      </c>
      <c r="D21" s="9" t="str">
        <f t="shared" si="4"/>
        <v>N/A</v>
      </c>
      <c r="E21" s="8">
        <v>0.38858343550000002</v>
      </c>
      <c r="F21" s="9" t="str">
        <f t="shared" si="5"/>
        <v>N/A</v>
      </c>
      <c r="G21" s="8">
        <v>0.2362246767</v>
      </c>
      <c r="H21" s="9" t="str">
        <f t="shared" si="6"/>
        <v>N/A</v>
      </c>
      <c r="I21" s="10">
        <v>-7.18</v>
      </c>
      <c r="J21" s="10">
        <v>-39.200000000000003</v>
      </c>
      <c r="K21" s="9" t="str">
        <f t="shared" si="7"/>
        <v>No</v>
      </c>
    </row>
    <row r="22" spans="1:11" x14ac:dyDescent="0.25">
      <c r="A22" s="72" t="s">
        <v>384</v>
      </c>
      <c r="B22" s="5" t="s">
        <v>213</v>
      </c>
      <c r="C22" s="8">
        <v>31.926963294</v>
      </c>
      <c r="D22" s="9" t="str">
        <f t="shared" si="4"/>
        <v>N/A</v>
      </c>
      <c r="E22" s="8">
        <v>32.535045527000001</v>
      </c>
      <c r="F22" s="9" t="str">
        <f t="shared" si="5"/>
        <v>N/A</v>
      </c>
      <c r="G22" s="8">
        <v>32.83023773</v>
      </c>
      <c r="H22" s="9" t="str">
        <f t="shared" si="6"/>
        <v>N/A</v>
      </c>
      <c r="I22" s="10">
        <v>1.905</v>
      </c>
      <c r="J22" s="10">
        <v>0.9073</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0.62529145409999998</v>
      </c>
      <c r="D24" s="9" t="str">
        <f t="shared" si="4"/>
        <v>N/A</v>
      </c>
      <c r="E24" s="8">
        <v>0.81051770729999995</v>
      </c>
      <c r="F24" s="9" t="str">
        <f t="shared" si="5"/>
        <v>N/A</v>
      </c>
      <c r="G24" s="8">
        <v>0.71559850520000001</v>
      </c>
      <c r="H24" s="9" t="str">
        <f t="shared" si="6"/>
        <v>N/A</v>
      </c>
      <c r="I24" s="10">
        <v>29.62</v>
      </c>
      <c r="J24" s="10">
        <v>-11.7</v>
      </c>
      <c r="K24" s="9" t="str">
        <f t="shared" si="7"/>
        <v>Yes</v>
      </c>
    </row>
    <row r="25" spans="1:11" x14ac:dyDescent="0.25">
      <c r="A25" s="72" t="s">
        <v>387</v>
      </c>
      <c r="B25" s="5" t="s">
        <v>213</v>
      </c>
      <c r="C25" s="8">
        <v>5.2480993582000002</v>
      </c>
      <c r="D25" s="9" t="str">
        <f t="shared" si="4"/>
        <v>N/A</v>
      </c>
      <c r="E25" s="8">
        <v>4.6791336735</v>
      </c>
      <c r="F25" s="9" t="str">
        <f t="shared" si="5"/>
        <v>N/A</v>
      </c>
      <c r="G25" s="8">
        <v>4.4190819558000003</v>
      </c>
      <c r="H25" s="9" t="str">
        <f t="shared" si="6"/>
        <v>N/A</v>
      </c>
      <c r="I25" s="10">
        <v>-10.8</v>
      </c>
      <c r="J25" s="10">
        <v>-5.56</v>
      </c>
      <c r="K25" s="9" t="str">
        <f t="shared" si="7"/>
        <v>Yes</v>
      </c>
    </row>
    <row r="26" spans="1:11" x14ac:dyDescent="0.25">
      <c r="A26" s="72" t="s">
        <v>388</v>
      </c>
      <c r="B26" s="5" t="s">
        <v>213</v>
      </c>
      <c r="C26" s="8">
        <v>1.069598061</v>
      </c>
      <c r="D26" s="9" t="str">
        <f t="shared" si="4"/>
        <v>N/A</v>
      </c>
      <c r="E26" s="8">
        <v>0.96304659270000004</v>
      </c>
      <c r="F26" s="9" t="str">
        <f t="shared" si="5"/>
        <v>N/A</v>
      </c>
      <c r="G26" s="8">
        <v>0.96458457860000002</v>
      </c>
      <c r="H26" s="9" t="str">
        <f t="shared" si="6"/>
        <v>N/A</v>
      </c>
      <c r="I26" s="10">
        <v>-9.9600000000000009</v>
      </c>
      <c r="J26" s="10">
        <v>0.15970000000000001</v>
      </c>
      <c r="K26" s="9" t="str">
        <f t="shared" si="7"/>
        <v>Yes</v>
      </c>
    </row>
    <row r="27" spans="1:11" x14ac:dyDescent="0.25">
      <c r="A27" s="72" t="s">
        <v>389</v>
      </c>
      <c r="B27" s="5" t="s">
        <v>213</v>
      </c>
      <c r="C27" s="8">
        <v>9.5138252500000006E-2</v>
      </c>
      <c r="D27" s="9" t="str">
        <f t="shared" si="4"/>
        <v>N/A</v>
      </c>
      <c r="E27" s="8">
        <v>0.1043962756</v>
      </c>
      <c r="F27" s="9" t="str">
        <f t="shared" si="5"/>
        <v>N/A</v>
      </c>
      <c r="G27" s="8">
        <v>8.49390701E-2</v>
      </c>
      <c r="H27" s="9" t="str">
        <f t="shared" si="6"/>
        <v>N/A</v>
      </c>
      <c r="I27" s="10">
        <v>9.7309999999999999</v>
      </c>
      <c r="J27" s="10">
        <v>-18.600000000000001</v>
      </c>
      <c r="K27" s="9" t="str">
        <f t="shared" si="7"/>
        <v>Yes</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4.5408984526999996</v>
      </c>
      <c r="D29" s="9" t="str">
        <f t="shared" si="4"/>
        <v>N/A</v>
      </c>
      <c r="E29" s="8">
        <v>3.0455045769</v>
      </c>
      <c r="F29" s="9" t="str">
        <f t="shared" si="5"/>
        <v>N/A</v>
      </c>
      <c r="G29" s="8">
        <v>3.2890215137999999</v>
      </c>
      <c r="H29" s="9" t="str">
        <f t="shared" si="6"/>
        <v>N/A</v>
      </c>
      <c r="I29" s="10">
        <v>-32.9</v>
      </c>
      <c r="J29" s="10">
        <v>7.9960000000000004</v>
      </c>
      <c r="K29" s="9" t="str">
        <f t="shared" si="7"/>
        <v>Yes</v>
      </c>
    </row>
    <row r="30" spans="1:11" x14ac:dyDescent="0.25">
      <c r="A30" s="72" t="s">
        <v>392</v>
      </c>
      <c r="B30" s="5" t="s">
        <v>213</v>
      </c>
      <c r="C30" s="8">
        <v>3.6486068199999999E-2</v>
      </c>
      <c r="D30" s="9" t="str">
        <f t="shared" si="4"/>
        <v>N/A</v>
      </c>
      <c r="E30" s="8">
        <v>2.01304416E-2</v>
      </c>
      <c r="F30" s="9" t="str">
        <f t="shared" si="5"/>
        <v>N/A</v>
      </c>
      <c r="G30" s="8">
        <v>4.8482894999999998E-2</v>
      </c>
      <c r="H30" s="9" t="str">
        <f t="shared" si="6"/>
        <v>N/A</v>
      </c>
      <c r="I30" s="10">
        <v>-44.8</v>
      </c>
      <c r="J30" s="10">
        <v>140.80000000000001</v>
      </c>
      <c r="K30" s="9" t="str">
        <f t="shared" si="7"/>
        <v>No</v>
      </c>
    </row>
    <row r="31" spans="1:11" x14ac:dyDescent="0.25">
      <c r="A31" s="72" t="s">
        <v>393</v>
      </c>
      <c r="B31" s="5" t="s">
        <v>213</v>
      </c>
      <c r="C31" s="8">
        <v>0.33348727560000002</v>
      </c>
      <c r="D31" s="9" t="str">
        <f t="shared" si="4"/>
        <v>N/A</v>
      </c>
      <c r="E31" s="8">
        <v>0.3986000321</v>
      </c>
      <c r="F31" s="9" t="str">
        <f t="shared" si="5"/>
        <v>N/A</v>
      </c>
      <c r="G31" s="8">
        <v>0.29176509839999998</v>
      </c>
      <c r="H31" s="9" t="str">
        <f t="shared" si="6"/>
        <v>N/A</v>
      </c>
      <c r="I31" s="10">
        <v>19.52</v>
      </c>
      <c r="J31" s="10">
        <v>-26.8</v>
      </c>
      <c r="K31" s="9" t="str">
        <f t="shared" si="7"/>
        <v>Yes</v>
      </c>
    </row>
    <row r="32" spans="1:11" x14ac:dyDescent="0.25">
      <c r="A32" s="72" t="s">
        <v>394</v>
      </c>
      <c r="B32" s="5" t="s">
        <v>213</v>
      </c>
      <c r="C32" s="8">
        <v>2.0204462593999999</v>
      </c>
      <c r="D32" s="9" t="str">
        <f t="shared" si="4"/>
        <v>N/A</v>
      </c>
      <c r="E32" s="8">
        <v>1.9772513044</v>
      </c>
      <c r="F32" s="9" t="str">
        <f t="shared" si="5"/>
        <v>N/A</v>
      </c>
      <c r="G32" s="8">
        <v>1.7194102060000001</v>
      </c>
      <c r="H32" s="9" t="str">
        <f t="shared" si="6"/>
        <v>N/A</v>
      </c>
      <c r="I32" s="10">
        <v>-2.14</v>
      </c>
      <c r="J32" s="10">
        <v>-13</v>
      </c>
      <c r="K32" s="9" t="str">
        <f t="shared" si="7"/>
        <v>Yes</v>
      </c>
    </row>
    <row r="33" spans="1:11" x14ac:dyDescent="0.25">
      <c r="A33" s="72" t="s">
        <v>395</v>
      </c>
      <c r="B33" s="5" t="s">
        <v>213</v>
      </c>
      <c r="C33" s="8">
        <v>2.7813104299999999E-2</v>
      </c>
      <c r="D33" s="9" t="str">
        <f t="shared" si="4"/>
        <v>N/A</v>
      </c>
      <c r="E33" s="8">
        <v>4.1471086900000002E-2</v>
      </c>
      <c r="F33" s="9" t="str">
        <f t="shared" si="5"/>
        <v>N/A</v>
      </c>
      <c r="G33" s="8">
        <v>6.3552450100000005E-2</v>
      </c>
      <c r="H33" s="9" t="str">
        <f t="shared" si="6"/>
        <v>N/A</v>
      </c>
      <c r="I33" s="10">
        <v>49.11</v>
      </c>
      <c r="J33" s="10">
        <v>53.25</v>
      </c>
      <c r="K33" s="9" t="str">
        <f t="shared" si="7"/>
        <v>No</v>
      </c>
    </row>
    <row r="34" spans="1:11" x14ac:dyDescent="0.25">
      <c r="A34" s="72" t="s">
        <v>396</v>
      </c>
      <c r="B34" s="5" t="s">
        <v>213</v>
      </c>
      <c r="C34" s="8">
        <v>1.8937658699999999E-2</v>
      </c>
      <c r="D34" s="9" t="str">
        <f t="shared" si="4"/>
        <v>N/A</v>
      </c>
      <c r="E34" s="8">
        <v>2.0919235099999999E-2</v>
      </c>
      <c r="F34" s="9" t="str">
        <f t="shared" si="5"/>
        <v>N/A</v>
      </c>
      <c r="G34" s="8">
        <v>2.8519349999999999E-2</v>
      </c>
      <c r="H34" s="9" t="str">
        <f t="shared" si="6"/>
        <v>N/A</v>
      </c>
      <c r="I34" s="10">
        <v>10.46</v>
      </c>
      <c r="J34" s="10">
        <v>36.33</v>
      </c>
      <c r="K34" s="9" t="str">
        <f t="shared" si="7"/>
        <v>No</v>
      </c>
    </row>
    <row r="35" spans="1:11" x14ac:dyDescent="0.25">
      <c r="A35" s="72" t="s">
        <v>397</v>
      </c>
      <c r="B35" s="5" t="s">
        <v>213</v>
      </c>
      <c r="C35" s="8">
        <v>1.8191007576</v>
      </c>
      <c r="D35" s="9" t="str">
        <f t="shared" si="4"/>
        <v>N/A</v>
      </c>
      <c r="E35" s="8">
        <v>1.958250026</v>
      </c>
      <c r="F35" s="9" t="str">
        <f t="shared" si="5"/>
        <v>N/A</v>
      </c>
      <c r="G35" s="8">
        <v>2.0647141651999998</v>
      </c>
      <c r="H35" s="9" t="str">
        <f t="shared" si="6"/>
        <v>N/A</v>
      </c>
      <c r="I35" s="10">
        <v>7.649</v>
      </c>
      <c r="J35" s="10">
        <v>5.4370000000000003</v>
      </c>
      <c r="K35" s="9" t="str">
        <f t="shared" si="7"/>
        <v>Yes</v>
      </c>
    </row>
    <row r="36" spans="1:11" x14ac:dyDescent="0.25">
      <c r="A36" s="72" t="s">
        <v>398</v>
      </c>
      <c r="B36" s="5" t="s">
        <v>213</v>
      </c>
      <c r="C36" s="8">
        <v>4.9495509999999997E-4</v>
      </c>
      <c r="D36" s="9" t="str">
        <f t="shared" si="4"/>
        <v>N/A</v>
      </c>
      <c r="E36" s="8">
        <v>5.0245059999999998E-4</v>
      </c>
      <c r="F36" s="9" t="str">
        <f t="shared" si="5"/>
        <v>N/A</v>
      </c>
      <c r="G36" s="8">
        <v>3.1238229999999999E-4</v>
      </c>
      <c r="H36" s="9" t="str">
        <f t="shared" si="6"/>
        <v>N/A</v>
      </c>
      <c r="I36" s="10">
        <v>1.514</v>
      </c>
      <c r="J36" s="10">
        <v>-37.799999999999997</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3.2880769999999997E-2</v>
      </c>
      <c r="D38" s="9" t="str">
        <f t="shared" si="4"/>
        <v>N/A</v>
      </c>
      <c r="E38" s="8">
        <v>3.3069896100000003E-2</v>
      </c>
      <c r="F38" s="9" t="str">
        <f t="shared" si="5"/>
        <v>N/A</v>
      </c>
      <c r="G38" s="8">
        <v>3.3737291900000001E-2</v>
      </c>
      <c r="H38" s="9" t="str">
        <f t="shared" si="6"/>
        <v>N/A</v>
      </c>
      <c r="I38" s="10">
        <v>0.57520000000000004</v>
      </c>
      <c r="J38" s="10">
        <v>2.0179999999999998</v>
      </c>
      <c r="K38" s="9" t="str">
        <f t="shared" si="7"/>
        <v>Yes</v>
      </c>
    </row>
    <row r="39" spans="1:11" x14ac:dyDescent="0.25">
      <c r="A39" s="72" t="s">
        <v>401</v>
      </c>
      <c r="B39" s="5" t="s">
        <v>213</v>
      </c>
      <c r="C39" s="8">
        <v>3.5809442046000002</v>
      </c>
      <c r="D39" s="9" t="str">
        <f t="shared" si="4"/>
        <v>N/A</v>
      </c>
      <c r="E39" s="8">
        <v>3.7427061590999999</v>
      </c>
      <c r="F39" s="9" t="str">
        <f t="shared" si="5"/>
        <v>N/A</v>
      </c>
      <c r="G39" s="8">
        <v>3.9344612611000001</v>
      </c>
      <c r="H39" s="9" t="str">
        <f t="shared" si="6"/>
        <v>N/A</v>
      </c>
      <c r="I39" s="10">
        <v>4.5170000000000003</v>
      </c>
      <c r="J39" s="10">
        <v>5.1230000000000002</v>
      </c>
      <c r="K39" s="9" t="str">
        <f t="shared" si="7"/>
        <v>Yes</v>
      </c>
    </row>
    <row r="40" spans="1:11" x14ac:dyDescent="0.25">
      <c r="A40" s="72" t="s">
        <v>402</v>
      </c>
      <c r="B40" s="5" t="s">
        <v>213</v>
      </c>
      <c r="C40" s="8">
        <v>0</v>
      </c>
      <c r="D40" s="9" t="str">
        <f t="shared" si="4"/>
        <v>N/A</v>
      </c>
      <c r="E40" s="8">
        <v>0</v>
      </c>
      <c r="F40" s="9" t="str">
        <f t="shared" si="5"/>
        <v>N/A</v>
      </c>
      <c r="G40" s="8">
        <v>5.7848580000000004E-6</v>
      </c>
      <c r="H40" s="9" t="str">
        <f t="shared" si="6"/>
        <v>N/A</v>
      </c>
      <c r="I40" s="10" t="s">
        <v>1746</v>
      </c>
      <c r="J40" s="10" t="s">
        <v>1746</v>
      </c>
      <c r="K40" s="9" t="str">
        <f t="shared" si="7"/>
        <v>N/A</v>
      </c>
    </row>
    <row r="41" spans="1:11" x14ac:dyDescent="0.25">
      <c r="A41" s="72" t="s">
        <v>403</v>
      </c>
      <c r="B41" s="5" t="s">
        <v>213</v>
      </c>
      <c r="C41" s="8">
        <v>1.1249E-5</v>
      </c>
      <c r="D41" s="9" t="str">
        <f t="shared" si="4"/>
        <v>N/A</v>
      </c>
      <c r="E41" s="8">
        <v>0</v>
      </c>
      <c r="F41" s="9" t="str">
        <f t="shared" si="5"/>
        <v>N/A</v>
      </c>
      <c r="G41" s="8">
        <v>1.6197600000000001E-4</v>
      </c>
      <c r="H41" s="9" t="str">
        <f t="shared" si="6"/>
        <v>N/A</v>
      </c>
      <c r="I41" s="10">
        <v>-100</v>
      </c>
      <c r="J41" s="10" t="s">
        <v>1746</v>
      </c>
      <c r="K41" s="9" t="str">
        <f t="shared" si="7"/>
        <v>N/A</v>
      </c>
    </row>
    <row r="42" spans="1:11" x14ac:dyDescent="0.25">
      <c r="A42" s="72" t="s">
        <v>32</v>
      </c>
      <c r="B42" s="5" t="s">
        <v>213</v>
      </c>
      <c r="C42" s="8">
        <v>97.650942897999997</v>
      </c>
      <c r="D42" s="9" t="str">
        <f t="shared" ref="D42:D51" si="8">IF($B42="N/A","N/A",IF(C42&lt;0,"No","Yes"))</f>
        <v>N/A</v>
      </c>
      <c r="E42" s="8">
        <v>96.963188359</v>
      </c>
      <c r="F42" s="9" t="str">
        <f t="shared" ref="F42:F51" si="9">IF($B42="N/A","N/A",IF(E42&lt;0,"No","Yes"))</f>
        <v>N/A</v>
      </c>
      <c r="G42" s="8">
        <v>96.770319560000004</v>
      </c>
      <c r="H42" s="9" t="str">
        <f t="shared" ref="H42:H51" si="10">IF($B42="N/A","N/A",IF(G42&lt;0,"No","Yes"))</f>
        <v>N/A</v>
      </c>
      <c r="I42" s="10">
        <v>-0.70399999999999996</v>
      </c>
      <c r="J42" s="10">
        <v>-0.19900000000000001</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51.791511001000003</v>
      </c>
      <c r="D44" s="9" t="str">
        <f t="shared" si="8"/>
        <v>N/A</v>
      </c>
      <c r="E44" s="8">
        <v>52.405226245000001</v>
      </c>
      <c r="F44" s="9" t="str">
        <f t="shared" si="9"/>
        <v>N/A</v>
      </c>
      <c r="G44" s="8">
        <v>53.297035366999999</v>
      </c>
      <c r="H44" s="9" t="str">
        <f t="shared" si="10"/>
        <v>N/A</v>
      </c>
      <c r="I44" s="10">
        <v>1.1850000000000001</v>
      </c>
      <c r="J44" s="10">
        <v>1.702</v>
      </c>
      <c r="K44" s="9" t="str">
        <f t="shared" si="11"/>
        <v>Yes</v>
      </c>
    </row>
    <row r="45" spans="1:11" x14ac:dyDescent="0.25">
      <c r="A45" s="72" t="s">
        <v>163</v>
      </c>
      <c r="B45" s="5" t="s">
        <v>213</v>
      </c>
      <c r="C45" s="8">
        <v>90.963941449000004</v>
      </c>
      <c r="D45" s="9" t="str">
        <f t="shared" si="8"/>
        <v>N/A</v>
      </c>
      <c r="E45" s="8">
        <v>94.317186065000001</v>
      </c>
      <c r="F45" s="9" t="str">
        <f t="shared" si="9"/>
        <v>N/A</v>
      </c>
      <c r="G45" s="8">
        <v>96.044695895999993</v>
      </c>
      <c r="H45" s="9" t="str">
        <f t="shared" si="10"/>
        <v>N/A</v>
      </c>
      <c r="I45" s="10">
        <v>3.6859999999999999</v>
      </c>
      <c r="J45" s="10">
        <v>1.8320000000000001</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95.850644685000006</v>
      </c>
      <c r="D48" s="9" t="str">
        <f t="shared" si="8"/>
        <v>N/A</v>
      </c>
      <c r="E48" s="8">
        <v>97.336006660999999</v>
      </c>
      <c r="F48" s="9" t="str">
        <f t="shared" si="9"/>
        <v>N/A</v>
      </c>
      <c r="G48" s="8">
        <v>98.193832987999997</v>
      </c>
      <c r="H48" s="9" t="str">
        <f t="shared" si="10"/>
        <v>N/A</v>
      </c>
      <c r="I48" s="10">
        <v>1.55</v>
      </c>
      <c r="J48" s="10">
        <v>0.88129999999999997</v>
      </c>
      <c r="K48" s="9" t="str">
        <f t="shared" si="11"/>
        <v>Yes</v>
      </c>
    </row>
    <row r="49" spans="1:12" x14ac:dyDescent="0.25">
      <c r="A49" s="72" t="s">
        <v>44</v>
      </c>
      <c r="B49" s="5" t="s">
        <v>213</v>
      </c>
      <c r="C49" s="8">
        <v>0</v>
      </c>
      <c r="D49" s="9" t="str">
        <f t="shared" si="8"/>
        <v>N/A</v>
      </c>
      <c r="E49" s="8">
        <v>0</v>
      </c>
      <c r="F49" s="9" t="str">
        <f t="shared" si="9"/>
        <v>N/A</v>
      </c>
      <c r="G49" s="8">
        <v>0</v>
      </c>
      <c r="H49" s="9" t="str">
        <f t="shared" si="10"/>
        <v>N/A</v>
      </c>
      <c r="I49" s="10" t="s">
        <v>1746</v>
      </c>
      <c r="J49" s="10" t="s">
        <v>1746</v>
      </c>
      <c r="K49" s="9" t="str">
        <f t="shared" si="11"/>
        <v>N/A</v>
      </c>
    </row>
    <row r="50" spans="1:12" x14ac:dyDescent="0.25">
      <c r="A50" s="72"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1.0007804000000001E-3</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4.4635964399999999E-2</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6.3854882440000003</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11250036</v>
      </c>
      <c r="D7" s="32" t="str">
        <f>IF($B7="N/A","N/A",IF(C7&gt;15,"No",IF(C7&lt;-15,"No","Yes")))</f>
        <v>N/A</v>
      </c>
      <c r="E7" s="31">
        <v>11930759</v>
      </c>
      <c r="F7" s="32" t="str">
        <f>IF($B7="N/A","N/A",IF(E7&gt;15,"No",IF(E7&lt;-15,"No","Yes")))</f>
        <v>N/A</v>
      </c>
      <c r="G7" s="31">
        <v>11650551</v>
      </c>
      <c r="H7" s="32" t="str">
        <f>IF($B7="N/A","N/A",IF(G7&gt;15,"No",IF(G7&lt;-15,"No","Yes")))</f>
        <v>N/A</v>
      </c>
      <c r="I7" s="33">
        <v>6.0510000000000002</v>
      </c>
      <c r="J7" s="33">
        <v>-2.35</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11250036</v>
      </c>
      <c r="D14" s="9" t="str">
        <f>IF($B14="N/A","N/A",IF(C14&gt;15,"No",IF(C14&lt;-15,"No","Yes")))</f>
        <v>N/A</v>
      </c>
      <c r="E14" s="36">
        <v>11930759</v>
      </c>
      <c r="F14" s="9" t="str">
        <f>IF($B14="N/A","N/A",IF(E14&gt;15,"No",IF(E14&lt;-15,"No","Yes")))</f>
        <v>N/A</v>
      </c>
      <c r="G14" s="36">
        <v>11650551</v>
      </c>
      <c r="H14" s="9" t="str">
        <f>IF($B14="N/A","N/A",IF(G14&gt;15,"No",IF(G14&lt;-15,"No","Yes")))</f>
        <v>N/A</v>
      </c>
      <c r="I14" s="10">
        <v>6.0510000000000002</v>
      </c>
      <c r="J14" s="10">
        <v>-2.35</v>
      </c>
      <c r="K14" s="9" t="str">
        <f t="shared" si="0"/>
        <v>Yes</v>
      </c>
    </row>
    <row r="15" spans="1:11" ht="14.25" customHeight="1" x14ac:dyDescent="0.25">
      <c r="A15" s="3" t="s">
        <v>444</v>
      </c>
      <c r="B15" s="35" t="s">
        <v>213</v>
      </c>
      <c r="C15" s="9">
        <v>0.65443346140000003</v>
      </c>
      <c r="D15" s="9" t="str">
        <f>IF($B15="N/A","N/A",IF(C15&gt;15,"No",IF(C15&lt;-15,"No","Yes")))</f>
        <v>N/A</v>
      </c>
      <c r="E15" s="9">
        <v>0.1522786606</v>
      </c>
      <c r="F15" s="9" t="str">
        <f>IF($B15="N/A","N/A",IF(E15&gt;15,"No",IF(E15&lt;-15,"No","Yes")))</f>
        <v>N/A</v>
      </c>
      <c r="G15" s="9">
        <v>2.7017434626000001</v>
      </c>
      <c r="H15" s="9" t="str">
        <f>IF($B15="N/A","N/A",IF(G15&gt;15,"No",IF(G15&lt;-15,"No","Yes")))</f>
        <v>N/A</v>
      </c>
      <c r="I15" s="10">
        <v>-76.7</v>
      </c>
      <c r="J15" s="10">
        <v>1674</v>
      </c>
      <c r="K15" s="9" t="str">
        <f t="shared" si="0"/>
        <v>No</v>
      </c>
    </row>
    <row r="16" spans="1:11" ht="12.75" customHeight="1" x14ac:dyDescent="0.25">
      <c r="A16" s="3" t="s">
        <v>862</v>
      </c>
      <c r="B16" s="35" t="s">
        <v>213</v>
      </c>
      <c r="C16" s="37">
        <v>58.761667391000003</v>
      </c>
      <c r="D16" s="9" t="str">
        <f>IF($B16="N/A","N/A",IF(C16&gt;15,"No",IF(C16&lt;-15,"No","Yes")))</f>
        <v>N/A</v>
      </c>
      <c r="E16" s="37">
        <v>47.695783796000001</v>
      </c>
      <c r="F16" s="9" t="str">
        <f>IF($B16="N/A","N/A",IF(E16&gt;15,"No",IF(E16&lt;-15,"No","Yes")))</f>
        <v>N/A</v>
      </c>
      <c r="G16" s="37">
        <v>74.453804071999997</v>
      </c>
      <c r="H16" s="9" t="str">
        <f>IF($B16="N/A","N/A",IF(G16&gt;15,"No",IF(G16&lt;-15,"No","Yes")))</f>
        <v>N/A</v>
      </c>
      <c r="I16" s="10">
        <v>-18.8</v>
      </c>
      <c r="J16" s="10">
        <v>56.1</v>
      </c>
      <c r="K16" s="9" t="str">
        <f t="shared" si="0"/>
        <v>No</v>
      </c>
    </row>
    <row r="17" spans="1:11" x14ac:dyDescent="0.25">
      <c r="A17" s="3" t="s">
        <v>131</v>
      </c>
      <c r="B17" s="35" t="s">
        <v>213</v>
      </c>
      <c r="C17" s="36">
        <v>1698</v>
      </c>
      <c r="D17" s="9" t="str">
        <f>IF($B17="N/A","N/A",IF(C17&gt;15,"No",IF(C17&lt;-15,"No","Yes")))</f>
        <v>N/A</v>
      </c>
      <c r="E17" s="36">
        <v>755</v>
      </c>
      <c r="F17" s="9" t="str">
        <f>IF($B17="N/A","N/A",IF(E17&gt;15,"No",IF(E17&lt;-15,"No","Yes")))</f>
        <v>N/A</v>
      </c>
      <c r="G17" s="36">
        <v>277</v>
      </c>
      <c r="H17" s="9" t="str">
        <f>IF($B17="N/A","N/A",IF(G17&gt;15,"No",IF(G17&lt;-15,"No","Yes")))</f>
        <v>N/A</v>
      </c>
      <c r="I17" s="10">
        <v>-55.5</v>
      </c>
      <c r="J17" s="10">
        <v>-63.3</v>
      </c>
      <c r="K17" s="9" t="str">
        <f t="shared" si="0"/>
        <v>No</v>
      </c>
    </row>
    <row r="18" spans="1:11" x14ac:dyDescent="0.25">
      <c r="A18" s="3" t="s">
        <v>346</v>
      </c>
      <c r="B18" s="35" t="s">
        <v>213</v>
      </c>
      <c r="C18" s="8" t="s">
        <v>213</v>
      </c>
      <c r="D18" s="9" t="str">
        <f>IF($B18="N/A","N/A",IF(C18&gt;15,"No",IF(C18&lt;-15,"No","Yes")))</f>
        <v>N/A</v>
      </c>
      <c r="E18" s="8">
        <v>6.3281808000000004E-3</v>
      </c>
      <c r="F18" s="9" t="str">
        <f>IF($B18="N/A","N/A",IF(E18&gt;15,"No",IF(E18&lt;-15,"No","Yes")))</f>
        <v>N/A</v>
      </c>
      <c r="G18" s="8">
        <v>2.3775699999999999E-3</v>
      </c>
      <c r="H18" s="9" t="str">
        <f>IF($B18="N/A","N/A",IF(G18&gt;15,"No",IF(G18&lt;-15,"No","Yes")))</f>
        <v>N/A</v>
      </c>
      <c r="I18" s="10" t="s">
        <v>213</v>
      </c>
      <c r="J18" s="10">
        <v>-62.4</v>
      </c>
      <c r="K18" s="9" t="str">
        <f t="shared" si="0"/>
        <v>No</v>
      </c>
    </row>
    <row r="19" spans="1:11" ht="27.75" customHeight="1" x14ac:dyDescent="0.25">
      <c r="A19" s="3" t="s">
        <v>841</v>
      </c>
      <c r="B19" s="35" t="s">
        <v>213</v>
      </c>
      <c r="C19" s="37">
        <v>42.513545346999997</v>
      </c>
      <c r="D19" s="9" t="str">
        <f>IF($B19="N/A","N/A",IF(C19&gt;60,"No",IF(C19&lt;15,"No","Yes")))</f>
        <v>N/A</v>
      </c>
      <c r="E19" s="37">
        <v>79.540397350999996</v>
      </c>
      <c r="F19" s="9" t="str">
        <f>IF($B19="N/A","N/A",IF(E19&gt;60,"No",IF(E19&lt;15,"No","Yes")))</f>
        <v>N/A</v>
      </c>
      <c r="G19" s="37">
        <v>29.646209385999999</v>
      </c>
      <c r="H19" s="9" t="str">
        <f>IF($B19="N/A","N/A",IF(G19&gt;60,"No",IF(G19&lt;15,"No","Yes")))</f>
        <v>N/A</v>
      </c>
      <c r="I19" s="10">
        <v>87.09</v>
      </c>
      <c r="J19" s="10">
        <v>-62.7</v>
      </c>
      <c r="K19" s="9" t="str">
        <f t="shared" si="0"/>
        <v>No</v>
      </c>
    </row>
    <row r="20" spans="1:11" x14ac:dyDescent="0.25">
      <c r="A20" s="3" t="s">
        <v>27</v>
      </c>
      <c r="B20" s="35" t="s">
        <v>217</v>
      </c>
      <c r="C20" s="36">
        <v>0</v>
      </c>
      <c r="D20" s="9" t="str">
        <f>IF($B20="N/A","N/A",IF(C20="N/A","N/A",IF(C20=0,"Yes","No")))</f>
        <v>Yes</v>
      </c>
      <c r="E20" s="36">
        <v>11</v>
      </c>
      <c r="F20" s="9" t="str">
        <f>IF($B20="N/A","N/A",IF(E20="N/A","N/A",IF(E20=0,"Yes","No")))</f>
        <v>No</v>
      </c>
      <c r="G20" s="36">
        <v>0</v>
      </c>
      <c r="H20" s="9" t="str">
        <f>IF($B20="N/A","N/A",IF(G20=0,"Yes","No"))</f>
        <v>Yes</v>
      </c>
      <c r="I20" s="10" t="s">
        <v>1746</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11250036</v>
      </c>
      <c r="D6" s="9" t="str">
        <f>IF($B6="N/A","N/A",IF(C6&gt;15,"No",IF(C6&lt;-15,"No","Yes")))</f>
        <v>N/A</v>
      </c>
      <c r="E6" s="36">
        <v>11930759</v>
      </c>
      <c r="F6" s="9" t="str">
        <f>IF($B6="N/A","N/A",IF(E6&gt;15,"No",IF(E6&lt;-15,"No","Yes")))</f>
        <v>N/A</v>
      </c>
      <c r="G6" s="36">
        <v>11650551</v>
      </c>
      <c r="H6" s="9" t="str">
        <f>IF($B6="N/A","N/A",IF(G6&gt;15,"No",IF(G6&lt;-15,"No","Yes")))</f>
        <v>N/A</v>
      </c>
      <c r="I6" s="10">
        <v>6.0510000000000002</v>
      </c>
      <c r="J6" s="10">
        <v>-2.35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57.414081875000001</v>
      </c>
      <c r="D9" s="9" t="str">
        <f>IF($B9="N/A","N/A",IF(C9&gt;60,"No",IF(C9&lt;15,"No","Yes")))</f>
        <v>Yes</v>
      </c>
      <c r="E9" s="37">
        <v>57.266227571999998</v>
      </c>
      <c r="F9" s="9" t="str">
        <f>IF($B9="N/A","N/A",IF(E9&gt;60,"No",IF(E9&lt;15,"No","Yes")))</f>
        <v>Yes</v>
      </c>
      <c r="G9" s="37">
        <v>60.632587076999997</v>
      </c>
      <c r="H9" s="9" t="str">
        <f>IF($B9="N/A","N/A",IF(G9&gt;60,"No",IF(G9&lt;15,"No","Yes")))</f>
        <v>No</v>
      </c>
      <c r="I9" s="10">
        <v>-0.25800000000000001</v>
      </c>
      <c r="J9" s="10">
        <v>5.8780000000000001</v>
      </c>
      <c r="K9" s="9" t="str">
        <f t="shared" si="0"/>
        <v>Yes</v>
      </c>
    </row>
    <row r="10" spans="1:11" x14ac:dyDescent="0.25">
      <c r="A10" s="3" t="s">
        <v>14</v>
      </c>
      <c r="B10" s="35" t="s">
        <v>272</v>
      </c>
      <c r="C10" s="9">
        <v>2.6314493571000002</v>
      </c>
      <c r="D10" s="9" t="str">
        <f>IF($B10="N/A","N/A",IF(C10&gt;15,"No",IF(C10&lt;=0,"No","Yes")))</f>
        <v>Yes</v>
      </c>
      <c r="E10" s="9">
        <v>2.4408170510999998</v>
      </c>
      <c r="F10" s="9" t="str">
        <f>IF($B10="N/A","N/A",IF(E10&gt;15,"No",IF(E10&lt;=0,"No","Yes")))</f>
        <v>Yes</v>
      </c>
      <c r="G10" s="9">
        <v>2.7809414335999998</v>
      </c>
      <c r="H10" s="9" t="str">
        <f>IF($B10="N/A","N/A",IF(G10&gt;15,"No",IF(G10&lt;=0,"No","Yes")))</f>
        <v>Yes</v>
      </c>
      <c r="I10" s="10">
        <v>-7.24</v>
      </c>
      <c r="J10" s="10">
        <v>13.93</v>
      </c>
      <c r="K10" s="9" t="str">
        <f t="shared" si="0"/>
        <v>Yes</v>
      </c>
    </row>
    <row r="11" spans="1:11" x14ac:dyDescent="0.25">
      <c r="A11" s="3" t="s">
        <v>877</v>
      </c>
      <c r="B11" s="35" t="s">
        <v>213</v>
      </c>
      <c r="C11" s="37">
        <v>97.291387283000006</v>
      </c>
      <c r="D11" s="9" t="str">
        <f>IF($B11="N/A","N/A",IF(C11&gt;15,"No",IF(C11&lt;-15,"No","Yes")))</f>
        <v>N/A</v>
      </c>
      <c r="E11" s="37">
        <v>93.996947199000005</v>
      </c>
      <c r="F11" s="9" t="str">
        <f>IF($B11="N/A","N/A",IF(E11&gt;15,"No",IF(E11&lt;-15,"No","Yes")))</f>
        <v>N/A</v>
      </c>
      <c r="G11" s="37">
        <v>96.874819056000007</v>
      </c>
      <c r="H11" s="9" t="str">
        <f>IF($B11="N/A","N/A",IF(G11&gt;15,"No",IF(G11&lt;-15,"No","Yes")))</f>
        <v>N/A</v>
      </c>
      <c r="I11" s="10">
        <v>-3.39</v>
      </c>
      <c r="J11" s="10">
        <v>3.0619999999999998</v>
      </c>
      <c r="K11" s="9" t="str">
        <f t="shared" si="0"/>
        <v>Yes</v>
      </c>
    </row>
    <row r="12" spans="1:11" x14ac:dyDescent="0.25">
      <c r="A12" s="3" t="s">
        <v>939</v>
      </c>
      <c r="B12" s="35" t="s">
        <v>213</v>
      </c>
      <c r="C12" s="9">
        <v>8.8888603999999992E-6</v>
      </c>
      <c r="D12" s="9" t="str">
        <f>IF($B12="N/A","N/A",IF(C12&gt;15,"No",IF(C12&lt;-15,"No","Yes")))</f>
        <v>N/A</v>
      </c>
      <c r="E12" s="9">
        <v>0</v>
      </c>
      <c r="F12" s="9" t="str">
        <f>IF($B12="N/A","N/A",IF(E12&gt;15,"No",IF(E12&lt;-15,"No","Yes")))</f>
        <v>N/A</v>
      </c>
      <c r="G12" s="9">
        <v>2.4475494763999999</v>
      </c>
      <c r="H12" s="9" t="str">
        <f>IF($B12="N/A","N/A",IF(G12&gt;15,"No",IF(G12&lt;-15,"No","Yes")))</f>
        <v>N/A</v>
      </c>
      <c r="I12" s="10">
        <v>-100</v>
      </c>
      <c r="J12" s="10" t="s">
        <v>1746</v>
      </c>
      <c r="K12" s="9" t="str">
        <f t="shared" si="0"/>
        <v>N/A</v>
      </c>
    </row>
    <row r="13" spans="1:11" x14ac:dyDescent="0.25">
      <c r="A13" s="3" t="s">
        <v>51</v>
      </c>
      <c r="B13" s="35" t="s">
        <v>273</v>
      </c>
      <c r="C13" s="9">
        <v>99.999831111999995</v>
      </c>
      <c r="D13" s="9" t="str">
        <f>IF($B13="N/A","N/A",IF(C13&gt;99,"No",IF(C13&lt;95,"No","Yes")))</f>
        <v>No</v>
      </c>
      <c r="E13" s="9">
        <v>99.262402332999997</v>
      </c>
      <c r="F13" s="9" t="str">
        <f>IF($B13="N/A","N/A",IF(E13&gt;99,"No",IF(E13&lt;95,"No","Yes")))</f>
        <v>No</v>
      </c>
      <c r="G13" s="9">
        <v>97.048903523999996</v>
      </c>
      <c r="H13" s="9" t="str">
        <f>IF($B13="N/A","N/A",IF(G13&gt;99,"No",IF(G13&lt;95,"No","Yes")))</f>
        <v>Yes</v>
      </c>
      <c r="I13" s="10">
        <v>-0.73699999999999999</v>
      </c>
      <c r="J13" s="10">
        <v>-2.23</v>
      </c>
      <c r="K13" s="9" t="str">
        <f t="shared" si="0"/>
        <v>Yes</v>
      </c>
    </row>
    <row r="14" spans="1:11" x14ac:dyDescent="0.25">
      <c r="A14" s="3" t="s">
        <v>52</v>
      </c>
      <c r="B14" s="35" t="s">
        <v>274</v>
      </c>
      <c r="C14" s="9">
        <v>1.6888830000000001E-4</v>
      </c>
      <c r="D14" s="9" t="str">
        <f>IF($B14="N/A","N/A",IF(C14&gt;6,"No",IF(C14&lt;=0,"No","Yes")))</f>
        <v>Yes</v>
      </c>
      <c r="E14" s="9">
        <v>0.73759766670000004</v>
      </c>
      <c r="F14" s="9" t="str">
        <f>IF($B14="N/A","N/A",IF(E14&gt;6,"No",IF(E14&lt;=0,"No","Yes")))</f>
        <v>Yes</v>
      </c>
      <c r="G14" s="9">
        <v>2.951096476</v>
      </c>
      <c r="H14" s="9" t="str">
        <f>IF($B14="N/A","N/A",IF(G14&gt;6,"No",IF(G14&lt;=0,"No","Yes")))</f>
        <v>Yes</v>
      </c>
      <c r="I14" s="10">
        <v>437000</v>
      </c>
      <c r="J14" s="10">
        <v>300.10000000000002</v>
      </c>
      <c r="K14" s="9" t="str">
        <f t="shared" si="0"/>
        <v>No</v>
      </c>
    </row>
    <row r="15" spans="1:11" x14ac:dyDescent="0.25">
      <c r="A15" s="3" t="s">
        <v>164</v>
      </c>
      <c r="B15" s="35" t="s">
        <v>213</v>
      </c>
      <c r="C15" s="9">
        <v>99.517307396000007</v>
      </c>
      <c r="D15" s="9" t="str">
        <f>IF($B15="N/A","N/A",IF(C15&gt;15,"No",IF(C15&lt;-15,"No","Yes")))</f>
        <v>N/A</v>
      </c>
      <c r="E15" s="9">
        <v>99.511287827000004</v>
      </c>
      <c r="F15" s="9" t="str">
        <f>IF($B15="N/A","N/A",IF(E15&gt;15,"No",IF(E15&lt;-15,"No","Yes")))</f>
        <v>N/A</v>
      </c>
      <c r="G15" s="9">
        <v>99.555149975999996</v>
      </c>
      <c r="H15" s="9" t="str">
        <f>IF($B15="N/A","N/A",IF(G15&gt;15,"No",IF(G15&lt;-15,"No","Yes")))</f>
        <v>N/A</v>
      </c>
      <c r="I15" s="10">
        <v>-6.0000000000000001E-3</v>
      </c>
      <c r="J15" s="10">
        <v>4.41E-2</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99.972613374999995</v>
      </c>
      <c r="D17" s="9" t="str">
        <f>IF($B17="N/A","N/A",IF(C17&gt;98,"Yes","No"))</f>
        <v>Yes</v>
      </c>
      <c r="E17" s="9">
        <v>99.978966048000004</v>
      </c>
      <c r="F17" s="9" t="str">
        <f>IF($B17="N/A","N/A",IF(E17&gt;98,"Yes","No"))</f>
        <v>Yes</v>
      </c>
      <c r="G17" s="9">
        <v>99.977738926000001</v>
      </c>
      <c r="H17" s="9" t="str">
        <f>IF($B17="N/A","N/A",IF(G17&gt;98,"Yes","No"))</f>
        <v>Yes</v>
      </c>
      <c r="I17" s="10">
        <v>6.4000000000000003E-3</v>
      </c>
      <c r="J17" s="10">
        <v>-1E-3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99.881955933</v>
      </c>
      <c r="D19" s="9" t="str">
        <f>IF($B19="N/A","N/A",IF(C19&gt;100,"No",IF(C19&lt;98,"No","Yes")))</f>
        <v>Yes</v>
      </c>
      <c r="E19" s="9">
        <v>99.841812243000007</v>
      </c>
      <c r="F19" s="9" t="str">
        <f>IF($B19="N/A","N/A",IF(E19&gt;100,"No",IF(E19&lt;98,"No","Yes")))</f>
        <v>Yes</v>
      </c>
      <c r="G19" s="9">
        <v>99.873945875999993</v>
      </c>
      <c r="H19" s="9" t="str">
        <f>IF($B19="N/A","N/A",IF(G19&gt;100,"No",IF(G19&lt;98,"No","Yes")))</f>
        <v>Yes</v>
      </c>
      <c r="I19" s="10">
        <v>-0.04</v>
      </c>
      <c r="J19" s="10">
        <v>3.2199999999999999E-2</v>
      </c>
      <c r="K19" s="9" t="str">
        <f>IF(J19="Div by 0", "N/A", IF(J19="N/A","N/A", IF(J19&gt;30, "No", IF(J19&lt;-30, "No", "Yes"))))</f>
        <v>Yes</v>
      </c>
    </row>
    <row r="20" spans="1:11" x14ac:dyDescent="0.25">
      <c r="A20" s="3" t="s">
        <v>679</v>
      </c>
      <c r="B20" s="35" t="s">
        <v>223</v>
      </c>
      <c r="C20" s="9">
        <v>99.999973333</v>
      </c>
      <c r="D20" s="9" t="str">
        <f>IF($B20="N/A","N/A",IF(C20&gt;100,"No",IF(C20&lt;98,"No","Yes")))</f>
        <v>Yes</v>
      </c>
      <c r="E20" s="9">
        <v>99.999891038000001</v>
      </c>
      <c r="F20" s="9" t="str">
        <f>IF($B20="N/A","N/A",IF(E20&gt;100,"No",IF(E20&lt;98,"No","Yes")))</f>
        <v>Yes</v>
      </c>
      <c r="G20" s="9">
        <v>99.999965666999998</v>
      </c>
      <c r="H20" s="9" t="str">
        <f>IF($B20="N/A","N/A",IF(G20&gt;100,"No",IF(G20&lt;98,"No","Yes")))</f>
        <v>Yes</v>
      </c>
      <c r="I20" s="10">
        <v>0</v>
      </c>
      <c r="J20" s="10">
        <v>1E-4</v>
      </c>
      <c r="K20" s="9" t="str">
        <f>IF(J20="Div by 0", "N/A", IF(J20="N/A","N/A", IF(J20&gt;30, "No", IF(J20&lt;-30, "No", "Yes"))))</f>
        <v>Yes</v>
      </c>
    </row>
    <row r="21" spans="1:11" x14ac:dyDescent="0.25">
      <c r="A21" s="3" t="s">
        <v>680</v>
      </c>
      <c r="B21" s="35" t="s">
        <v>223</v>
      </c>
      <c r="C21" s="9">
        <v>99.999973333</v>
      </c>
      <c r="D21" s="9" t="str">
        <f>IF($B21="N/A","N/A",IF(C21&gt;100,"No",IF(C21&lt;98,"No","Yes")))</f>
        <v>Yes</v>
      </c>
      <c r="E21" s="9">
        <v>99.999891038000001</v>
      </c>
      <c r="F21" s="9" t="str">
        <f>IF($B21="N/A","N/A",IF(E21&gt;100,"No",IF(E21&lt;98,"No","Yes")))</f>
        <v>Yes</v>
      </c>
      <c r="G21" s="9">
        <v>99.999965666999998</v>
      </c>
      <c r="H21" s="9" t="str">
        <f>IF($B21="N/A","N/A",IF(G21&gt;100,"No",IF(G21&lt;98,"No","Yes")))</f>
        <v>Yes</v>
      </c>
      <c r="I21" s="10">
        <v>0</v>
      </c>
      <c r="J21" s="10">
        <v>1E-4</v>
      </c>
      <c r="K21" s="9" t="str">
        <f>IF(J21="Div by 0", "N/A", IF(J21="N/A","N/A", IF(J21&gt;30, "No", IF(J21&lt;-30, "No", "Yes"))))</f>
        <v>Yes</v>
      </c>
    </row>
    <row r="22" spans="1:11" ht="15" customHeight="1" x14ac:dyDescent="0.25">
      <c r="A22" s="3" t="s">
        <v>1713</v>
      </c>
      <c r="B22" s="35" t="s">
        <v>213</v>
      </c>
      <c r="C22" s="9">
        <v>65.169329235999996</v>
      </c>
      <c r="D22" s="9" t="str">
        <f>IF($B22="N/A","N/A",IF(C22&gt;15,"No",IF(C22&lt;-15,"No","Yes")))</f>
        <v>N/A</v>
      </c>
      <c r="E22" s="9">
        <v>65.182324109000007</v>
      </c>
      <c r="F22" s="9" t="str">
        <f>IF($B22="N/A","N/A",IF(E22&gt;15,"No",IF(E22&lt;-15,"No","Yes")))</f>
        <v>N/A</v>
      </c>
      <c r="G22" s="9">
        <v>63.539235183000002</v>
      </c>
      <c r="H22" s="9" t="str">
        <f>IF($B22="N/A","N/A",IF(G22&gt;15,"No",IF(G22&lt;-15,"No","Yes")))</f>
        <v>N/A</v>
      </c>
      <c r="I22" s="10">
        <v>1.9900000000000001E-2</v>
      </c>
      <c r="J22" s="10">
        <v>-2.52</v>
      </c>
      <c r="K22" s="9" t="str">
        <f t="shared" ref="K22:K31" si="1">IF(J22="Div by 0", "N/A", IF(J22="N/A","N/A", IF(J22&gt;30, "No", IF(J22&lt;-30, "No", "Yes"))))</f>
        <v>Yes</v>
      </c>
    </row>
    <row r="23" spans="1:11" x14ac:dyDescent="0.25">
      <c r="A23" s="3" t="s">
        <v>940</v>
      </c>
      <c r="B23" s="35" t="s">
        <v>213</v>
      </c>
      <c r="C23" s="9">
        <v>34.827808550999997</v>
      </c>
      <c r="D23" s="9" t="str">
        <f>IF($B23="N/A","N/A",IF(C23&gt;15,"No",IF(C23&lt;-15,"No","Yes")))</f>
        <v>N/A</v>
      </c>
      <c r="E23" s="9">
        <v>34.688136772999997</v>
      </c>
      <c r="F23" s="9" t="str">
        <f>IF($B23="N/A","N/A",IF(E23&gt;15,"No",IF(E23&lt;-15,"No","Yes")))</f>
        <v>N/A</v>
      </c>
      <c r="G23" s="9">
        <v>36.201163360999999</v>
      </c>
      <c r="H23" s="9" t="str">
        <f>IF($B23="N/A","N/A",IF(G23&gt;15,"No",IF(G23&lt;-15,"No","Yes")))</f>
        <v>N/A</v>
      </c>
      <c r="I23" s="10">
        <v>-0.40100000000000002</v>
      </c>
      <c r="J23" s="10">
        <v>4.3620000000000001</v>
      </c>
      <c r="K23" s="9" t="str">
        <f t="shared" si="1"/>
        <v>Yes</v>
      </c>
    </row>
    <row r="24" spans="1:11" ht="25" x14ac:dyDescent="0.25">
      <c r="A24" s="3" t="s">
        <v>941</v>
      </c>
      <c r="B24" s="35" t="s">
        <v>213</v>
      </c>
      <c r="C24" s="9">
        <v>8.2666399999999996E-4</v>
      </c>
      <c r="D24" s="9" t="str">
        <f>IF($B24="N/A","N/A",IF(C24&gt;15,"No",IF(C24&lt;-15,"No","Yes")))</f>
        <v>N/A</v>
      </c>
      <c r="E24" s="9">
        <v>4.19085E-5</v>
      </c>
      <c r="F24" s="9" t="str">
        <f>IF($B24="N/A","N/A",IF(E24&gt;15,"No",IF(E24&lt;-15,"No","Yes")))</f>
        <v>N/A</v>
      </c>
      <c r="G24" s="9">
        <v>9.4416100000000006E-5</v>
      </c>
      <c r="H24" s="9" t="str">
        <f>IF($B24="N/A","N/A",IF(G24&gt;15,"No",IF(G24&lt;-15,"No","Yes")))</f>
        <v>N/A</v>
      </c>
      <c r="I24" s="10">
        <v>-94.9</v>
      </c>
      <c r="J24" s="10">
        <v>125.3</v>
      </c>
      <c r="K24" s="9" t="str">
        <f t="shared" si="1"/>
        <v>No</v>
      </c>
    </row>
    <row r="25" spans="1:11" x14ac:dyDescent="0.25">
      <c r="A25" s="3" t="s">
        <v>166</v>
      </c>
      <c r="B25" s="35" t="s">
        <v>213</v>
      </c>
      <c r="C25" s="9">
        <v>99.999973333</v>
      </c>
      <c r="D25" s="9" t="str">
        <f t="shared" ref="D25:D27" si="2">IF($B25="N/A","N/A",IF(C25&gt;15,"No",IF(C25&lt;-15,"No","Yes")))</f>
        <v>N/A</v>
      </c>
      <c r="E25" s="9">
        <v>99.999891038000001</v>
      </c>
      <c r="F25" s="9" t="str">
        <f t="shared" ref="F25:F27" si="3">IF($B25="N/A","N/A",IF(E25&gt;15,"No",IF(E25&lt;-15,"No","Yes")))</f>
        <v>N/A</v>
      </c>
      <c r="G25" s="9">
        <v>99.999965666999998</v>
      </c>
      <c r="H25" s="9" t="str">
        <f t="shared" ref="H25:H27" si="4">IF($B25="N/A","N/A",IF(G25&gt;15,"No",IF(G25&lt;-15,"No","Yes")))</f>
        <v>N/A</v>
      </c>
      <c r="I25" s="10">
        <v>0</v>
      </c>
      <c r="J25" s="10">
        <v>1E-4</v>
      </c>
      <c r="K25" s="9" t="str">
        <f t="shared" si="1"/>
        <v>Yes</v>
      </c>
    </row>
    <row r="26" spans="1:11" x14ac:dyDescent="0.25">
      <c r="A26" s="3" t="s">
        <v>167</v>
      </c>
      <c r="B26" s="35" t="s">
        <v>213</v>
      </c>
      <c r="C26" s="9">
        <v>99.999973333</v>
      </c>
      <c r="D26" s="9" t="str">
        <f t="shared" si="2"/>
        <v>N/A</v>
      </c>
      <c r="E26" s="9">
        <v>99.999891038000001</v>
      </c>
      <c r="F26" s="9" t="str">
        <f t="shared" si="3"/>
        <v>N/A</v>
      </c>
      <c r="G26" s="9">
        <v>99.999965666999998</v>
      </c>
      <c r="H26" s="9" t="str">
        <f t="shared" si="4"/>
        <v>N/A</v>
      </c>
      <c r="I26" s="10">
        <v>0</v>
      </c>
      <c r="J26" s="10">
        <v>1E-4</v>
      </c>
      <c r="K26" s="9" t="str">
        <f t="shared" si="1"/>
        <v>Yes</v>
      </c>
    </row>
    <row r="27" spans="1:11" x14ac:dyDescent="0.25">
      <c r="A27" s="3" t="s">
        <v>168</v>
      </c>
      <c r="B27" s="35" t="s">
        <v>213</v>
      </c>
      <c r="C27" s="9">
        <v>99.999973333</v>
      </c>
      <c r="D27" s="9" t="str">
        <f t="shared" si="2"/>
        <v>N/A</v>
      </c>
      <c r="E27" s="9">
        <v>99.999891038000001</v>
      </c>
      <c r="F27" s="9" t="str">
        <f t="shared" si="3"/>
        <v>N/A</v>
      </c>
      <c r="G27" s="9">
        <v>99.999965666999998</v>
      </c>
      <c r="H27" s="9" t="str">
        <f t="shared" si="4"/>
        <v>N/A</v>
      </c>
      <c r="I27" s="10">
        <v>0</v>
      </c>
      <c r="J27" s="10">
        <v>1E-4</v>
      </c>
      <c r="K27" s="9" t="str">
        <f t="shared" si="1"/>
        <v>Yes</v>
      </c>
    </row>
    <row r="28" spans="1:11" x14ac:dyDescent="0.25">
      <c r="A28" s="3" t="s">
        <v>54</v>
      </c>
      <c r="B28" s="35" t="s">
        <v>213</v>
      </c>
      <c r="C28" s="9">
        <v>5.6497152542000002</v>
      </c>
      <c r="D28" s="9" t="str">
        <f>IF($B28="N/A","N/A",IF(C28&gt;15,"No",IF(C28&lt;-15,"No","Yes")))</f>
        <v>N/A</v>
      </c>
      <c r="E28" s="9">
        <v>6.0542166679999996</v>
      </c>
      <c r="F28" s="9" t="str">
        <f>IF($B28="N/A","N/A",IF(E28&gt;15,"No",IF(E28&lt;-15,"No","Yes")))</f>
        <v>N/A</v>
      </c>
      <c r="G28" s="9">
        <v>6.4914783858999998</v>
      </c>
      <c r="H28" s="9" t="str">
        <f>IF($B28="N/A","N/A",IF(G28&gt;15,"No",IF(G28&lt;-15,"No","Yes")))</f>
        <v>N/A</v>
      </c>
      <c r="I28" s="10">
        <v>7.16</v>
      </c>
      <c r="J28" s="10">
        <v>7.2220000000000004</v>
      </c>
      <c r="K28" s="9" t="str">
        <f t="shared" si="1"/>
        <v>Yes</v>
      </c>
    </row>
    <row r="29" spans="1:11" x14ac:dyDescent="0.25">
      <c r="A29" s="3" t="s">
        <v>55</v>
      </c>
      <c r="B29" s="35" t="s">
        <v>213</v>
      </c>
      <c r="C29" s="9">
        <v>94.350258079</v>
      </c>
      <c r="D29" s="9" t="str">
        <f>IF($B29="N/A","N/A",IF(C29&gt;15,"No",IF(C29&lt;-15,"No","Yes")))</f>
        <v>N/A</v>
      </c>
      <c r="E29" s="9">
        <v>93.945674370000006</v>
      </c>
      <c r="F29" s="9" t="str">
        <f>IF($B29="N/A","N/A",IF(E29&gt;15,"No",IF(E29&lt;-15,"No","Yes")))</f>
        <v>N/A</v>
      </c>
      <c r="G29" s="9">
        <v>93.508487281000001</v>
      </c>
      <c r="H29" s="9" t="str">
        <f>IF($B29="N/A","N/A",IF(G29&gt;15,"No",IF(G29&lt;-15,"No","Yes")))</f>
        <v>N/A</v>
      </c>
      <c r="I29" s="10">
        <v>-0.42899999999999999</v>
      </c>
      <c r="J29" s="10">
        <v>-0.46500000000000002</v>
      </c>
      <c r="K29" s="9" t="str">
        <f t="shared" si="1"/>
        <v>Yes</v>
      </c>
    </row>
    <row r="30" spans="1:11" x14ac:dyDescent="0.25">
      <c r="A30" s="3" t="s">
        <v>56</v>
      </c>
      <c r="B30" s="35" t="s">
        <v>213</v>
      </c>
      <c r="C30" s="9">
        <v>73.413818409000001</v>
      </c>
      <c r="D30" s="9" t="str">
        <f>IF($B30="N/A","N/A",IF(C30&gt;15,"No",IF(C30&lt;-15,"No","Yes")))</f>
        <v>N/A</v>
      </c>
      <c r="E30" s="9">
        <v>75.881995437</v>
      </c>
      <c r="F30" s="9" t="str">
        <f>IF($B30="N/A","N/A",IF(E30&gt;15,"No",IF(E30&lt;-15,"No","Yes")))</f>
        <v>N/A</v>
      </c>
      <c r="G30" s="9">
        <v>77.986508963999995</v>
      </c>
      <c r="H30" s="9" t="str">
        <f>IF($B30="N/A","N/A",IF(G30&gt;15,"No",IF(G30&lt;-15,"No","Yes")))</f>
        <v>N/A</v>
      </c>
      <c r="I30" s="10">
        <v>3.3620000000000001</v>
      </c>
      <c r="J30" s="10">
        <v>2.7730000000000001</v>
      </c>
      <c r="K30" s="9" t="str">
        <f t="shared" si="1"/>
        <v>Yes</v>
      </c>
    </row>
    <row r="31" spans="1:11" x14ac:dyDescent="0.25">
      <c r="A31" s="3" t="s">
        <v>57</v>
      </c>
      <c r="B31" s="35" t="s">
        <v>213</v>
      </c>
      <c r="C31" s="9">
        <v>21.615113053999998</v>
      </c>
      <c r="D31" s="9" t="str">
        <f>IF($B31="N/A","N/A",IF(C31&gt;15,"No",IF(C31&lt;-15,"No","Yes")))</f>
        <v>N/A</v>
      </c>
      <c r="E31" s="9">
        <v>19.505330717</v>
      </c>
      <c r="F31" s="9" t="str">
        <f>IF($B31="N/A","N/A",IF(E31&gt;15,"No",IF(E31&lt;-15,"No","Yes")))</f>
        <v>N/A</v>
      </c>
      <c r="G31" s="9">
        <v>15.829646169</v>
      </c>
      <c r="H31" s="9" t="str">
        <f>IF($B31="N/A","N/A",IF(G31&gt;15,"No",IF(G31&lt;-15,"No","Yes")))</f>
        <v>N/A</v>
      </c>
      <c r="I31" s="10">
        <v>-9.76</v>
      </c>
      <c r="J31" s="10">
        <v>-18.8</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4</v>
      </c>
      <c r="D6" s="11" t="s">
        <v>213</v>
      </c>
      <c r="E6" s="27">
        <v>7</v>
      </c>
      <c r="F6" s="11" t="s">
        <v>213</v>
      </c>
      <c r="G6" s="27">
        <v>7</v>
      </c>
      <c r="H6" s="11" t="s">
        <v>213</v>
      </c>
      <c r="I6" s="114" t="s">
        <v>213</v>
      </c>
      <c r="J6" s="114" t="s">
        <v>213</v>
      </c>
      <c r="K6" s="11" t="s">
        <v>213</v>
      </c>
      <c r="L6" s="11" t="s">
        <v>213</v>
      </c>
    </row>
    <row r="7" spans="1:12" x14ac:dyDescent="0.25">
      <c r="A7" s="3" t="s">
        <v>17</v>
      </c>
      <c r="B7" s="30" t="s">
        <v>213</v>
      </c>
      <c r="C7" s="31">
        <v>1265205</v>
      </c>
      <c r="D7" s="68" t="str">
        <f>IF($B7="N/A","N/A",IF(C7&gt;10,"No",IF(C7&lt;-10,"No","Yes")))</f>
        <v>N/A</v>
      </c>
      <c r="E7" s="31">
        <v>1345930</v>
      </c>
      <c r="F7" s="68" t="str">
        <f>IF($B7="N/A","N/A",IF(E7&gt;10,"No",IF(E7&lt;-10,"No","Yes")))</f>
        <v>N/A</v>
      </c>
      <c r="G7" s="31">
        <v>1374174</v>
      </c>
      <c r="H7" s="68" t="str">
        <f>IF($B7="N/A","N/A",IF(G7&gt;10,"No",IF(G7&lt;-10,"No","Yes")))</f>
        <v>N/A</v>
      </c>
      <c r="I7" s="69">
        <v>6.38</v>
      </c>
      <c r="J7" s="69">
        <v>2.0979999999999999</v>
      </c>
      <c r="K7" s="70" t="s">
        <v>739</v>
      </c>
      <c r="L7" s="32" t="str">
        <f>IF(J7="Div by 0", "N/A", IF(K7="N/A","N/A", IF(J7&gt;VALUE(MID(K7,1,2)), "No", IF(J7&lt;-1*VALUE(MID(K7,1,2)), "No", "Yes"))))</f>
        <v>Yes</v>
      </c>
    </row>
    <row r="8" spans="1:12" x14ac:dyDescent="0.25">
      <c r="A8" s="3" t="s">
        <v>58</v>
      </c>
      <c r="B8" s="35" t="s">
        <v>213</v>
      </c>
      <c r="C8" s="45">
        <v>5465227731</v>
      </c>
      <c r="D8" s="11" t="str">
        <f>IF($B8="N/A","N/A",IF(C8&gt;10,"No",IF(C8&lt;-10,"No","Yes")))</f>
        <v>N/A</v>
      </c>
      <c r="E8" s="45">
        <v>5607579716</v>
      </c>
      <c r="F8" s="11" t="str">
        <f>IF($B8="N/A","N/A",IF(E8&gt;10,"No",IF(E8&lt;-10,"No","Yes")))</f>
        <v>N/A</v>
      </c>
      <c r="G8" s="45">
        <v>4892270456</v>
      </c>
      <c r="H8" s="11" t="str">
        <f>IF($B8="N/A","N/A",IF(G8&gt;10,"No",IF(G8&lt;-10,"No","Yes")))</f>
        <v>N/A</v>
      </c>
      <c r="I8" s="12">
        <v>2.605</v>
      </c>
      <c r="J8" s="12">
        <v>-12.8</v>
      </c>
      <c r="K8" s="43" t="s">
        <v>739</v>
      </c>
      <c r="L8" s="9" t="str">
        <f>IF(J8="Div by 0", "N/A", IF(K8="N/A","N/A", IF(J8&gt;VALUE(MID(K8,1,2)), "No", IF(J8&lt;-1*VALUE(MID(K8,1,2)), "No", "Yes"))))</f>
        <v>Yes</v>
      </c>
    </row>
    <row r="9" spans="1:12" x14ac:dyDescent="0.25">
      <c r="A9" s="4" t="s">
        <v>944</v>
      </c>
      <c r="B9" s="9" t="s">
        <v>213</v>
      </c>
      <c r="C9" s="8">
        <v>9.7421366498000008</v>
      </c>
      <c r="D9" s="11" t="str">
        <f>IF($B9="N/A","N/A",IF(C9&gt;10,"No",IF(C9&lt;-10,"No","Yes")))</f>
        <v>N/A</v>
      </c>
      <c r="E9" s="8">
        <v>9.3804284026999998</v>
      </c>
      <c r="F9" s="11" t="str">
        <f>IF($B9="N/A","N/A",IF(E9&gt;10,"No",IF(E9&lt;-10,"No","Yes")))</f>
        <v>N/A</v>
      </c>
      <c r="G9" s="8">
        <v>7.5751687923000004</v>
      </c>
      <c r="H9" s="11" t="str">
        <f>IF($B9="N/A","N/A",IF(G9&gt;10,"No",IF(G9&lt;-10,"No","Yes")))</f>
        <v>N/A</v>
      </c>
      <c r="I9" s="12">
        <v>-3.71</v>
      </c>
      <c r="J9" s="12">
        <v>-19.2</v>
      </c>
      <c r="K9" s="9" t="s">
        <v>213</v>
      </c>
      <c r="L9" s="9" t="str">
        <f>IF(J9="Div by 0", "N/A", IF(K9="N/A","N/A", IF(J9&gt;VALUE(MID(K9,1,2)), "No", IF(J9&lt;-1*VALUE(MID(K9,1,2)), "No", "Yes"))))</f>
        <v>N/A</v>
      </c>
    </row>
    <row r="10" spans="1:12" x14ac:dyDescent="0.25">
      <c r="A10" s="4" t="s">
        <v>945</v>
      </c>
      <c r="B10" s="9" t="s">
        <v>213</v>
      </c>
      <c r="C10" s="8">
        <v>26.714485004</v>
      </c>
      <c r="D10" s="11" t="str">
        <f t="shared" ref="D10:D19" si="0">IF($B10="N/A","N/A",IF(C10&gt;10,"No",IF(C10&lt;-10,"No","Yes")))</f>
        <v>N/A</v>
      </c>
      <c r="E10" s="8">
        <v>24.834872541999999</v>
      </c>
      <c r="F10" s="11" t="str">
        <f t="shared" ref="F10:F19" si="1">IF($B10="N/A","N/A",IF(E10&gt;10,"No",IF(E10&lt;-10,"No","Yes")))</f>
        <v>N/A</v>
      </c>
      <c r="G10" s="8">
        <v>7.9350941001999997</v>
      </c>
      <c r="H10" s="11" t="str">
        <f t="shared" ref="H10:H19" si="2">IF($B10="N/A","N/A",IF(G10&gt;10,"No",IF(G10&lt;-10,"No","Yes")))</f>
        <v>N/A</v>
      </c>
      <c r="I10" s="12">
        <v>-7.04</v>
      </c>
      <c r="J10" s="12">
        <v>-68</v>
      </c>
      <c r="K10" s="9" t="s">
        <v>213</v>
      </c>
      <c r="L10" s="9" t="str">
        <f t="shared" ref="L10:L26" si="3">IF(J10="Div by 0", "N/A", IF(K10="N/A","N/A", IF(J10&gt;VALUE(MID(K10,1,2)), "No", IF(J10&lt;-1*VALUE(MID(K10,1,2)), "No", "Yes"))))</f>
        <v>N/A</v>
      </c>
    </row>
    <row r="11" spans="1:12" x14ac:dyDescent="0.25">
      <c r="A11" s="4" t="s">
        <v>946</v>
      </c>
      <c r="B11" s="9" t="s">
        <v>213</v>
      </c>
      <c r="C11" s="8">
        <v>7.3411028252000001</v>
      </c>
      <c r="D11" s="11" t="str">
        <f t="shared" si="0"/>
        <v>N/A</v>
      </c>
      <c r="E11" s="8">
        <v>7.3345567749000002</v>
      </c>
      <c r="F11" s="11" t="str">
        <f t="shared" si="1"/>
        <v>N/A</v>
      </c>
      <c r="G11" s="8">
        <v>9.3529640350999994</v>
      </c>
      <c r="H11" s="11" t="str">
        <f t="shared" si="2"/>
        <v>N/A</v>
      </c>
      <c r="I11" s="12">
        <v>-8.8999999999999996E-2</v>
      </c>
      <c r="J11" s="12">
        <v>27.52</v>
      </c>
      <c r="K11" s="9" t="s">
        <v>213</v>
      </c>
      <c r="L11" s="9" t="str">
        <f t="shared" si="3"/>
        <v>N/A</v>
      </c>
    </row>
    <row r="12" spans="1:12" x14ac:dyDescent="0.25">
      <c r="A12" s="4" t="s">
        <v>947</v>
      </c>
      <c r="B12" s="9" t="s">
        <v>213</v>
      </c>
      <c r="C12" s="8">
        <v>7.8248189000000006E-3</v>
      </c>
      <c r="D12" s="11" t="str">
        <f t="shared" si="0"/>
        <v>N/A</v>
      </c>
      <c r="E12" s="8">
        <v>1.1144709999999999E-3</v>
      </c>
      <c r="F12" s="11" t="str">
        <f t="shared" si="1"/>
        <v>N/A</v>
      </c>
      <c r="G12" s="8">
        <v>0.2629943515</v>
      </c>
      <c r="H12" s="11" t="str">
        <f t="shared" si="2"/>
        <v>N/A</v>
      </c>
      <c r="I12" s="12">
        <v>-85.8</v>
      </c>
      <c r="J12" s="12">
        <v>23498</v>
      </c>
      <c r="K12" s="9" t="s">
        <v>213</v>
      </c>
      <c r="L12" s="9" t="str">
        <f t="shared" si="3"/>
        <v>N/A</v>
      </c>
    </row>
    <row r="13" spans="1:12" x14ac:dyDescent="0.25">
      <c r="A13" s="4" t="s">
        <v>948</v>
      </c>
      <c r="B13" s="11" t="s">
        <v>213</v>
      </c>
      <c r="C13" s="8">
        <v>7.1068324896000004</v>
      </c>
      <c r="D13" s="11" t="str">
        <f t="shared" si="0"/>
        <v>N/A</v>
      </c>
      <c r="E13" s="8">
        <v>6.7462646646</v>
      </c>
      <c r="F13" s="11" t="str">
        <f t="shared" si="1"/>
        <v>N/A</v>
      </c>
      <c r="G13" s="8">
        <v>22.035200782</v>
      </c>
      <c r="H13" s="11" t="str">
        <f t="shared" si="2"/>
        <v>N/A</v>
      </c>
      <c r="I13" s="12">
        <v>-5.07</v>
      </c>
      <c r="J13" s="12">
        <v>226.6</v>
      </c>
      <c r="K13" s="9" t="s">
        <v>213</v>
      </c>
      <c r="L13" s="9" t="str">
        <f t="shared" si="3"/>
        <v>N/A</v>
      </c>
    </row>
    <row r="14" spans="1:12" ht="12.75" customHeight="1" x14ac:dyDescent="0.25">
      <c r="A14" s="4" t="s">
        <v>949</v>
      </c>
      <c r="B14" s="11" t="s">
        <v>213</v>
      </c>
      <c r="C14" s="8">
        <v>7.3454499467999996</v>
      </c>
      <c r="D14" s="11" t="str">
        <f t="shared" si="0"/>
        <v>N/A</v>
      </c>
      <c r="E14" s="8">
        <v>9.5144621190999992</v>
      </c>
      <c r="F14" s="11" t="str">
        <f t="shared" si="1"/>
        <v>N/A</v>
      </c>
      <c r="G14" s="8">
        <v>9.4344675420000002</v>
      </c>
      <c r="H14" s="11" t="str">
        <f t="shared" si="2"/>
        <v>N/A</v>
      </c>
      <c r="I14" s="12">
        <v>29.53</v>
      </c>
      <c r="J14" s="12">
        <v>-0.84099999999999997</v>
      </c>
      <c r="K14" s="9" t="s">
        <v>213</v>
      </c>
      <c r="L14" s="9" t="str">
        <f t="shared" si="3"/>
        <v>N/A</v>
      </c>
    </row>
    <row r="15" spans="1:12" x14ac:dyDescent="0.25">
      <c r="A15" s="4" t="s">
        <v>950</v>
      </c>
      <c r="B15" s="11" t="s">
        <v>213</v>
      </c>
      <c r="C15" s="8">
        <v>1.9601566500000001E-2</v>
      </c>
      <c r="D15" s="11" t="str">
        <f t="shared" si="0"/>
        <v>N/A</v>
      </c>
      <c r="E15" s="8">
        <v>1.4859614E-3</v>
      </c>
      <c r="F15" s="11" t="str">
        <f t="shared" si="1"/>
        <v>N/A</v>
      </c>
      <c r="G15" s="8">
        <v>0.5414889235</v>
      </c>
      <c r="H15" s="11" t="str">
        <f t="shared" si="2"/>
        <v>N/A</v>
      </c>
      <c r="I15" s="12">
        <v>-92.4</v>
      </c>
      <c r="J15" s="12">
        <v>36340</v>
      </c>
      <c r="K15" s="9" t="s">
        <v>213</v>
      </c>
      <c r="L15" s="9" t="str">
        <f t="shared" si="3"/>
        <v>N/A</v>
      </c>
    </row>
    <row r="16" spans="1:12" ht="12.75" customHeight="1" x14ac:dyDescent="0.25">
      <c r="A16" s="4" t="s">
        <v>951</v>
      </c>
      <c r="B16" s="11" t="s">
        <v>213</v>
      </c>
      <c r="C16" s="8">
        <v>41.722566698999998</v>
      </c>
      <c r="D16" s="11" t="str">
        <f t="shared" si="0"/>
        <v>N/A</v>
      </c>
      <c r="E16" s="8">
        <v>42.186815064999998</v>
      </c>
      <c r="F16" s="11" t="str">
        <f t="shared" si="1"/>
        <v>N/A</v>
      </c>
      <c r="G16" s="8">
        <v>42.862621472999997</v>
      </c>
      <c r="H16" s="11" t="str">
        <f t="shared" si="2"/>
        <v>N/A</v>
      </c>
      <c r="I16" s="12">
        <v>1.113</v>
      </c>
      <c r="J16" s="12">
        <v>1.6020000000000001</v>
      </c>
      <c r="K16" s="9" t="s">
        <v>213</v>
      </c>
      <c r="L16" s="9" t="str">
        <f t="shared" si="3"/>
        <v>N/A</v>
      </c>
    </row>
    <row r="17" spans="1:12" ht="12.75" customHeight="1" x14ac:dyDescent="0.25">
      <c r="A17" s="4" t="s">
        <v>952</v>
      </c>
      <c r="B17" s="11" t="s">
        <v>213</v>
      </c>
      <c r="C17" s="8" t="s">
        <v>213</v>
      </c>
      <c r="D17" s="11" t="str">
        <f t="shared" si="0"/>
        <v>N/A</v>
      </c>
      <c r="E17" s="8">
        <v>73.769438231999999</v>
      </c>
      <c r="F17" s="11" t="str">
        <f t="shared" si="1"/>
        <v>N/A</v>
      </c>
      <c r="G17" s="8">
        <v>73.374405279000001</v>
      </c>
      <c r="H17" s="11" t="str">
        <f t="shared" si="2"/>
        <v>N/A</v>
      </c>
      <c r="I17" s="12" t="s">
        <v>213</v>
      </c>
      <c r="J17" s="12">
        <v>-0.53500000000000003</v>
      </c>
      <c r="K17" s="9" t="s">
        <v>213</v>
      </c>
      <c r="L17" s="9" t="str">
        <f t="shared" si="3"/>
        <v>N/A</v>
      </c>
    </row>
    <row r="18" spans="1:12" ht="12.75" customHeight="1" x14ac:dyDescent="0.25">
      <c r="A18" s="4" t="s">
        <v>953</v>
      </c>
      <c r="B18" s="11" t="s">
        <v>213</v>
      </c>
      <c r="C18" s="8" t="s">
        <v>213</v>
      </c>
      <c r="D18" s="11" t="str">
        <f t="shared" si="0"/>
        <v>N/A</v>
      </c>
      <c r="E18" s="8">
        <v>16.850133365000001</v>
      </c>
      <c r="F18" s="11" t="str">
        <f t="shared" si="1"/>
        <v>N/A</v>
      </c>
      <c r="G18" s="8">
        <v>19.050425928999999</v>
      </c>
      <c r="H18" s="11" t="str">
        <f t="shared" si="2"/>
        <v>N/A</v>
      </c>
      <c r="I18" s="12" t="s">
        <v>213</v>
      </c>
      <c r="J18" s="12">
        <v>13.06</v>
      </c>
      <c r="K18" s="9" t="s">
        <v>213</v>
      </c>
      <c r="L18" s="9" t="str">
        <f t="shared" si="3"/>
        <v>N/A</v>
      </c>
    </row>
    <row r="19" spans="1:12" ht="12.75" customHeight="1" x14ac:dyDescent="0.25">
      <c r="A19" s="18" t="s">
        <v>132</v>
      </c>
      <c r="B19" s="1" t="s">
        <v>213</v>
      </c>
      <c r="C19" s="36">
        <v>2282</v>
      </c>
      <c r="D19" s="11" t="str">
        <f t="shared" si="0"/>
        <v>N/A</v>
      </c>
      <c r="E19" s="36">
        <v>2135</v>
      </c>
      <c r="F19" s="11" t="str">
        <f t="shared" si="1"/>
        <v>N/A</v>
      </c>
      <c r="G19" s="36">
        <v>2325</v>
      </c>
      <c r="H19" s="11" t="str">
        <f t="shared" si="2"/>
        <v>N/A</v>
      </c>
      <c r="I19" s="12">
        <v>-6.44</v>
      </c>
      <c r="J19" s="12">
        <v>8.8989999999999991</v>
      </c>
      <c r="K19" s="36" t="s">
        <v>213</v>
      </c>
      <c r="L19" s="9" t="str">
        <f t="shared" si="3"/>
        <v>N/A</v>
      </c>
    </row>
    <row r="20" spans="1:12" ht="12.75" customHeight="1" x14ac:dyDescent="0.25">
      <c r="A20" s="18" t="s">
        <v>133</v>
      </c>
      <c r="B20" s="43" t="s">
        <v>276</v>
      </c>
      <c r="C20" s="8">
        <v>0.18036602760000001</v>
      </c>
      <c r="D20" s="11" t="str">
        <f>IF($B20="N/A","N/A",IF(C20&gt;=2,"No",IF(C20&lt;0,"No","Yes")))</f>
        <v>Yes</v>
      </c>
      <c r="E20" s="8">
        <v>0.15862637730000001</v>
      </c>
      <c r="F20" s="11" t="str">
        <f>IF($B20="N/A","N/A",IF(E20&gt;=2,"No",IF(E20&lt;0,"No","Yes")))</f>
        <v>Yes</v>
      </c>
      <c r="G20" s="8">
        <v>0.1691925477</v>
      </c>
      <c r="H20" s="11" t="str">
        <f>IF($B20="N/A","N/A",IF(G20&gt;=2,"No",IF(G20&lt;0,"No","Yes")))</f>
        <v>Yes</v>
      </c>
      <c r="I20" s="12">
        <v>-12.1</v>
      </c>
      <c r="J20" s="12">
        <v>6.6609999999999996</v>
      </c>
      <c r="K20" s="9" t="s">
        <v>213</v>
      </c>
      <c r="L20" s="9" t="str">
        <f t="shared" si="3"/>
        <v>N/A</v>
      </c>
    </row>
    <row r="21" spans="1:12" x14ac:dyDescent="0.25">
      <c r="A21" s="2" t="s">
        <v>134</v>
      </c>
      <c r="B21" s="43" t="s">
        <v>213</v>
      </c>
      <c r="C21" s="45">
        <v>6027830</v>
      </c>
      <c r="D21" s="11" t="str">
        <f t="shared" ref="D21:D26" si="4">IF($B21="N/A","N/A",IF(C21&gt;10,"No",IF(C21&lt;-10,"No","Yes")))</f>
        <v>N/A</v>
      </c>
      <c r="E21" s="45">
        <v>5647812</v>
      </c>
      <c r="F21" s="11" t="str">
        <f t="shared" ref="F21:F26" si="5">IF($B21="N/A","N/A",IF(E21&gt;10,"No",IF(E21&lt;-10,"No","Yes")))</f>
        <v>N/A</v>
      </c>
      <c r="G21" s="45">
        <v>3217664</v>
      </c>
      <c r="H21" s="11" t="str">
        <f t="shared" ref="H21:H26" si="6">IF($B21="N/A","N/A",IF(G21&gt;10,"No",IF(G21&lt;-10,"No","Yes")))</f>
        <v>N/A</v>
      </c>
      <c r="I21" s="12">
        <v>-6.3</v>
      </c>
      <c r="J21" s="12">
        <v>-43</v>
      </c>
      <c r="K21" s="9" t="s">
        <v>213</v>
      </c>
      <c r="L21" s="9" t="str">
        <f t="shared" si="3"/>
        <v>N/A</v>
      </c>
    </row>
    <row r="22" spans="1:12" x14ac:dyDescent="0.25">
      <c r="A22" s="2" t="s">
        <v>1707</v>
      </c>
      <c r="B22" s="43" t="s">
        <v>213</v>
      </c>
      <c r="C22" s="45">
        <v>2641.4680105000002</v>
      </c>
      <c r="D22" s="11" t="str">
        <f t="shared" si="4"/>
        <v>N/A</v>
      </c>
      <c r="E22" s="45">
        <v>2645.3451991000002</v>
      </c>
      <c r="F22" s="11" t="str">
        <f t="shared" si="5"/>
        <v>N/A</v>
      </c>
      <c r="G22" s="45">
        <v>1383.9415054000001</v>
      </c>
      <c r="H22" s="11" t="str">
        <f t="shared" si="6"/>
        <v>N/A</v>
      </c>
      <c r="I22" s="12">
        <v>0.14680000000000001</v>
      </c>
      <c r="J22" s="12">
        <v>-47.7</v>
      </c>
      <c r="K22" s="9" t="s">
        <v>213</v>
      </c>
      <c r="L22" s="9" t="str">
        <f t="shared" si="3"/>
        <v>N/A</v>
      </c>
    </row>
    <row r="23" spans="1:12" ht="12.75" customHeight="1" x14ac:dyDescent="0.25">
      <c r="A23" s="18" t="s">
        <v>135</v>
      </c>
      <c r="B23" s="35" t="s">
        <v>213</v>
      </c>
      <c r="C23" s="1">
        <v>622</v>
      </c>
      <c r="D23" s="11" t="str">
        <f t="shared" si="4"/>
        <v>N/A</v>
      </c>
      <c r="E23" s="1">
        <v>238</v>
      </c>
      <c r="F23" s="11" t="str">
        <f t="shared" si="5"/>
        <v>N/A</v>
      </c>
      <c r="G23" s="1">
        <v>122</v>
      </c>
      <c r="H23" s="11" t="str">
        <f t="shared" si="6"/>
        <v>N/A</v>
      </c>
      <c r="I23" s="12">
        <v>-61.7</v>
      </c>
      <c r="J23" s="12">
        <v>-48.7</v>
      </c>
      <c r="K23" s="36" t="s">
        <v>213</v>
      </c>
      <c r="L23" s="9" t="str">
        <f t="shared" si="3"/>
        <v>N/A</v>
      </c>
    </row>
    <row r="24" spans="1:12" ht="12.75" customHeight="1" x14ac:dyDescent="0.25">
      <c r="A24" s="18" t="s">
        <v>136</v>
      </c>
      <c r="B24" s="35" t="s">
        <v>213</v>
      </c>
      <c r="C24" s="13">
        <v>4.9161993500000001E-2</v>
      </c>
      <c r="D24" s="11" t="str">
        <f t="shared" si="4"/>
        <v>N/A</v>
      </c>
      <c r="E24" s="13">
        <v>1.76829404E-2</v>
      </c>
      <c r="F24" s="11" t="str">
        <f t="shared" si="5"/>
        <v>N/A</v>
      </c>
      <c r="G24" s="13">
        <v>8.8780605999999995E-3</v>
      </c>
      <c r="H24" s="11" t="str">
        <f t="shared" si="6"/>
        <v>N/A</v>
      </c>
      <c r="I24" s="12">
        <v>-64</v>
      </c>
      <c r="J24" s="12">
        <v>-49.8</v>
      </c>
      <c r="K24" s="9" t="s">
        <v>213</v>
      </c>
      <c r="L24" s="9" t="str">
        <f t="shared" si="3"/>
        <v>N/A</v>
      </c>
    </row>
    <row r="25" spans="1:12" ht="25" x14ac:dyDescent="0.25">
      <c r="A25" s="2" t="s">
        <v>137</v>
      </c>
      <c r="B25" s="35" t="s">
        <v>213</v>
      </c>
      <c r="C25" s="14">
        <v>4078481</v>
      </c>
      <c r="D25" s="11" t="str">
        <f t="shared" si="4"/>
        <v>N/A</v>
      </c>
      <c r="E25" s="14">
        <v>2385215</v>
      </c>
      <c r="F25" s="11" t="str">
        <f t="shared" si="5"/>
        <v>N/A</v>
      </c>
      <c r="G25" s="14">
        <v>1571524</v>
      </c>
      <c r="H25" s="11" t="str">
        <f t="shared" si="6"/>
        <v>N/A</v>
      </c>
      <c r="I25" s="12">
        <v>-41.5</v>
      </c>
      <c r="J25" s="12">
        <v>-34.1</v>
      </c>
      <c r="K25" s="9" t="s">
        <v>213</v>
      </c>
      <c r="L25" s="9" t="str">
        <f t="shared" si="3"/>
        <v>N/A</v>
      </c>
    </row>
    <row r="26" spans="1:12" ht="25" x14ac:dyDescent="0.25">
      <c r="A26" s="2" t="s">
        <v>954</v>
      </c>
      <c r="B26" s="35" t="s">
        <v>213</v>
      </c>
      <c r="C26" s="14">
        <v>6557.0434083999999</v>
      </c>
      <c r="D26" s="11" t="str">
        <f t="shared" si="4"/>
        <v>N/A</v>
      </c>
      <c r="E26" s="14">
        <v>10021.911765000001</v>
      </c>
      <c r="F26" s="11" t="str">
        <f t="shared" si="5"/>
        <v>N/A</v>
      </c>
      <c r="G26" s="14">
        <v>12881.344262000001</v>
      </c>
      <c r="H26" s="11" t="str">
        <f t="shared" si="6"/>
        <v>N/A</v>
      </c>
      <c r="I26" s="12">
        <v>52.84</v>
      </c>
      <c r="J26" s="12">
        <v>28.53</v>
      </c>
      <c r="K26" s="9" t="s">
        <v>213</v>
      </c>
      <c r="L26" s="9" t="str">
        <f t="shared" si="3"/>
        <v>N/A</v>
      </c>
    </row>
    <row r="27" spans="1:12" x14ac:dyDescent="0.25">
      <c r="A27" s="18" t="s">
        <v>138</v>
      </c>
      <c r="B27" s="1" t="s">
        <v>213</v>
      </c>
      <c r="C27" s="36">
        <v>25857</v>
      </c>
      <c r="D27" s="11" t="str">
        <f>IF($B27="N/A","N/A",IF(C27&gt;10,"No",IF(C27&lt;-10,"No","Yes")))</f>
        <v>N/A</v>
      </c>
      <c r="E27" s="36">
        <v>28684</v>
      </c>
      <c r="F27" s="11" t="str">
        <f>IF($B27="N/A","N/A",IF(E27&gt;10,"No",IF(E27&lt;-10,"No","Yes")))</f>
        <v>N/A</v>
      </c>
      <c r="G27" s="36">
        <v>31263</v>
      </c>
      <c r="H27" s="11" t="str">
        <f>IF($B27="N/A","N/A",IF(G27&gt;10,"No",IF(G27&lt;-10,"No","Yes")))</f>
        <v>N/A</v>
      </c>
      <c r="I27" s="12">
        <v>10.93</v>
      </c>
      <c r="J27" s="12">
        <v>8.9909999999999997</v>
      </c>
      <c r="K27" s="36" t="s">
        <v>213</v>
      </c>
      <c r="L27" s="9" t="str">
        <f>IF(J27="Div by 0", "N/A", IF(K27="N/A","N/A", IF(J27&gt;VALUE(MID(K27,1,2)), "No", IF(J27&lt;-1*VALUE(MID(K27,1,2)), "No", "Yes"))))</f>
        <v>N/A</v>
      </c>
    </row>
    <row r="28" spans="1:12" x14ac:dyDescent="0.25">
      <c r="A28" s="2" t="s">
        <v>139</v>
      </c>
      <c r="B28" s="43" t="s">
        <v>213</v>
      </c>
      <c r="C28" s="8">
        <v>2.0437004280000002</v>
      </c>
      <c r="D28" s="11" t="str">
        <f>IF($B28="N/A","N/A",IF(C28&gt;10,"No",IF(C28&lt;-10,"No","Yes")))</f>
        <v>N/A</v>
      </c>
      <c r="E28" s="8">
        <v>2.1311658109999998</v>
      </c>
      <c r="F28" s="11" t="str">
        <f>IF($B28="N/A","N/A",IF(E28&gt;10,"No",IF(E28&lt;-10,"No","Yes")))</f>
        <v>N/A</v>
      </c>
      <c r="G28" s="8">
        <v>2.2750394054999998</v>
      </c>
      <c r="H28" s="11" t="str">
        <f>IF($B28="N/A","N/A",IF(G28&gt;10,"No",IF(G28&lt;-10,"No","Yes")))</f>
        <v>N/A</v>
      </c>
      <c r="I28" s="12">
        <v>4.28</v>
      </c>
      <c r="J28" s="12">
        <v>6.7510000000000003</v>
      </c>
      <c r="K28" s="9" t="s">
        <v>213</v>
      </c>
      <c r="L28" s="9" t="str">
        <f>IF(J28="Div by 0", "N/A", IF(K28="N/A","N/A", IF(J28&gt;VALUE(MID(K28,1,2)), "No", IF(J28&lt;-1*VALUE(MID(K28,1,2)), "No", "Yes"))))</f>
        <v>N/A</v>
      </c>
    </row>
    <row r="29" spans="1:12" x14ac:dyDescent="0.25">
      <c r="A29" s="18" t="s">
        <v>140</v>
      </c>
      <c r="B29" s="36" t="s">
        <v>213</v>
      </c>
      <c r="C29" s="36">
        <v>68335</v>
      </c>
      <c r="D29" s="11" t="str">
        <f>IF($B29="N/A","N/A",IF(C29&gt;10,"No",IF(C29&lt;-10,"No","Yes")))</f>
        <v>N/A</v>
      </c>
      <c r="E29" s="36">
        <v>73903</v>
      </c>
      <c r="F29" s="11" t="str">
        <f>IF($B29="N/A","N/A",IF(E29&gt;10,"No",IF(E29&lt;-10,"No","Yes")))</f>
        <v>N/A</v>
      </c>
      <c r="G29" s="36">
        <v>82736</v>
      </c>
      <c r="H29" s="11" t="str">
        <f>IF($B29="N/A","N/A",IF(G29&gt;10,"No",IF(G29&lt;-10,"No","Yes")))</f>
        <v>N/A</v>
      </c>
      <c r="I29" s="12">
        <v>8.1479999999999997</v>
      </c>
      <c r="J29" s="12">
        <v>11.95</v>
      </c>
      <c r="K29" s="36" t="s">
        <v>213</v>
      </c>
      <c r="L29" s="9" t="str">
        <f>IF(J29="Div by 0", "N/A", IF(K29="N/A","N/A", IF(J29&gt;VALUE(MID(K29,1,2)), "No", IF(J29&lt;-1*VALUE(MID(K29,1,2)), "No", "Yes"))))</f>
        <v>N/A</v>
      </c>
    </row>
    <row r="30" spans="1:12" x14ac:dyDescent="0.25">
      <c r="A30" s="2" t="s">
        <v>141</v>
      </c>
      <c r="B30" s="35" t="s">
        <v>213</v>
      </c>
      <c r="C30" s="8">
        <v>5.4011010073000003</v>
      </c>
      <c r="D30" s="11" t="str">
        <f>IF($B30="N/A","N/A",IF(C30&gt;10,"No",IF(C30&lt;-10,"No","Yes")))</f>
        <v>N/A</v>
      </c>
      <c r="E30" s="8">
        <v>5.4908501928</v>
      </c>
      <c r="F30" s="11" t="str">
        <f>IF($B30="N/A","N/A",IF(E30&gt;10,"No",IF(E30&lt;-10,"No","Yes")))</f>
        <v>N/A</v>
      </c>
      <c r="G30" s="8">
        <v>6.0207804834000003</v>
      </c>
      <c r="H30" s="11" t="str">
        <f>IF($B30="N/A","N/A",IF(G30&gt;10,"No",IF(G30&lt;-10,"No","Yes")))</f>
        <v>N/A</v>
      </c>
      <c r="I30" s="12">
        <v>1.6619999999999999</v>
      </c>
      <c r="J30" s="12">
        <v>9.6509999999999998</v>
      </c>
      <c r="K30" s="9" t="s">
        <v>213</v>
      </c>
      <c r="L30" s="9" t="str">
        <f>IF(J30="Div by 0", "N/A", IF(K30="N/A","N/A", IF(J30&gt;VALUE(MID(K30,1,2)), "No", IF(J30&lt;-1*VALUE(MID(K30,1,2)), "No", "Yes"))))</f>
        <v>N/A</v>
      </c>
    </row>
    <row r="31" spans="1:12" ht="12.75" customHeight="1" x14ac:dyDescent="0.25">
      <c r="A31" s="18" t="s">
        <v>142</v>
      </c>
      <c r="B31" s="1" t="s">
        <v>213</v>
      </c>
      <c r="C31" s="1">
        <v>32519</v>
      </c>
      <c r="D31" s="11" t="str">
        <f>IF($B31="N/A","N/A",IF(C31&gt;10,"No",IF(C31&lt;-10,"No","Yes")))</f>
        <v>N/A</v>
      </c>
      <c r="E31" s="1">
        <v>37670.833333000002</v>
      </c>
      <c r="F31" s="11" t="str">
        <f>IF($B31="N/A","N/A",IF(E31&gt;10,"No",IF(E31&lt;-10,"No","Yes")))</f>
        <v>N/A</v>
      </c>
      <c r="G31" s="1">
        <v>42579</v>
      </c>
      <c r="H31" s="11" t="str">
        <f>IF($B31="N/A","N/A",IF(G31&gt;10,"No",IF(G31&lt;-10,"No","Yes")))</f>
        <v>N/A</v>
      </c>
      <c r="I31" s="12">
        <v>15.84</v>
      </c>
      <c r="J31" s="12">
        <v>13.03</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1237066</v>
      </c>
      <c r="D6" s="11" t="str">
        <f>IF($B6="N/A","N/A",IF(C6&gt;10,"No",IF(C6&lt;-10,"No","Yes")))</f>
        <v>N/A</v>
      </c>
      <c r="E6" s="36">
        <v>1315111</v>
      </c>
      <c r="F6" s="11" t="str">
        <f>IF($B6="N/A","N/A",IF(E6&gt;10,"No",IF(E6&lt;-10,"No","Yes")))</f>
        <v>N/A</v>
      </c>
      <c r="G6" s="36">
        <v>1340586</v>
      </c>
      <c r="H6" s="11" t="str">
        <f>IF($B6="N/A","N/A",IF(G6&gt;10,"No",IF(G6&lt;-10,"No","Yes")))</f>
        <v>N/A</v>
      </c>
      <c r="I6" s="12">
        <v>6.3090000000000002</v>
      </c>
      <c r="J6" s="12">
        <v>1.9370000000000001</v>
      </c>
      <c r="K6" s="1" t="s">
        <v>739</v>
      </c>
      <c r="L6" s="9" t="str">
        <f>IF(J6="Div by 0", "N/A", IF(K6="N/A","N/A", IF(J6&gt;VALUE(MID(K6,1,2)), "No", IF(J6&lt;-1*VALUE(MID(K6,1,2)), "No", "Yes"))))</f>
        <v>Yes</v>
      </c>
    </row>
    <row r="7" spans="1:12" x14ac:dyDescent="0.25">
      <c r="A7" s="18" t="s">
        <v>59</v>
      </c>
      <c r="B7" s="36" t="s">
        <v>213</v>
      </c>
      <c r="C7" s="36">
        <v>995417.62</v>
      </c>
      <c r="D7" s="11" t="str">
        <f>IF($B7="N/A","N/A",IF(C7&gt;10,"No",IF(C7&lt;-10,"No","Yes")))</f>
        <v>N/A</v>
      </c>
      <c r="E7" s="36">
        <v>1096848.17</v>
      </c>
      <c r="F7" s="11" t="str">
        <f>IF($B7="N/A","N/A",IF(E7&gt;10,"No",IF(E7&lt;-10,"No","Yes")))</f>
        <v>N/A</v>
      </c>
      <c r="G7" s="36">
        <v>1115547.46</v>
      </c>
      <c r="H7" s="11" t="str">
        <f>IF($B7="N/A","N/A",IF(G7&gt;10,"No",IF(G7&lt;-10,"No","Yes")))</f>
        <v>N/A</v>
      </c>
      <c r="I7" s="12">
        <v>10.19</v>
      </c>
      <c r="J7" s="12">
        <v>1.7050000000000001</v>
      </c>
      <c r="K7" s="1" t="s">
        <v>740</v>
      </c>
      <c r="L7" s="9" t="str">
        <f>IF(J7="Div by 0", "N/A", IF(K7="N/A","N/A", IF(J7&gt;VALUE(MID(K7,1,2)), "No", IF(J7&lt;-1*VALUE(MID(K7,1,2)), "No", "Yes"))))</f>
        <v>Yes</v>
      </c>
    </row>
    <row r="8" spans="1:12" x14ac:dyDescent="0.25">
      <c r="A8" s="59" t="s">
        <v>143</v>
      </c>
      <c r="B8" s="36" t="s">
        <v>213</v>
      </c>
      <c r="C8" s="36">
        <v>88742</v>
      </c>
      <c r="D8" s="11" t="str">
        <f>IF($B8="N/A","N/A",IF(C8&gt;10,"No",IF(C8&lt;-10,"No","Yes")))</f>
        <v>N/A</v>
      </c>
      <c r="E8" s="36">
        <v>91903</v>
      </c>
      <c r="F8" s="11" t="str">
        <f>IF($B8="N/A","N/A",IF(E8&gt;10,"No",IF(E8&lt;-10,"No","Yes")))</f>
        <v>N/A</v>
      </c>
      <c r="G8" s="36">
        <v>92809</v>
      </c>
      <c r="H8" s="11" t="str">
        <f>IF($B8="N/A","N/A",IF(G8&gt;10,"No",IF(G8&lt;-10,"No","Yes")))</f>
        <v>N/A</v>
      </c>
      <c r="I8" s="12">
        <v>3.5619999999999998</v>
      </c>
      <c r="J8" s="12">
        <v>0.98580000000000001</v>
      </c>
      <c r="K8" s="36" t="s">
        <v>213</v>
      </c>
      <c r="L8" s="9" t="str">
        <f>IF(J8="Div by 0", "N/A", IF(K8="N/A","N/A", IF(J8&gt;VALUE(MID(K8,1,2)), "No", IF(J8&lt;-1*VALUE(MID(K8,1,2)), "No", "Yes"))))</f>
        <v>N/A</v>
      </c>
    </row>
    <row r="9" spans="1:12" x14ac:dyDescent="0.25">
      <c r="A9" s="18" t="s">
        <v>681</v>
      </c>
      <c r="B9" s="36" t="s">
        <v>213</v>
      </c>
      <c r="C9" s="36">
        <v>84913</v>
      </c>
      <c r="D9" s="11" t="str">
        <f t="shared" ref="D9:D11" si="0">IF($B9="N/A","N/A",IF(C9&gt;10,"No",IF(C9&lt;-10,"No","Yes")))</f>
        <v>N/A</v>
      </c>
      <c r="E9" s="36">
        <v>87736</v>
      </c>
      <c r="F9" s="11" t="str">
        <f t="shared" ref="F9:F11" si="1">IF($B9="N/A","N/A",IF(E9&gt;10,"No",IF(E9&lt;-10,"No","Yes")))</f>
        <v>N/A</v>
      </c>
      <c r="G9" s="36">
        <v>88476</v>
      </c>
      <c r="H9" s="11" t="str">
        <f t="shared" ref="H9:H11" si="2">IF($B9="N/A","N/A",IF(G9&gt;10,"No",IF(G9&lt;-10,"No","Yes")))</f>
        <v>N/A</v>
      </c>
      <c r="I9" s="12">
        <v>3.3250000000000002</v>
      </c>
      <c r="J9" s="12">
        <v>0.84340000000000004</v>
      </c>
      <c r="K9" s="36" t="s">
        <v>213</v>
      </c>
      <c r="L9" s="9" t="str">
        <f t="shared" ref="L9:L11" si="3">IF(J9="Div by 0", "N/A", IF(K9="N/A","N/A", IF(J9&gt;VALUE(MID(K9,1,2)), "No", IF(J9&lt;-1*VALUE(MID(K9,1,2)), "No", "Yes"))))</f>
        <v>N/A</v>
      </c>
    </row>
    <row r="10" spans="1:12" x14ac:dyDescent="0.25">
      <c r="A10" s="18" t="s">
        <v>425</v>
      </c>
      <c r="B10" s="36" t="s">
        <v>213</v>
      </c>
      <c r="C10" s="36">
        <v>3829</v>
      </c>
      <c r="D10" s="11" t="str">
        <f t="shared" si="0"/>
        <v>N/A</v>
      </c>
      <c r="E10" s="36">
        <v>4167</v>
      </c>
      <c r="F10" s="11" t="str">
        <f t="shared" si="1"/>
        <v>N/A</v>
      </c>
      <c r="G10" s="36">
        <v>4333</v>
      </c>
      <c r="H10" s="11" t="str">
        <f t="shared" si="2"/>
        <v>N/A</v>
      </c>
      <c r="I10" s="12">
        <v>8.827</v>
      </c>
      <c r="J10" s="12">
        <v>3.984</v>
      </c>
      <c r="K10" s="36" t="s">
        <v>213</v>
      </c>
      <c r="L10" s="9" t="str">
        <f t="shared" si="3"/>
        <v>N/A</v>
      </c>
    </row>
    <row r="11" spans="1:12" x14ac:dyDescent="0.25">
      <c r="A11" s="18" t="s">
        <v>169</v>
      </c>
      <c r="B11" s="36" t="s">
        <v>213</v>
      </c>
      <c r="C11" s="8">
        <v>7.1735865346000001</v>
      </c>
      <c r="D11" s="11" t="str">
        <f t="shared" si="0"/>
        <v>N/A</v>
      </c>
      <c r="E11" s="8">
        <v>6.9882314116000002</v>
      </c>
      <c r="F11" s="11" t="str">
        <f t="shared" si="1"/>
        <v>N/A</v>
      </c>
      <c r="G11" s="8">
        <v>6.9230172476999998</v>
      </c>
      <c r="H11" s="11" t="str">
        <f t="shared" si="2"/>
        <v>N/A</v>
      </c>
      <c r="I11" s="12">
        <v>-2.58</v>
      </c>
      <c r="J11" s="12">
        <v>-0.93300000000000005</v>
      </c>
      <c r="K11" s="36" t="s">
        <v>213</v>
      </c>
      <c r="L11" s="9" t="str">
        <f t="shared" si="3"/>
        <v>N/A</v>
      </c>
    </row>
    <row r="12" spans="1:12" x14ac:dyDescent="0.25">
      <c r="A12" s="18" t="s">
        <v>144</v>
      </c>
      <c r="B12" s="36" t="s">
        <v>213</v>
      </c>
      <c r="C12" s="36">
        <v>45247.333333000002</v>
      </c>
      <c r="D12" s="11" t="str">
        <f>IF($B12="N/A","N/A",IF(C12&gt;10,"No",IF(C12&lt;-10,"No","Yes")))</f>
        <v>N/A</v>
      </c>
      <c r="E12" s="36">
        <v>48643.833333000002</v>
      </c>
      <c r="F12" s="11" t="str">
        <f>IF($B12="N/A","N/A",IF(E12&gt;10,"No",IF(E12&lt;-10,"No","Yes")))</f>
        <v>N/A</v>
      </c>
      <c r="G12" s="36">
        <v>48468.083333000002</v>
      </c>
      <c r="H12" s="11" t="str">
        <f>IF($B12="N/A","N/A",IF(G12&gt;10,"No",IF(G12&lt;-10,"No","Yes")))</f>
        <v>N/A</v>
      </c>
      <c r="I12" s="12">
        <v>7.5069999999999997</v>
      </c>
      <c r="J12" s="12">
        <v>-0.36099999999999999</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98.225029950000007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1.7742987022000001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6.7134819999999996E-4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23795</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1.7749700504000001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88.270645094000002</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45.417104434000002</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7.5940323596999999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4.286614835</v>
      </c>
      <c r="H21" s="64" t="str">
        <f t="shared" si="7"/>
        <v>N/A</v>
      </c>
      <c r="I21" s="12" t="s">
        <v>213</v>
      </c>
      <c r="J21" s="12" t="s">
        <v>213</v>
      </c>
      <c r="K21" s="63" t="s">
        <v>213</v>
      </c>
      <c r="L21" s="9" t="str">
        <f t="shared" si="4"/>
        <v>N/A</v>
      </c>
    </row>
    <row r="22" spans="1:12" x14ac:dyDescent="0.25">
      <c r="A22" s="2" t="s">
        <v>1714</v>
      </c>
      <c r="B22" s="43" t="s">
        <v>217</v>
      </c>
      <c r="C22" s="1">
        <v>334</v>
      </c>
      <c r="D22" s="11" t="str">
        <f>IF($B22="N/A","N/A",IF(C22&gt;0,"No",IF(C22&lt;0,"No","Yes")))</f>
        <v>No</v>
      </c>
      <c r="E22" s="1">
        <v>355</v>
      </c>
      <c r="F22" s="11" t="str">
        <f>IF($B22="N/A","N/A",IF(E22&gt;0,"No",IF(E22&lt;0,"No","Yes")))</f>
        <v>No</v>
      </c>
      <c r="G22" s="1">
        <v>134</v>
      </c>
      <c r="H22" s="11" t="str">
        <f>IF($B22="N/A","N/A",IF(G22&gt;0,"No",IF(G22&lt;0,"No","Yes")))</f>
        <v>No</v>
      </c>
      <c r="I22" s="12">
        <v>6.2869999999999999</v>
      </c>
      <c r="J22" s="12">
        <v>-62.3</v>
      </c>
      <c r="K22" s="43" t="s">
        <v>213</v>
      </c>
      <c r="L22" s="9" t="str">
        <f t="shared" si="4"/>
        <v>N/A</v>
      </c>
    </row>
    <row r="23" spans="1:12" x14ac:dyDescent="0.25">
      <c r="A23" s="6" t="s">
        <v>145</v>
      </c>
      <c r="B23" s="43" t="s">
        <v>279</v>
      </c>
      <c r="C23" s="8">
        <v>5.3998735700000002E-2</v>
      </c>
      <c r="D23" s="11" t="str">
        <f>IF($B23="N/A","N/A",IF(C23&gt;=10,"No",IF(C23&lt;0,"No","Yes")))</f>
        <v>Yes</v>
      </c>
      <c r="E23" s="8">
        <v>5.39878383E-2</v>
      </c>
      <c r="F23" s="11" t="str">
        <f>IF($B23="N/A","N/A",IF(E23&gt;=10,"No",IF(E23&lt;0,"No","Yes")))</f>
        <v>Yes</v>
      </c>
      <c r="G23" s="8">
        <v>1.9991257599999999E-2</v>
      </c>
      <c r="H23" s="11" t="str">
        <f>IF($B23="N/A","N/A",IF(G23&gt;=10,"No",IF(G23&lt;0,"No","Yes")))</f>
        <v>Yes</v>
      </c>
      <c r="I23" s="12">
        <v>-0.02</v>
      </c>
      <c r="J23" s="12">
        <v>-63</v>
      </c>
      <c r="K23" s="43" t="s">
        <v>213</v>
      </c>
      <c r="L23" s="9" t="str">
        <f t="shared" si="4"/>
        <v>N/A</v>
      </c>
    </row>
    <row r="24" spans="1:12" x14ac:dyDescent="0.25">
      <c r="A24" s="2" t="s">
        <v>426</v>
      </c>
      <c r="B24" s="35" t="s">
        <v>213</v>
      </c>
      <c r="C24" s="13">
        <v>85.928143712999997</v>
      </c>
      <c r="D24" s="64" t="str">
        <f t="shared" ref="D24:D27" si="8">IF($B24="N/A","N/A",IF(C24&gt;10,"No",IF(C24&lt;-10,"No","Yes")))</f>
        <v>N/A</v>
      </c>
      <c r="E24" s="13">
        <v>76.760563379999994</v>
      </c>
      <c r="F24" s="11" t="str">
        <f t="shared" ref="F24:F27" si="9">IF($B24="N/A","N/A",IF(E24&gt;10,"No",IF(E24&lt;-10,"No","Yes")))</f>
        <v>N/A</v>
      </c>
      <c r="G24" s="13">
        <v>81.343283581999998</v>
      </c>
      <c r="H24" s="11" t="str">
        <f t="shared" ref="H24:H27" si="10">IF($B24="N/A","N/A",IF(G24&gt;10,"No",IF(G24&lt;-10,"No","Yes")))</f>
        <v>N/A</v>
      </c>
      <c r="I24" s="12">
        <v>-10.7</v>
      </c>
      <c r="J24" s="12">
        <v>5.97</v>
      </c>
      <c r="K24" s="43" t="s">
        <v>213</v>
      </c>
      <c r="L24" s="9" t="str">
        <f t="shared" si="4"/>
        <v>N/A</v>
      </c>
    </row>
    <row r="25" spans="1:12" x14ac:dyDescent="0.25">
      <c r="A25" s="2" t="s">
        <v>427</v>
      </c>
      <c r="B25" s="35" t="s">
        <v>213</v>
      </c>
      <c r="C25" s="13">
        <v>4.4910179641000001</v>
      </c>
      <c r="D25" s="64" t="str">
        <f t="shared" si="8"/>
        <v>N/A</v>
      </c>
      <c r="E25" s="13">
        <v>7.6056338027999999</v>
      </c>
      <c r="F25" s="11" t="str">
        <f t="shared" si="9"/>
        <v>N/A</v>
      </c>
      <c r="G25" s="13">
        <v>4.1044776119000002</v>
      </c>
      <c r="H25" s="11" t="str">
        <f t="shared" si="10"/>
        <v>N/A</v>
      </c>
      <c r="I25" s="12">
        <v>69.349999999999994</v>
      </c>
      <c r="J25" s="12">
        <v>-46</v>
      </c>
      <c r="K25" s="43" t="s">
        <v>213</v>
      </c>
      <c r="L25" s="9" t="str">
        <f t="shared" si="4"/>
        <v>N/A</v>
      </c>
    </row>
    <row r="26" spans="1:12" x14ac:dyDescent="0.25">
      <c r="A26" s="2" t="s">
        <v>423</v>
      </c>
      <c r="B26" s="35" t="s">
        <v>213</v>
      </c>
      <c r="C26" s="13">
        <v>0.5988023952</v>
      </c>
      <c r="D26" s="64" t="str">
        <f t="shared" si="8"/>
        <v>N/A</v>
      </c>
      <c r="E26" s="13">
        <v>0.70422535210000003</v>
      </c>
      <c r="F26" s="11" t="str">
        <f t="shared" si="9"/>
        <v>N/A</v>
      </c>
      <c r="G26" s="13">
        <v>0</v>
      </c>
      <c r="H26" s="11" t="str">
        <f t="shared" si="10"/>
        <v>N/A</v>
      </c>
      <c r="I26" s="12">
        <v>17.61</v>
      </c>
      <c r="J26" s="12">
        <v>-100</v>
      </c>
      <c r="K26" s="43" t="s">
        <v>213</v>
      </c>
      <c r="L26" s="9" t="str">
        <f t="shared" si="4"/>
        <v>N/A</v>
      </c>
    </row>
    <row r="27" spans="1:12" x14ac:dyDescent="0.25">
      <c r="A27" s="2" t="s">
        <v>424</v>
      </c>
      <c r="B27" s="35" t="s">
        <v>213</v>
      </c>
      <c r="C27" s="13">
        <v>4.9401197605</v>
      </c>
      <c r="D27" s="64" t="str">
        <f t="shared" si="8"/>
        <v>N/A</v>
      </c>
      <c r="E27" s="13">
        <v>4.7887323944000002</v>
      </c>
      <c r="F27" s="11" t="str">
        <f t="shared" si="9"/>
        <v>N/A</v>
      </c>
      <c r="G27" s="13">
        <v>15.298507463</v>
      </c>
      <c r="H27" s="11" t="str">
        <f t="shared" si="10"/>
        <v>N/A</v>
      </c>
      <c r="I27" s="12">
        <v>-3.06</v>
      </c>
      <c r="J27" s="12">
        <v>219.5</v>
      </c>
      <c r="K27" s="43" t="s">
        <v>213</v>
      </c>
      <c r="L27" s="9" t="str">
        <f t="shared" si="4"/>
        <v>N/A</v>
      </c>
    </row>
    <row r="28" spans="1:12" x14ac:dyDescent="0.25">
      <c r="A28" s="2" t="s">
        <v>955</v>
      </c>
      <c r="B28" s="35" t="s">
        <v>213</v>
      </c>
      <c r="C28" s="61">
        <v>18.957598058999999</v>
      </c>
      <c r="D28" s="64" t="str">
        <f>IF($B28="N/A","N/A",IF(C28&gt;10,"No",IF(C28&lt;-10,"No","Yes")))</f>
        <v>N/A</v>
      </c>
      <c r="E28" s="61">
        <v>18.619416915999999</v>
      </c>
      <c r="F28" s="64" t="str">
        <f>IF($B28="N/A","N/A",IF(E28&gt;10,"No",IF(E28&lt;-10,"No","Yes")))</f>
        <v>N/A</v>
      </c>
      <c r="G28" s="61">
        <v>18.609995927</v>
      </c>
      <c r="H28" s="64" t="str">
        <f>IF($B28="N/A","N/A",IF(G28&gt;10,"No",IF(G28&lt;-10,"No","Yes")))</f>
        <v>N/A</v>
      </c>
      <c r="I28" s="12">
        <v>-1.78</v>
      </c>
      <c r="J28" s="12">
        <v>-5.0999999999999997E-2</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99.917627676999999</v>
      </c>
      <c r="D30" s="11" t="str">
        <f>IF($B30="N/A","N/A",IF(C30&gt;=98,"Yes","No"))</f>
        <v>Yes</v>
      </c>
      <c r="E30" s="13">
        <v>99.924645143999996</v>
      </c>
      <c r="F30" s="11" t="str">
        <f>IF($B30="N/A","N/A",IF(E30&gt;=98,"Yes","No"))</f>
        <v>Yes</v>
      </c>
      <c r="G30" s="13">
        <v>99.945471607000002</v>
      </c>
      <c r="H30" s="11" t="str">
        <f>IF($B30="N/A","N/A",IF(G30&gt;=98,"Yes","No"))</f>
        <v>Yes</v>
      </c>
      <c r="I30" s="12">
        <v>7.0000000000000001E-3</v>
      </c>
      <c r="J30" s="12">
        <v>2.0799999999999999E-2</v>
      </c>
      <c r="K30" s="43" t="s">
        <v>740</v>
      </c>
      <c r="L30" s="9" t="str">
        <f t="shared" si="4"/>
        <v>Yes</v>
      </c>
    </row>
    <row r="31" spans="1:12" x14ac:dyDescent="0.25">
      <c r="A31" s="2" t="s">
        <v>18</v>
      </c>
      <c r="B31" s="43" t="s">
        <v>277</v>
      </c>
      <c r="C31" s="13">
        <v>99.999353309</v>
      </c>
      <c r="D31" s="11" t="str">
        <f>IF($B31="N/A","N/A",IF(C31&gt;=95,"Yes","No"))</f>
        <v>Yes</v>
      </c>
      <c r="E31" s="13">
        <v>99.999315647000003</v>
      </c>
      <c r="F31" s="11" t="str">
        <f>IF($B31="N/A","N/A",IF(E31&gt;=95,"Yes","No"))</f>
        <v>Yes</v>
      </c>
      <c r="G31" s="13">
        <v>99.999179463000004</v>
      </c>
      <c r="H31" s="11" t="str">
        <f>IF($B31="N/A","N/A",IF(G31&gt;=95,"Yes","No"))</f>
        <v>Yes</v>
      </c>
      <c r="I31" s="12">
        <v>0</v>
      </c>
      <c r="J31" s="12">
        <v>0</v>
      </c>
      <c r="K31" s="43" t="s">
        <v>740</v>
      </c>
      <c r="L31" s="9" t="str">
        <f t="shared" si="4"/>
        <v>Yes</v>
      </c>
    </row>
    <row r="32" spans="1:12" x14ac:dyDescent="0.25">
      <c r="A32" s="2" t="s">
        <v>23</v>
      </c>
      <c r="B32" s="35" t="s">
        <v>213</v>
      </c>
      <c r="C32" s="13">
        <v>61.350162400000002</v>
      </c>
      <c r="D32" s="11" t="str">
        <f t="shared" ref="D32:D37" si="11">IF($B32="N/A","N/A",IF(C32&gt;10,"No",IF(C32&lt;-10,"No","Yes")))</f>
        <v>N/A</v>
      </c>
      <c r="E32" s="13">
        <v>61.736994064000001</v>
      </c>
      <c r="F32" s="11" t="str">
        <f t="shared" ref="F32:F37" si="12">IF($B32="N/A","N/A",IF(E32&gt;10,"No",IF(E32&lt;-10,"No","Yes")))</f>
        <v>N/A</v>
      </c>
      <c r="G32" s="13">
        <v>61.140352055000001</v>
      </c>
      <c r="H32" s="11" t="str">
        <f t="shared" ref="H32:H37" si="13">IF($B32="N/A","N/A",IF(G32&gt;10,"No",IF(G32&lt;-10,"No","Yes")))</f>
        <v>N/A</v>
      </c>
      <c r="I32" s="12">
        <v>0.63049999999999995</v>
      </c>
      <c r="J32" s="12">
        <v>-0.96599999999999997</v>
      </c>
      <c r="K32" s="43" t="s">
        <v>740</v>
      </c>
      <c r="L32" s="9" t="str">
        <f t="shared" si="4"/>
        <v>Yes</v>
      </c>
    </row>
    <row r="33" spans="1:12" x14ac:dyDescent="0.25">
      <c r="A33" s="2" t="s">
        <v>24</v>
      </c>
      <c r="B33" s="35" t="s">
        <v>213</v>
      </c>
      <c r="C33" s="13">
        <v>16.197276459000001</v>
      </c>
      <c r="D33" s="11" t="str">
        <f t="shared" si="11"/>
        <v>N/A</v>
      </c>
      <c r="E33" s="13">
        <v>16.452451541999999</v>
      </c>
      <c r="F33" s="11" t="str">
        <f t="shared" si="12"/>
        <v>N/A</v>
      </c>
      <c r="G33" s="13">
        <v>16.717390753</v>
      </c>
      <c r="H33" s="11" t="str">
        <f t="shared" si="13"/>
        <v>N/A</v>
      </c>
      <c r="I33" s="12">
        <v>1.575</v>
      </c>
      <c r="J33" s="12">
        <v>1.61</v>
      </c>
      <c r="K33" s="43" t="s">
        <v>740</v>
      </c>
      <c r="L33" s="9" t="str">
        <f t="shared" si="4"/>
        <v>Yes</v>
      </c>
    </row>
    <row r="34" spans="1:12" x14ac:dyDescent="0.25">
      <c r="A34" s="2" t="s">
        <v>25</v>
      </c>
      <c r="B34" s="35" t="s">
        <v>213</v>
      </c>
      <c r="C34" s="13">
        <v>2.1911522909999999</v>
      </c>
      <c r="D34" s="11" t="str">
        <f t="shared" si="11"/>
        <v>N/A</v>
      </c>
      <c r="E34" s="13">
        <v>2.2510647389999998</v>
      </c>
      <c r="F34" s="11" t="str">
        <f t="shared" si="12"/>
        <v>N/A</v>
      </c>
      <c r="G34" s="13">
        <v>2.2866865684</v>
      </c>
      <c r="H34" s="11" t="str">
        <f t="shared" si="13"/>
        <v>N/A</v>
      </c>
      <c r="I34" s="12">
        <v>2.734</v>
      </c>
      <c r="J34" s="12">
        <v>1.5820000000000001</v>
      </c>
      <c r="K34" s="43" t="s">
        <v>740</v>
      </c>
      <c r="L34" s="9" t="str">
        <f t="shared" si="4"/>
        <v>Yes</v>
      </c>
    </row>
    <row r="35" spans="1:12" x14ac:dyDescent="0.25">
      <c r="A35" s="2" t="s">
        <v>26</v>
      </c>
      <c r="B35" s="43" t="s">
        <v>213</v>
      </c>
      <c r="C35" s="13">
        <v>2.9763973789999998</v>
      </c>
      <c r="D35" s="11" t="str">
        <f t="shared" si="11"/>
        <v>N/A</v>
      </c>
      <c r="E35" s="13">
        <v>3.0467390205</v>
      </c>
      <c r="F35" s="11" t="str">
        <f t="shared" si="12"/>
        <v>N/A</v>
      </c>
      <c r="G35" s="13">
        <v>3.0861876820999998</v>
      </c>
      <c r="H35" s="11" t="str">
        <f t="shared" si="13"/>
        <v>N/A</v>
      </c>
      <c r="I35" s="12">
        <v>2.363</v>
      </c>
      <c r="J35" s="12">
        <v>1.2949999999999999</v>
      </c>
      <c r="K35" s="43" t="s">
        <v>213</v>
      </c>
      <c r="L35" s="9" t="str">
        <f t="shared" si="4"/>
        <v>N/A</v>
      </c>
    </row>
    <row r="36" spans="1:12" x14ac:dyDescent="0.25">
      <c r="A36" s="2" t="s">
        <v>60</v>
      </c>
      <c r="B36" s="43" t="s">
        <v>213</v>
      </c>
      <c r="C36" s="13">
        <v>0.21211479420000001</v>
      </c>
      <c r="D36" s="11" t="str">
        <f t="shared" si="11"/>
        <v>N/A</v>
      </c>
      <c r="E36" s="13">
        <v>0.20766307940000001</v>
      </c>
      <c r="F36" s="11" t="str">
        <f t="shared" si="12"/>
        <v>N/A</v>
      </c>
      <c r="G36" s="13">
        <v>0.20520876690000001</v>
      </c>
      <c r="H36" s="11" t="str">
        <f t="shared" si="13"/>
        <v>N/A</v>
      </c>
      <c r="I36" s="12">
        <v>-2.1</v>
      </c>
      <c r="J36" s="12">
        <v>-1.18</v>
      </c>
      <c r="K36" s="43" t="s">
        <v>213</v>
      </c>
      <c r="L36" s="9" t="str">
        <f t="shared" si="4"/>
        <v>N/A</v>
      </c>
    </row>
    <row r="37" spans="1:12" x14ac:dyDescent="0.25">
      <c r="A37" s="2" t="s">
        <v>61</v>
      </c>
      <c r="B37" s="43" t="s">
        <v>213</v>
      </c>
      <c r="C37" s="13">
        <v>1.6150310493</v>
      </c>
      <c r="D37" s="11" t="str">
        <f t="shared" si="11"/>
        <v>N/A</v>
      </c>
      <c r="E37" s="13">
        <v>1.8229639931999999</v>
      </c>
      <c r="F37" s="11" t="str">
        <f t="shared" si="12"/>
        <v>N/A</v>
      </c>
      <c r="G37" s="13">
        <v>1.9214731467999999</v>
      </c>
      <c r="H37" s="11" t="str">
        <f t="shared" si="13"/>
        <v>N/A</v>
      </c>
      <c r="I37" s="12">
        <v>12.87</v>
      </c>
      <c r="J37" s="12">
        <v>5.4039999999999999</v>
      </c>
      <c r="K37" s="43" t="s">
        <v>213</v>
      </c>
      <c r="L37" s="9" t="str">
        <f t="shared" si="4"/>
        <v>N/A</v>
      </c>
    </row>
    <row r="38" spans="1:12" x14ac:dyDescent="0.25">
      <c r="A38" s="2" t="s">
        <v>62</v>
      </c>
      <c r="B38" s="43" t="s">
        <v>278</v>
      </c>
      <c r="C38" s="13">
        <v>18.773937688</v>
      </c>
      <c r="D38" s="11" t="str">
        <f>IF($B38="N/A","N/A",IF(C38&gt;=5,"No",IF(C38&lt;0,"No","Yes")))</f>
        <v>No</v>
      </c>
      <c r="E38" s="13">
        <v>18.232605460999999</v>
      </c>
      <c r="F38" s="11" t="str">
        <f>IF($B38="N/A","N/A",IF(E38&gt;=5,"No",IF(E38&lt;0,"No","Yes")))</f>
        <v>No</v>
      </c>
      <c r="G38" s="13">
        <v>18.599030573</v>
      </c>
      <c r="H38" s="11" t="str">
        <f>IF($B38="N/A","N/A",IF(G38&gt;=5,"No",IF(G38&lt;0,"No","Yes")))</f>
        <v>No</v>
      </c>
      <c r="I38" s="12">
        <v>-2.88</v>
      </c>
      <c r="J38" s="12">
        <v>2.0099999999999998</v>
      </c>
      <c r="K38" s="43" t="s">
        <v>740</v>
      </c>
      <c r="L38" s="9" t="str">
        <f t="shared" si="4"/>
        <v>Yes</v>
      </c>
    </row>
    <row r="39" spans="1:12" x14ac:dyDescent="0.25">
      <c r="A39" s="2" t="s">
        <v>63</v>
      </c>
      <c r="B39" s="43" t="s">
        <v>213</v>
      </c>
      <c r="C39" s="13">
        <v>8.9648410028000001</v>
      </c>
      <c r="D39" s="11" t="str">
        <f>IF($B39="N/A","N/A",IF(C39&gt;10,"No",IF(C39&lt;-10,"No","Yes")))</f>
        <v>N/A</v>
      </c>
      <c r="E39" s="13">
        <v>9.2654536385000004</v>
      </c>
      <c r="F39" s="11" t="str">
        <f>IF($B39="N/A","N/A",IF(E39&gt;10,"No",IF(E39&lt;-10,"No","Yes")))</f>
        <v>N/A</v>
      </c>
      <c r="G39" s="13">
        <v>9.5068126924000005</v>
      </c>
      <c r="H39" s="11" t="str">
        <f>IF($B39="N/A","N/A",IF(G39&gt;10,"No",IF(G39&lt;-10,"No","Yes")))</f>
        <v>N/A</v>
      </c>
      <c r="I39" s="12">
        <v>3.3530000000000002</v>
      </c>
      <c r="J39" s="12">
        <v>2.605</v>
      </c>
      <c r="K39" s="43" t="s">
        <v>740</v>
      </c>
      <c r="L39" s="9" t="str">
        <f t="shared" si="4"/>
        <v>Yes</v>
      </c>
    </row>
    <row r="40" spans="1:12" x14ac:dyDescent="0.25">
      <c r="A40" s="2" t="s">
        <v>64</v>
      </c>
      <c r="B40" s="43" t="s">
        <v>213</v>
      </c>
      <c r="C40" s="13">
        <v>76.636820227000001</v>
      </c>
      <c r="D40" s="11" t="str">
        <f>IF($B40="N/A","N/A",IF(C40&gt;10,"No",IF(C40&lt;-10,"No","Yes")))</f>
        <v>N/A</v>
      </c>
      <c r="E40" s="13">
        <v>76.877497927999997</v>
      </c>
      <c r="F40" s="11" t="str">
        <f>IF($B40="N/A","N/A",IF(E40&gt;10,"No",IF(E40&lt;-10,"No","Yes")))</f>
        <v>N/A</v>
      </c>
      <c r="G40" s="13">
        <v>77.164625294999993</v>
      </c>
      <c r="H40" s="11" t="str">
        <f>IF($B40="N/A","N/A",IF(G40&gt;10,"No",IF(G40&lt;-10,"No","Yes")))</f>
        <v>N/A</v>
      </c>
      <c r="I40" s="12">
        <v>0.314</v>
      </c>
      <c r="J40" s="12">
        <v>0.3735</v>
      </c>
      <c r="K40" s="43" t="s">
        <v>740</v>
      </c>
      <c r="L40" s="9" t="str">
        <f t="shared" si="4"/>
        <v>Yes</v>
      </c>
    </row>
    <row r="41" spans="1:12" x14ac:dyDescent="0.25">
      <c r="A41" s="3" t="s">
        <v>19</v>
      </c>
      <c r="B41" s="35" t="s">
        <v>281</v>
      </c>
      <c r="C41" s="8">
        <v>2.9709813381000001</v>
      </c>
      <c r="D41" s="11" t="str">
        <f>IF($B41="N/A","N/A",IF(C41&gt;8,"No",IF(C41&lt;2,"No","Yes")))</f>
        <v>Yes</v>
      </c>
      <c r="E41" s="8">
        <v>2.7323929311000001</v>
      </c>
      <c r="F41" s="11" t="str">
        <f>IF($B41="N/A","N/A",IF(E41&gt;8,"No",IF(E41&lt;2,"No","Yes")))</f>
        <v>Yes</v>
      </c>
      <c r="G41" s="8">
        <v>2.6659237079999998</v>
      </c>
      <c r="H41" s="11" t="str">
        <f>IF($B41="N/A","N/A",IF(G41&gt;8,"No",IF(G41&lt;2,"No","Yes")))</f>
        <v>Yes</v>
      </c>
      <c r="I41" s="12">
        <v>-8.0299999999999994</v>
      </c>
      <c r="J41" s="12">
        <v>-2.4300000000000002</v>
      </c>
      <c r="K41" s="43" t="s">
        <v>740</v>
      </c>
      <c r="L41" s="9" t="str">
        <f t="shared" si="4"/>
        <v>Yes</v>
      </c>
    </row>
    <row r="42" spans="1:12" x14ac:dyDescent="0.25">
      <c r="A42" s="3" t="s">
        <v>170</v>
      </c>
      <c r="B42" s="35" t="s">
        <v>213</v>
      </c>
      <c r="C42" s="8">
        <v>13.776144522999999</v>
      </c>
      <c r="D42" s="11" t="str">
        <f t="shared" ref="D42:D49" si="14">IF($B42="N/A","N/A",IF(C42&gt;10,"No",IF(C42&lt;-10,"No","Yes")))</f>
        <v>N/A</v>
      </c>
      <c r="E42" s="8">
        <v>13.620827443</v>
      </c>
      <c r="F42" s="11" t="str">
        <f t="shared" ref="F42:F49" si="15">IF($B42="N/A","N/A",IF(E42&gt;10,"No",IF(E42&lt;-10,"No","Yes")))</f>
        <v>N/A</v>
      </c>
      <c r="G42" s="8">
        <v>13.611062625000001</v>
      </c>
      <c r="H42" s="11" t="str">
        <f t="shared" ref="H42:H49" si="16">IF($B42="N/A","N/A",IF(G42&gt;10,"No",IF(G42&lt;-10,"No","Yes")))</f>
        <v>N/A</v>
      </c>
      <c r="I42" s="12">
        <v>-1.1299999999999999</v>
      </c>
      <c r="J42" s="12">
        <v>-7.1999999999999995E-2</v>
      </c>
      <c r="K42" s="43" t="s">
        <v>740</v>
      </c>
      <c r="L42" s="9" t="str">
        <f>IF(J42="Div by 0", "N/A", IF(OR(J42="N/A",K42="N/A"),"N/A", IF(J42&gt;VALUE(MID(K42,1,2)), "No", IF(J42&lt;-1*VALUE(MID(K42,1,2)), "No", "Yes"))))</f>
        <v>Yes</v>
      </c>
    </row>
    <row r="43" spans="1:12" x14ac:dyDescent="0.25">
      <c r="A43" s="3" t="s">
        <v>171</v>
      </c>
      <c r="B43" s="35" t="s">
        <v>213</v>
      </c>
      <c r="C43" s="8">
        <v>25.624421008999999</v>
      </c>
      <c r="D43" s="11" t="str">
        <f t="shared" si="14"/>
        <v>N/A</v>
      </c>
      <c r="E43" s="8">
        <v>25.596318486000001</v>
      </c>
      <c r="F43" s="11" t="str">
        <f t="shared" si="15"/>
        <v>N/A</v>
      </c>
      <c r="G43" s="8">
        <v>25.858691647000001</v>
      </c>
      <c r="H43" s="11" t="str">
        <f t="shared" si="16"/>
        <v>N/A</v>
      </c>
      <c r="I43" s="12">
        <v>-0.11</v>
      </c>
      <c r="J43" s="12">
        <v>1.0249999999999999</v>
      </c>
      <c r="K43" s="43" t="s">
        <v>740</v>
      </c>
      <c r="L43" s="9" t="str">
        <f>IF(J43="Div by 0", "N/A", IF(OR(J43="N/A",K43="N/A"),"N/A", IF(J43&gt;VALUE(MID(K43,1,2)), "No", IF(J43&lt;-1*VALUE(MID(K43,1,2)), "No", "Yes"))))</f>
        <v>Yes</v>
      </c>
    </row>
    <row r="44" spans="1:12" x14ac:dyDescent="0.25">
      <c r="A44" s="3" t="s">
        <v>172</v>
      </c>
      <c r="B44" s="35" t="s">
        <v>213</v>
      </c>
      <c r="C44" s="8">
        <v>3.7225176345</v>
      </c>
      <c r="D44" s="11" t="str">
        <f t="shared" si="14"/>
        <v>N/A</v>
      </c>
      <c r="E44" s="8">
        <v>3.6246370078000001</v>
      </c>
      <c r="F44" s="11" t="str">
        <f t="shared" si="15"/>
        <v>N/A</v>
      </c>
      <c r="G44" s="8">
        <v>3.3834457469000001</v>
      </c>
      <c r="H44" s="11" t="str">
        <f t="shared" si="16"/>
        <v>N/A</v>
      </c>
      <c r="I44" s="12">
        <v>-2.63</v>
      </c>
      <c r="J44" s="12">
        <v>-6.65</v>
      </c>
      <c r="K44" s="43" t="s">
        <v>740</v>
      </c>
      <c r="L44" s="9" t="str">
        <f t="shared" ref="L44:L53" si="17">IF(J44="Div by 0", "N/A", IF(OR(J44="N/A",K44="N/A"),"N/A", IF(J44&gt;VALUE(MID(K44,1,2)), "No", IF(J44&lt;-1*VALUE(MID(K44,1,2)), "No", "Yes"))))</f>
        <v>Yes</v>
      </c>
    </row>
    <row r="45" spans="1:12" x14ac:dyDescent="0.25">
      <c r="A45" s="3" t="s">
        <v>173</v>
      </c>
      <c r="B45" s="35" t="s">
        <v>213</v>
      </c>
      <c r="C45" s="8">
        <v>30.208816668000001</v>
      </c>
      <c r="D45" s="11" t="str">
        <f t="shared" si="14"/>
        <v>N/A</v>
      </c>
      <c r="E45" s="8">
        <v>31.036087448</v>
      </c>
      <c r="F45" s="11" t="str">
        <f t="shared" si="15"/>
        <v>N/A</v>
      </c>
      <c r="G45" s="8">
        <v>31.162267843999999</v>
      </c>
      <c r="H45" s="11" t="str">
        <f t="shared" si="16"/>
        <v>N/A</v>
      </c>
      <c r="I45" s="12">
        <v>2.7389999999999999</v>
      </c>
      <c r="J45" s="12">
        <v>0.40660000000000002</v>
      </c>
      <c r="K45" s="43" t="s">
        <v>740</v>
      </c>
      <c r="L45" s="9" t="str">
        <f t="shared" si="17"/>
        <v>Yes</v>
      </c>
    </row>
    <row r="46" spans="1:12" x14ac:dyDescent="0.25">
      <c r="A46" s="3" t="s">
        <v>174</v>
      </c>
      <c r="B46" s="35" t="s">
        <v>213</v>
      </c>
      <c r="C46" s="8">
        <v>12.029188418</v>
      </c>
      <c r="D46" s="11" t="str">
        <f t="shared" si="14"/>
        <v>N/A</v>
      </c>
      <c r="E46" s="8">
        <v>12.216459295</v>
      </c>
      <c r="F46" s="11" t="str">
        <f t="shared" si="15"/>
        <v>N/A</v>
      </c>
      <c r="G46" s="8">
        <v>12.312675203</v>
      </c>
      <c r="H46" s="11" t="str">
        <f t="shared" si="16"/>
        <v>N/A</v>
      </c>
      <c r="I46" s="12">
        <v>1.5569999999999999</v>
      </c>
      <c r="J46" s="12">
        <v>0.78759999999999997</v>
      </c>
      <c r="K46" s="43" t="s">
        <v>740</v>
      </c>
      <c r="L46" s="9" t="str">
        <f t="shared" si="17"/>
        <v>Yes</v>
      </c>
    </row>
    <row r="47" spans="1:12" x14ac:dyDescent="0.25">
      <c r="A47" s="3" t="s">
        <v>175</v>
      </c>
      <c r="B47" s="35" t="s">
        <v>213</v>
      </c>
      <c r="C47" s="8">
        <v>3.6226038060999999</v>
      </c>
      <c r="D47" s="11" t="str">
        <f t="shared" si="14"/>
        <v>N/A</v>
      </c>
      <c r="E47" s="8">
        <v>3.5765802278000001</v>
      </c>
      <c r="F47" s="11" t="str">
        <f t="shared" si="15"/>
        <v>N/A</v>
      </c>
      <c r="G47" s="8">
        <v>3.6340078144999999</v>
      </c>
      <c r="H47" s="11" t="str">
        <f t="shared" si="16"/>
        <v>N/A</v>
      </c>
      <c r="I47" s="12">
        <v>-1.27</v>
      </c>
      <c r="J47" s="12">
        <v>1.6060000000000001</v>
      </c>
      <c r="K47" s="43" t="s">
        <v>740</v>
      </c>
      <c r="L47" s="9" t="str">
        <f t="shared" si="17"/>
        <v>Yes</v>
      </c>
    </row>
    <row r="48" spans="1:12" x14ac:dyDescent="0.25">
      <c r="A48" s="3" t="s">
        <v>176</v>
      </c>
      <c r="B48" s="35" t="s">
        <v>213</v>
      </c>
      <c r="C48" s="8">
        <v>4.3239406789999997</v>
      </c>
      <c r="D48" s="11" t="str">
        <f t="shared" si="14"/>
        <v>N/A</v>
      </c>
      <c r="E48" s="8">
        <v>4.0452859111999997</v>
      </c>
      <c r="F48" s="11" t="str">
        <f t="shared" si="15"/>
        <v>N/A</v>
      </c>
      <c r="G48" s="8">
        <v>3.8831525915</v>
      </c>
      <c r="H48" s="11" t="str">
        <f t="shared" si="16"/>
        <v>N/A</v>
      </c>
      <c r="I48" s="12">
        <v>-6.44</v>
      </c>
      <c r="J48" s="12">
        <v>-4.01</v>
      </c>
      <c r="K48" s="43" t="s">
        <v>740</v>
      </c>
      <c r="L48" s="9" t="str">
        <f t="shared" si="17"/>
        <v>Yes</v>
      </c>
    </row>
    <row r="49" spans="1:12" x14ac:dyDescent="0.25">
      <c r="A49" s="3" t="s">
        <v>957</v>
      </c>
      <c r="B49" s="35" t="s">
        <v>213</v>
      </c>
      <c r="C49" s="8">
        <v>3.7213859243999998</v>
      </c>
      <c r="D49" s="11" t="str">
        <f t="shared" si="14"/>
        <v>N/A</v>
      </c>
      <c r="E49" s="8">
        <v>3.5514112497000001</v>
      </c>
      <c r="F49" s="11" t="str">
        <f t="shared" si="15"/>
        <v>N/A</v>
      </c>
      <c r="G49" s="8">
        <v>3.4887728201999999</v>
      </c>
      <c r="H49" s="11" t="str">
        <f t="shared" si="16"/>
        <v>N/A</v>
      </c>
      <c r="I49" s="12">
        <v>-4.57</v>
      </c>
      <c r="J49" s="12">
        <v>-1.76</v>
      </c>
      <c r="K49" s="43" t="s">
        <v>740</v>
      </c>
      <c r="L49" s="9" t="str">
        <f t="shared" si="17"/>
        <v>Yes</v>
      </c>
    </row>
    <row r="50" spans="1:12" x14ac:dyDescent="0.25">
      <c r="A50" s="2" t="s">
        <v>208</v>
      </c>
      <c r="B50" s="35" t="s">
        <v>213</v>
      </c>
      <c r="C50" s="36">
        <v>521800</v>
      </c>
      <c r="D50" s="9" t="str">
        <f t="shared" ref="D50:D53" si="18">IF($B50="N/A","N/A",IF(C50&lt;0,"No","Yes"))</f>
        <v>N/A</v>
      </c>
      <c r="E50" s="36">
        <v>549178</v>
      </c>
      <c r="F50" s="9" t="str">
        <f t="shared" ref="F50:F53" si="19">IF($B50="N/A","N/A",IF(E50&lt;0,"No","Yes"))</f>
        <v>N/A</v>
      </c>
      <c r="G50" s="36">
        <v>562508</v>
      </c>
      <c r="H50" s="9" t="str">
        <f t="shared" ref="H50:H53" si="20">IF($B50="N/A","N/A",IF(G50&lt;0,"No","Yes"))</f>
        <v>N/A</v>
      </c>
      <c r="I50" s="12">
        <v>5.2469999999999999</v>
      </c>
      <c r="J50" s="12">
        <v>2.427</v>
      </c>
      <c r="K50" s="43" t="s">
        <v>740</v>
      </c>
      <c r="L50" s="9" t="str">
        <f t="shared" si="17"/>
        <v>Yes</v>
      </c>
    </row>
    <row r="51" spans="1:12" x14ac:dyDescent="0.25">
      <c r="A51" s="2" t="s">
        <v>209</v>
      </c>
      <c r="B51" s="35" t="s">
        <v>213</v>
      </c>
      <c r="C51" s="36">
        <v>45680</v>
      </c>
      <c r="D51" s="9" t="str">
        <f t="shared" si="18"/>
        <v>N/A</v>
      </c>
      <c r="E51" s="36">
        <v>47301</v>
      </c>
      <c r="F51" s="9" t="str">
        <f t="shared" si="19"/>
        <v>N/A</v>
      </c>
      <c r="G51" s="36">
        <v>45031</v>
      </c>
      <c r="H51" s="9" t="str">
        <f t="shared" si="20"/>
        <v>N/A</v>
      </c>
      <c r="I51" s="12">
        <v>3.5489999999999999</v>
      </c>
      <c r="J51" s="12">
        <v>-4.8</v>
      </c>
      <c r="K51" s="43" t="s">
        <v>740</v>
      </c>
      <c r="L51" s="9" t="str">
        <f t="shared" si="17"/>
        <v>Yes</v>
      </c>
    </row>
    <row r="52" spans="1:12" x14ac:dyDescent="0.25">
      <c r="A52" s="2" t="s">
        <v>210</v>
      </c>
      <c r="B52" s="35" t="s">
        <v>213</v>
      </c>
      <c r="C52" s="36">
        <v>517434</v>
      </c>
      <c r="D52" s="9" t="str">
        <f t="shared" si="18"/>
        <v>N/A</v>
      </c>
      <c r="E52" s="36">
        <v>563963</v>
      </c>
      <c r="F52" s="9" t="str">
        <f t="shared" si="19"/>
        <v>N/A</v>
      </c>
      <c r="G52" s="36">
        <v>578174</v>
      </c>
      <c r="H52" s="9" t="str">
        <f t="shared" si="20"/>
        <v>N/A</v>
      </c>
      <c r="I52" s="12">
        <v>8.9920000000000009</v>
      </c>
      <c r="J52" s="12">
        <v>2.52</v>
      </c>
      <c r="K52" s="43" t="s">
        <v>740</v>
      </c>
      <c r="L52" s="9" t="str">
        <f t="shared" si="17"/>
        <v>Yes</v>
      </c>
    </row>
    <row r="53" spans="1:12" x14ac:dyDescent="0.25">
      <c r="A53" s="2" t="s">
        <v>958</v>
      </c>
      <c r="B53" s="35" t="s">
        <v>213</v>
      </c>
      <c r="C53" s="36">
        <v>118397</v>
      </c>
      <c r="D53" s="9" t="str">
        <f t="shared" si="18"/>
        <v>N/A</v>
      </c>
      <c r="E53" s="36">
        <v>122129</v>
      </c>
      <c r="F53" s="9" t="str">
        <f t="shared" si="19"/>
        <v>N/A</v>
      </c>
      <c r="G53" s="36">
        <v>123606</v>
      </c>
      <c r="H53" s="9" t="str">
        <f t="shared" si="20"/>
        <v>N/A</v>
      </c>
      <c r="I53" s="12">
        <v>3.1520000000000001</v>
      </c>
      <c r="J53" s="12">
        <v>1.2090000000000001</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59.783229026999997</v>
      </c>
      <c r="D56" s="11" t="str">
        <f t="shared" ref="D56:D57" si="21">IF($B56="N/A","N/A",IF(C56&gt;10,"No",IF(C56&lt;-10,"No","Yes")))</f>
        <v>N/A</v>
      </c>
      <c r="E56" s="8">
        <v>59.173027980000001</v>
      </c>
      <c r="F56" s="11" t="str">
        <f t="shared" ref="F56:F57" si="22">IF($B56="N/A","N/A",IF(E56&gt;10,"No",IF(E56&lt;-10,"No","Yes")))</f>
        <v>N/A</v>
      </c>
      <c r="G56" s="8">
        <v>58.967645492000003</v>
      </c>
      <c r="H56" s="11" t="str">
        <f t="shared" ref="H56:H57" si="23">IF($B56="N/A","N/A",IF(G56&gt;10,"No",IF(G56&lt;-10,"No","Yes")))</f>
        <v>N/A</v>
      </c>
      <c r="I56" s="12">
        <v>-1.02</v>
      </c>
      <c r="J56" s="12">
        <v>-0.34699999999999998</v>
      </c>
      <c r="K56" s="43" t="s">
        <v>740</v>
      </c>
      <c r="L56" s="9" t="str">
        <f>IF(J56="Div by 0", "N/A", IF(OR(J56="N/A",K56="N/A"),"N/A", IF(J56&gt;VALUE(MID(K56,1,2)), "No", IF(J56&lt;-1*VALUE(MID(K56,1,2)), "No", "Yes"))))</f>
        <v>Yes</v>
      </c>
    </row>
    <row r="57" spans="1:12" x14ac:dyDescent="0.25">
      <c r="A57" s="6" t="s">
        <v>178</v>
      </c>
      <c r="B57" s="35" t="s">
        <v>213</v>
      </c>
      <c r="C57" s="8">
        <v>40.216770973000003</v>
      </c>
      <c r="D57" s="11" t="str">
        <f t="shared" si="21"/>
        <v>N/A</v>
      </c>
      <c r="E57" s="8">
        <v>40.826972019999999</v>
      </c>
      <c r="F57" s="11" t="str">
        <f t="shared" si="22"/>
        <v>N/A</v>
      </c>
      <c r="G57" s="8">
        <v>41.032354507999997</v>
      </c>
      <c r="H57" s="11" t="str">
        <f t="shared" si="23"/>
        <v>N/A</v>
      </c>
      <c r="I57" s="12">
        <v>1.5169999999999999</v>
      </c>
      <c r="J57" s="12">
        <v>0.50309999999999999</v>
      </c>
      <c r="K57" s="43" t="s">
        <v>740</v>
      </c>
      <c r="L57" s="9" t="str">
        <f>IF(J57="Div by 0", "N/A", IF(OR(J57="N/A",K57="N/A"),"N/A", IF(J57&gt;VALUE(MID(K57,1,2)), "No", IF(J57&lt;-1*VALUE(MID(K57,1,2)), "No", "Yes"))))</f>
        <v>Yes</v>
      </c>
    </row>
    <row r="58" spans="1:12" x14ac:dyDescent="0.25">
      <c r="A58" s="7" t="s">
        <v>686</v>
      </c>
      <c r="B58" s="35" t="s">
        <v>282</v>
      </c>
      <c r="C58" s="8">
        <v>58.803733995999998</v>
      </c>
      <c r="D58" s="11" t="str">
        <f>IF($B58="N/A","N/A",IF(C58&gt;70,"No",IF(C58&lt;40,"No","Yes")))</f>
        <v>Yes</v>
      </c>
      <c r="E58" s="8">
        <v>63.961216962000002</v>
      </c>
      <c r="F58" s="11" t="str">
        <f>IF($B58="N/A","N/A",IF(E58&gt;70,"No",IF(E58&lt;40,"No","Yes")))</f>
        <v>Yes</v>
      </c>
      <c r="G58" s="8">
        <v>64.025732031000004</v>
      </c>
      <c r="H58" s="11" t="str">
        <f>IF($B58="N/A","N/A",IF(G58&gt;70,"No",IF(G58&lt;40,"No","Yes")))</f>
        <v>Yes</v>
      </c>
      <c r="I58" s="12">
        <v>8.7710000000000008</v>
      </c>
      <c r="J58" s="12">
        <v>0.1009</v>
      </c>
      <c r="K58" s="43" t="s">
        <v>740</v>
      </c>
      <c r="L58" s="9" t="str">
        <f t="shared" si="4"/>
        <v>Yes</v>
      </c>
    </row>
    <row r="59" spans="1:12" x14ac:dyDescent="0.25">
      <c r="A59" s="2" t="s">
        <v>687</v>
      </c>
      <c r="B59" s="35" t="s">
        <v>213</v>
      </c>
      <c r="C59" s="8">
        <v>73.735125162000003</v>
      </c>
      <c r="D59" s="11" t="str">
        <f>IF($B59="N/A","N/A",IF(C59&gt;10,"No",IF(C59&lt;-10,"No","Yes")))</f>
        <v>N/A</v>
      </c>
      <c r="E59" s="8">
        <v>74.098084247000003</v>
      </c>
      <c r="F59" s="11" t="str">
        <f>IF($B59="N/A","N/A",IF(E59&gt;10,"No",IF(E59&lt;-10,"No","Yes")))</f>
        <v>N/A</v>
      </c>
      <c r="G59" s="8">
        <v>74.066690829999999</v>
      </c>
      <c r="H59" s="11" t="str">
        <f>IF($B59="N/A","N/A",IF(G59&gt;10,"No",IF(G59&lt;-10,"No","Yes")))</f>
        <v>N/A</v>
      </c>
      <c r="I59" s="12">
        <v>0.49220000000000003</v>
      </c>
      <c r="J59" s="12">
        <v>-4.2000000000000003E-2</v>
      </c>
      <c r="K59" s="35" t="s">
        <v>213</v>
      </c>
      <c r="L59" s="9" t="str">
        <f t="shared" si="4"/>
        <v>N/A</v>
      </c>
    </row>
    <row r="60" spans="1:12" x14ac:dyDescent="0.25">
      <c r="A60" s="2" t="s">
        <v>688</v>
      </c>
      <c r="B60" s="35" t="s">
        <v>213</v>
      </c>
      <c r="C60" s="8">
        <v>83.545559076999993</v>
      </c>
      <c r="D60" s="11" t="str">
        <f t="shared" ref="D60:D66" si="24">IF($B60="N/A","N/A",IF(C60&gt;10,"No",IF(C60&lt;-10,"No","Yes")))</f>
        <v>N/A</v>
      </c>
      <c r="E60" s="8">
        <v>83.737512858000002</v>
      </c>
      <c r="F60" s="11" t="str">
        <f t="shared" ref="F60:F66" si="25">IF($B60="N/A","N/A",IF(E60&gt;10,"No",IF(E60&lt;-10,"No","Yes")))</f>
        <v>N/A</v>
      </c>
      <c r="G60" s="8">
        <v>84.111732840000002</v>
      </c>
      <c r="H60" s="11" t="str">
        <f t="shared" ref="H60:H66" si="26">IF($B60="N/A","N/A",IF(G60&gt;10,"No",IF(G60&lt;-10,"No","Yes")))</f>
        <v>N/A</v>
      </c>
      <c r="I60" s="12">
        <v>0.2298</v>
      </c>
      <c r="J60" s="12">
        <v>0.44690000000000002</v>
      </c>
      <c r="K60" s="35" t="s">
        <v>213</v>
      </c>
      <c r="L60" s="9" t="str">
        <f t="shared" si="4"/>
        <v>N/A</v>
      </c>
    </row>
    <row r="61" spans="1:12" x14ac:dyDescent="0.25">
      <c r="A61" s="2" t="s">
        <v>1747</v>
      </c>
      <c r="B61" s="35" t="s">
        <v>213</v>
      </c>
      <c r="C61" s="8">
        <v>56.748393557999997</v>
      </c>
      <c r="D61" s="11" t="str">
        <f t="shared" si="24"/>
        <v>N/A</v>
      </c>
      <c r="E61" s="8">
        <v>60.624270522000003</v>
      </c>
      <c r="F61" s="11" t="str">
        <f t="shared" si="25"/>
        <v>N/A</v>
      </c>
      <c r="G61" s="8">
        <v>61.844565637000002</v>
      </c>
      <c r="H61" s="11" t="str">
        <f t="shared" si="26"/>
        <v>N/A</v>
      </c>
      <c r="I61" s="12">
        <v>6.83</v>
      </c>
      <c r="J61" s="12">
        <v>2.0129999999999999</v>
      </c>
      <c r="K61" s="35" t="s">
        <v>213</v>
      </c>
      <c r="L61" s="9" t="str">
        <f t="shared" si="4"/>
        <v>N/A</v>
      </c>
    </row>
    <row r="62" spans="1:12" x14ac:dyDescent="0.25">
      <c r="A62" s="2" t="s">
        <v>689</v>
      </c>
      <c r="B62" s="35" t="s">
        <v>213</v>
      </c>
      <c r="C62" s="8">
        <v>46.797105076000001</v>
      </c>
      <c r="D62" s="11" t="str">
        <f t="shared" si="24"/>
        <v>N/A</v>
      </c>
      <c r="E62" s="8">
        <v>57.432073635000002</v>
      </c>
      <c r="F62" s="11" t="str">
        <f t="shared" si="25"/>
        <v>N/A</v>
      </c>
      <c r="G62" s="8">
        <v>56.000695155000003</v>
      </c>
      <c r="H62" s="11" t="str">
        <f t="shared" si="26"/>
        <v>N/A</v>
      </c>
      <c r="I62" s="12">
        <v>22.73</v>
      </c>
      <c r="J62" s="12">
        <v>-2.4900000000000002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1.1395511638</v>
      </c>
      <c r="D64" s="11" t="str">
        <f t="shared" si="24"/>
        <v>N/A</v>
      </c>
      <c r="E64" s="8">
        <v>1.1044695087</v>
      </c>
      <c r="F64" s="11" t="str">
        <f t="shared" si="25"/>
        <v>N/A</v>
      </c>
      <c r="G64" s="8">
        <v>1.1425600445999999</v>
      </c>
      <c r="H64" s="11" t="str">
        <f t="shared" si="26"/>
        <v>N/A</v>
      </c>
      <c r="I64" s="12">
        <v>-3.08</v>
      </c>
      <c r="J64" s="12">
        <v>3.4489999999999998</v>
      </c>
      <c r="K64" s="35" t="s">
        <v>213</v>
      </c>
      <c r="L64" s="9" t="str">
        <f t="shared" si="4"/>
        <v>N/A</v>
      </c>
    </row>
    <row r="65" spans="1:12" x14ac:dyDescent="0.25">
      <c r="A65" s="3" t="s">
        <v>147</v>
      </c>
      <c r="B65" s="35" t="s">
        <v>213</v>
      </c>
      <c r="C65" s="8">
        <v>1.3582945452999999</v>
      </c>
      <c r="D65" s="11" t="str">
        <f t="shared" si="24"/>
        <v>N/A</v>
      </c>
      <c r="E65" s="8">
        <v>1.3323590176</v>
      </c>
      <c r="F65" s="11" t="str">
        <f t="shared" si="25"/>
        <v>N/A</v>
      </c>
      <c r="G65" s="8">
        <v>1.3393396619</v>
      </c>
      <c r="H65" s="11" t="str">
        <f t="shared" si="26"/>
        <v>N/A</v>
      </c>
      <c r="I65" s="12">
        <v>-1.91</v>
      </c>
      <c r="J65" s="12">
        <v>0.52390000000000003</v>
      </c>
      <c r="K65" s="35" t="s">
        <v>213</v>
      </c>
      <c r="L65" s="9" t="str">
        <f t="shared" si="4"/>
        <v>N/A</v>
      </c>
    </row>
    <row r="66" spans="1:12" x14ac:dyDescent="0.25">
      <c r="A66" s="3" t="s">
        <v>148</v>
      </c>
      <c r="B66" s="35" t="s">
        <v>213</v>
      </c>
      <c r="C66" s="8">
        <v>1.4292689315</v>
      </c>
      <c r="D66" s="11" t="str">
        <f t="shared" si="24"/>
        <v>N/A</v>
      </c>
      <c r="E66" s="8">
        <v>1.3985891685</v>
      </c>
      <c r="F66" s="11" t="str">
        <f t="shared" si="25"/>
        <v>N/A</v>
      </c>
      <c r="G66" s="8">
        <v>1.4027447698</v>
      </c>
      <c r="H66" s="11" t="str">
        <f t="shared" si="26"/>
        <v>N/A</v>
      </c>
      <c r="I66" s="12">
        <v>-2.15</v>
      </c>
      <c r="J66" s="12">
        <v>0.29709999999999998</v>
      </c>
      <c r="K66" s="35" t="s">
        <v>213</v>
      </c>
      <c r="L66" s="9" t="str">
        <f t="shared" si="4"/>
        <v>N/A</v>
      </c>
    </row>
    <row r="67" spans="1:12" x14ac:dyDescent="0.25">
      <c r="A67" s="2" t="s">
        <v>960</v>
      </c>
      <c r="B67" s="43" t="s">
        <v>213</v>
      </c>
      <c r="C67" s="1">
        <v>5197</v>
      </c>
      <c r="D67" s="11" t="str">
        <f>IF($B67="N/A","N/A",IF(C67&gt;10,"No",IF(C67&lt;-10,"No","Yes")))</f>
        <v>N/A</v>
      </c>
      <c r="E67" s="1">
        <v>5998</v>
      </c>
      <c r="F67" s="11" t="str">
        <f>IF($B67="N/A","N/A",IF(E67&gt;10,"No",IF(E67&lt;-10,"No","Yes")))</f>
        <v>N/A</v>
      </c>
      <c r="G67" s="1">
        <v>5784</v>
      </c>
      <c r="H67" s="11" t="str">
        <f>IF($B67="N/A","N/A",IF(G67&gt;10,"No",IF(G67&lt;-10,"No","Yes")))</f>
        <v>N/A</v>
      </c>
      <c r="I67" s="12">
        <v>15.41</v>
      </c>
      <c r="J67" s="12">
        <v>-3.57</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533</v>
      </c>
      <c r="D69" s="11" t="str">
        <f t="shared" si="27"/>
        <v>No</v>
      </c>
      <c r="E69" s="1">
        <v>1082</v>
      </c>
      <c r="F69" s="11" t="str">
        <f t="shared" si="28"/>
        <v>No</v>
      </c>
      <c r="G69" s="1">
        <v>1193</v>
      </c>
      <c r="H69" s="11" t="str">
        <f t="shared" si="29"/>
        <v>No</v>
      </c>
      <c r="I69" s="12">
        <v>103</v>
      </c>
      <c r="J69" s="12">
        <v>10.26</v>
      </c>
      <c r="K69" s="35" t="s">
        <v>213</v>
      </c>
      <c r="L69" s="9" t="str">
        <f t="shared" si="4"/>
        <v>N/A</v>
      </c>
    </row>
    <row r="70" spans="1:12" x14ac:dyDescent="0.25">
      <c r="A70" s="3" t="s">
        <v>203</v>
      </c>
      <c r="B70" s="60" t="s">
        <v>213</v>
      </c>
      <c r="C70" s="13">
        <v>96.247654784000005</v>
      </c>
      <c r="D70" s="11" t="str">
        <f>IF($B70="N/A","N/A",IF(C70&gt;10,"No",IF(C70&lt;-10,"No","Yes")))</f>
        <v>N/A</v>
      </c>
      <c r="E70" s="13">
        <v>97.227356747000002</v>
      </c>
      <c r="F70" s="11" t="str">
        <f>IF($B70="N/A","N/A",IF(E70&gt;10,"No",IF(E70&lt;-10,"No","Yes")))</f>
        <v>N/A</v>
      </c>
      <c r="G70" s="13">
        <v>91.533948030000005</v>
      </c>
      <c r="H70" s="11" t="str">
        <f>IF($B70="N/A","N/A",IF(G70&gt;10,"No",IF(G70&lt;-10,"No","Yes")))</f>
        <v>N/A</v>
      </c>
      <c r="I70" s="12">
        <v>1.018</v>
      </c>
      <c r="J70" s="12">
        <v>-5.86</v>
      </c>
      <c r="K70" s="60" t="s">
        <v>213</v>
      </c>
      <c r="L70" s="9" t="str">
        <f t="shared" si="4"/>
        <v>N/A</v>
      </c>
    </row>
    <row r="71" spans="1:12" x14ac:dyDescent="0.25">
      <c r="A71" s="2" t="s">
        <v>65</v>
      </c>
      <c r="B71" s="43" t="s">
        <v>213</v>
      </c>
      <c r="C71" s="1">
        <v>216359</v>
      </c>
      <c r="D71" s="11" t="str">
        <f>IF($B71="N/A","N/A",IF(C71&gt;10,"No",IF(C71&lt;-10,"No","Yes")))</f>
        <v>N/A</v>
      </c>
      <c r="E71" s="1">
        <v>224066</v>
      </c>
      <c r="F71" s="11" t="str">
        <f>IF($B71="N/A","N/A",IF(E71&gt;10,"No",IF(E71&lt;-10,"No","Yes")))</f>
        <v>N/A</v>
      </c>
      <c r="G71" s="1">
        <v>229679</v>
      </c>
      <c r="H71" s="11" t="str">
        <f>IF($B71="N/A","N/A",IF(G71&gt;10,"No",IF(G71&lt;-10,"No","Yes")))</f>
        <v>N/A</v>
      </c>
      <c r="I71" s="12">
        <v>3.5619999999999998</v>
      </c>
      <c r="J71" s="12">
        <v>2.5049999999999999</v>
      </c>
      <c r="K71" s="43" t="s">
        <v>740</v>
      </c>
      <c r="L71" s="9" t="str">
        <f t="shared" ref="L71:L103" si="30">IF(J71="Div by 0", "N/A", IF(K71="N/A","N/A", IF(J71&gt;VALUE(MID(K71,1,2)), "No", IF(J71&lt;-1*VALUE(MID(K71,1,2)), "No", "Yes"))))</f>
        <v>Yes</v>
      </c>
    </row>
    <row r="72" spans="1:12" x14ac:dyDescent="0.25">
      <c r="A72" s="4" t="s">
        <v>66</v>
      </c>
      <c r="B72" s="43" t="s">
        <v>213</v>
      </c>
      <c r="C72" s="1">
        <v>192366.92</v>
      </c>
      <c r="D72" s="11" t="str">
        <f>IF($B72="N/A","N/A",IF(C72&gt;10,"No",IF(C72&lt;-10,"No","Yes")))</f>
        <v>N/A</v>
      </c>
      <c r="E72" s="1">
        <v>200656.57</v>
      </c>
      <c r="F72" s="11" t="str">
        <f>IF($B72="N/A","N/A",IF(E72&gt;10,"No",IF(E72&lt;-10,"No","Yes")))</f>
        <v>N/A</v>
      </c>
      <c r="G72" s="1">
        <v>206428.09</v>
      </c>
      <c r="H72" s="11" t="str">
        <f>IF($B72="N/A","N/A",IF(G72&gt;10,"No",IF(G72&lt;-10,"No","Yes")))</f>
        <v>N/A</v>
      </c>
      <c r="I72" s="12">
        <v>4.3090000000000002</v>
      </c>
      <c r="J72" s="12">
        <v>2.8759999999999999</v>
      </c>
      <c r="K72" s="43" t="s">
        <v>741</v>
      </c>
      <c r="L72" s="9" t="str">
        <f t="shared" si="30"/>
        <v>Yes</v>
      </c>
    </row>
    <row r="73" spans="1:12" x14ac:dyDescent="0.25">
      <c r="A73" s="3" t="s">
        <v>67</v>
      </c>
      <c r="B73" s="35" t="s">
        <v>283</v>
      </c>
      <c r="C73" s="8">
        <v>97.917417209000007</v>
      </c>
      <c r="D73" s="11" t="str">
        <f>IF($B73="N/A","N/A",IF(C73&gt;=90,"Yes","No"))</f>
        <v>Yes</v>
      </c>
      <c r="E73" s="8">
        <v>97.545953818000001</v>
      </c>
      <c r="F73" s="11" t="str">
        <f>IF($B73="N/A","N/A",IF(E73&gt;=90,"Yes","No"))</f>
        <v>Yes</v>
      </c>
      <c r="G73" s="8">
        <v>97.555983299999994</v>
      </c>
      <c r="H73" s="11" t="str">
        <f>IF($B73="N/A","N/A",IF(G73&gt;=90,"Yes","No"))</f>
        <v>Yes</v>
      </c>
      <c r="I73" s="12">
        <v>-0.379</v>
      </c>
      <c r="J73" s="12">
        <v>1.03E-2</v>
      </c>
      <c r="K73" s="43" t="s">
        <v>740</v>
      </c>
      <c r="L73" s="9" t="str">
        <f t="shared" si="30"/>
        <v>Yes</v>
      </c>
    </row>
    <row r="74" spans="1:12" x14ac:dyDescent="0.25">
      <c r="A74" s="2" t="s">
        <v>961</v>
      </c>
      <c r="B74" s="35" t="s">
        <v>283</v>
      </c>
      <c r="C74" s="8">
        <v>98.448460038999997</v>
      </c>
      <c r="D74" s="11" t="str">
        <f>IF($B74="N/A","N/A",IF(C74&gt;=90,"Yes","No"))</f>
        <v>Yes</v>
      </c>
      <c r="E74" s="8">
        <v>98.122038430999993</v>
      </c>
      <c r="F74" s="11" t="str">
        <f>IF($B74="N/A","N/A",IF(E74&gt;=90,"Yes","No"))</f>
        <v>Yes</v>
      </c>
      <c r="G74" s="8">
        <v>98.063066328000005</v>
      </c>
      <c r="H74" s="11" t="str">
        <f>IF($B74="N/A","N/A",IF(G74&gt;=90,"Yes","No"))</f>
        <v>Yes</v>
      </c>
      <c r="I74" s="12">
        <v>-0.33200000000000002</v>
      </c>
      <c r="J74" s="12">
        <v>-0.06</v>
      </c>
      <c r="K74" s="43" t="s">
        <v>740</v>
      </c>
      <c r="L74" s="9" t="str">
        <f t="shared" si="30"/>
        <v>Yes</v>
      </c>
    </row>
    <row r="75" spans="1:12" x14ac:dyDescent="0.25">
      <c r="A75" s="6" t="s">
        <v>962</v>
      </c>
      <c r="B75" s="43" t="s">
        <v>284</v>
      </c>
      <c r="C75" s="13">
        <v>47.361728792999997</v>
      </c>
      <c r="D75" s="11" t="str">
        <f>IF($B75="N/A","N/A",IF(C75&gt;55,"No",IF(C75&lt;30,"No","Yes")))</f>
        <v>Yes</v>
      </c>
      <c r="E75" s="13">
        <v>47.411914434000003</v>
      </c>
      <c r="F75" s="11" t="str">
        <f>IF($B75="N/A","N/A",IF(E75&gt;55,"No",IF(E75&lt;30,"No","Yes")))</f>
        <v>Yes</v>
      </c>
      <c r="G75" s="13">
        <v>48.164166127999998</v>
      </c>
      <c r="H75" s="11" t="str">
        <f>IF($B75="N/A","N/A",IF(G75&gt;55,"No",IF(G75&lt;30,"No","Yes")))</f>
        <v>Yes</v>
      </c>
      <c r="I75" s="12">
        <v>0.106</v>
      </c>
      <c r="J75" s="12">
        <v>1.587</v>
      </c>
      <c r="K75" s="43" t="s">
        <v>740</v>
      </c>
      <c r="L75" s="9" t="str">
        <f t="shared" si="30"/>
        <v>Yes</v>
      </c>
    </row>
    <row r="76" spans="1:12" ht="25" x14ac:dyDescent="0.25">
      <c r="A76" s="2" t="s">
        <v>963</v>
      </c>
      <c r="B76" s="43" t="s">
        <v>278</v>
      </c>
      <c r="C76" s="13">
        <v>0.72518360690000006</v>
      </c>
      <c r="D76" s="11" t="str">
        <f>IF($B76="N/A","N/A",IF(C76&gt;=5,"No",IF(C76&lt;0,"No","Yes")))</f>
        <v>Yes</v>
      </c>
      <c r="E76" s="13">
        <v>1.1402890219999999</v>
      </c>
      <c r="F76" s="11" t="str">
        <f>IF($B76="N/A","N/A",IF(E76&gt;=5,"No",IF(E76&lt;0,"No","Yes")))</f>
        <v>Yes</v>
      </c>
      <c r="G76" s="13">
        <v>6.3283974590999996</v>
      </c>
      <c r="H76" s="11" t="str">
        <f>IF($B76="N/A","N/A",IF(G76&gt;=5,"No",IF(G76&lt;0,"No","Yes")))</f>
        <v>No</v>
      </c>
      <c r="I76" s="12">
        <v>57.24</v>
      </c>
      <c r="J76" s="12">
        <v>455</v>
      </c>
      <c r="K76" s="43" t="s">
        <v>213</v>
      </c>
      <c r="L76" s="9" t="str">
        <f t="shared" si="30"/>
        <v>N/A</v>
      </c>
    </row>
    <row r="77" spans="1:12" ht="25" x14ac:dyDescent="0.25">
      <c r="A77" s="2" t="s">
        <v>964</v>
      </c>
      <c r="B77" s="43" t="s">
        <v>213</v>
      </c>
      <c r="C77" s="13">
        <v>3.435031591</v>
      </c>
      <c r="D77" s="43" t="s">
        <v>213</v>
      </c>
      <c r="E77" s="13">
        <v>3.7372916907999998</v>
      </c>
      <c r="F77" s="43" t="s">
        <v>213</v>
      </c>
      <c r="G77" s="13">
        <v>4.0674158281999997</v>
      </c>
      <c r="H77" s="43" t="s">
        <v>213</v>
      </c>
      <c r="I77" s="12">
        <v>8.7989999999999995</v>
      </c>
      <c r="J77" s="12">
        <v>8.8330000000000002</v>
      </c>
      <c r="K77" s="43" t="s">
        <v>213</v>
      </c>
      <c r="L77" s="9" t="str">
        <f t="shared" si="30"/>
        <v>N/A</v>
      </c>
    </row>
    <row r="78" spans="1:12" ht="25" x14ac:dyDescent="0.25">
      <c r="A78" s="2" t="s">
        <v>965</v>
      </c>
      <c r="B78" s="43" t="s">
        <v>213</v>
      </c>
      <c r="C78" s="13">
        <v>34.211195281999998</v>
      </c>
      <c r="D78" s="43" t="s">
        <v>213</v>
      </c>
      <c r="E78" s="13">
        <v>34.356841287999998</v>
      </c>
      <c r="F78" s="43" t="s">
        <v>213</v>
      </c>
      <c r="G78" s="13">
        <v>35.033677437000001</v>
      </c>
      <c r="H78" s="43" t="s">
        <v>213</v>
      </c>
      <c r="I78" s="12">
        <v>0.42570000000000002</v>
      </c>
      <c r="J78" s="12">
        <v>1.97</v>
      </c>
      <c r="K78" s="43" t="s">
        <v>213</v>
      </c>
      <c r="L78" s="9" t="str">
        <f t="shared" si="30"/>
        <v>N/A</v>
      </c>
    </row>
    <row r="79" spans="1:12" ht="25" x14ac:dyDescent="0.25">
      <c r="A79" s="2" t="s">
        <v>966</v>
      </c>
      <c r="B79" s="43" t="s">
        <v>213</v>
      </c>
      <c r="C79" s="13">
        <v>3.3370462981000002</v>
      </c>
      <c r="D79" s="43" t="s">
        <v>213</v>
      </c>
      <c r="E79" s="13">
        <v>3.5900136567000001</v>
      </c>
      <c r="F79" s="43" t="s">
        <v>213</v>
      </c>
      <c r="G79" s="13">
        <v>3.7204097893000001</v>
      </c>
      <c r="H79" s="43" t="s">
        <v>213</v>
      </c>
      <c r="I79" s="12">
        <v>7.5810000000000004</v>
      </c>
      <c r="J79" s="12">
        <v>3.6320000000000001</v>
      </c>
      <c r="K79" s="43" t="s">
        <v>213</v>
      </c>
      <c r="L79" s="9" t="str">
        <f t="shared" si="30"/>
        <v>N/A</v>
      </c>
    </row>
    <row r="80" spans="1:12" ht="25" x14ac:dyDescent="0.25">
      <c r="A80" s="2" t="s">
        <v>967</v>
      </c>
      <c r="B80" s="43" t="s">
        <v>213</v>
      </c>
      <c r="C80" s="13">
        <v>4.6607721425999999</v>
      </c>
      <c r="D80" s="43" t="s">
        <v>213</v>
      </c>
      <c r="E80" s="13">
        <v>5.1458052537999999</v>
      </c>
      <c r="F80" s="43" t="s">
        <v>213</v>
      </c>
      <c r="G80" s="13">
        <v>5.4972374488</v>
      </c>
      <c r="H80" s="43" t="s">
        <v>213</v>
      </c>
      <c r="I80" s="12">
        <v>10.41</v>
      </c>
      <c r="J80" s="12">
        <v>6.8289999999999997</v>
      </c>
      <c r="K80" s="43" t="s">
        <v>213</v>
      </c>
      <c r="L80" s="9" t="str">
        <f t="shared" si="30"/>
        <v>N/A</v>
      </c>
    </row>
    <row r="81" spans="1:12" x14ac:dyDescent="0.25">
      <c r="A81" s="2" t="s">
        <v>968</v>
      </c>
      <c r="B81" s="43" t="s">
        <v>213</v>
      </c>
      <c r="C81" s="13">
        <v>1.3865843000000001E-3</v>
      </c>
      <c r="D81" s="43" t="s">
        <v>213</v>
      </c>
      <c r="E81" s="13">
        <v>1.3388912000000001E-3</v>
      </c>
      <c r="F81" s="43" t="s">
        <v>213</v>
      </c>
      <c r="G81" s="13">
        <v>4.3539030000000001E-4</v>
      </c>
      <c r="H81" s="43" t="s">
        <v>213</v>
      </c>
      <c r="I81" s="12">
        <v>-3.44</v>
      </c>
      <c r="J81" s="12">
        <v>-67.5</v>
      </c>
      <c r="K81" s="43" t="s">
        <v>213</v>
      </c>
      <c r="L81" s="9" t="str">
        <f t="shared" si="30"/>
        <v>N/A</v>
      </c>
    </row>
    <row r="82" spans="1:12" x14ac:dyDescent="0.25">
      <c r="A82" s="2" t="s">
        <v>969</v>
      </c>
      <c r="B82" s="43" t="s">
        <v>213</v>
      </c>
      <c r="C82" s="13">
        <v>1.4415855129999999</v>
      </c>
      <c r="D82" s="43" t="s">
        <v>213</v>
      </c>
      <c r="E82" s="13">
        <v>1.6388028527</v>
      </c>
      <c r="F82" s="43" t="s">
        <v>213</v>
      </c>
      <c r="G82" s="13">
        <v>1.7163084129999999</v>
      </c>
      <c r="H82" s="43" t="s">
        <v>213</v>
      </c>
      <c r="I82" s="12">
        <v>13.68</v>
      </c>
      <c r="J82" s="12">
        <v>4.7290000000000001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23.143479124999999</v>
      </c>
      <c r="D84" s="43" t="s">
        <v>213</v>
      </c>
      <c r="E84" s="13">
        <v>23.162371800999999</v>
      </c>
      <c r="F84" s="43" t="s">
        <v>213</v>
      </c>
      <c r="G84" s="13">
        <v>23.266384823999999</v>
      </c>
      <c r="H84" s="43" t="s">
        <v>213</v>
      </c>
      <c r="I84" s="12">
        <v>8.1600000000000006E-2</v>
      </c>
      <c r="J84" s="12">
        <v>0.4491</v>
      </c>
      <c r="K84" s="43" t="s">
        <v>213</v>
      </c>
      <c r="L84" s="9" t="str">
        <f t="shared" si="30"/>
        <v>N/A</v>
      </c>
    </row>
    <row r="85" spans="1:12" ht="25" x14ac:dyDescent="0.25">
      <c r="A85" s="2" t="s">
        <v>972</v>
      </c>
      <c r="B85" s="43" t="s">
        <v>213</v>
      </c>
      <c r="C85" s="13">
        <v>29.044319857000001</v>
      </c>
      <c r="D85" s="43" t="s">
        <v>213</v>
      </c>
      <c r="E85" s="13">
        <v>27.227245543999999</v>
      </c>
      <c r="F85" s="43" t="s">
        <v>213</v>
      </c>
      <c r="G85" s="13">
        <v>20.369733410999999</v>
      </c>
      <c r="H85" s="43" t="s">
        <v>213</v>
      </c>
      <c r="I85" s="12">
        <v>-6.26</v>
      </c>
      <c r="J85" s="12">
        <v>-25.2</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62.740630156000002</v>
      </c>
      <c r="D87" s="43" t="s">
        <v>213</v>
      </c>
      <c r="E87" s="13">
        <v>63.805307364999997</v>
      </c>
      <c r="F87" s="43" t="s">
        <v>213</v>
      </c>
      <c r="G87" s="13">
        <v>70.125697169000006</v>
      </c>
      <c r="H87" s="43" t="s">
        <v>213</v>
      </c>
      <c r="I87" s="12">
        <v>1.6970000000000001</v>
      </c>
      <c r="J87" s="12">
        <v>9.9060000000000006</v>
      </c>
      <c r="K87" s="43" t="s">
        <v>213</v>
      </c>
      <c r="L87" s="9" t="str">
        <f t="shared" si="30"/>
        <v>N/A</v>
      </c>
    </row>
    <row r="88" spans="1:12" x14ac:dyDescent="0.25">
      <c r="A88" s="2" t="s">
        <v>975</v>
      </c>
      <c r="B88" s="43" t="s">
        <v>213</v>
      </c>
      <c r="C88" s="13">
        <v>8.2150499864000004</v>
      </c>
      <c r="D88" s="43" t="s">
        <v>213</v>
      </c>
      <c r="E88" s="13">
        <v>8.9674470915000004</v>
      </c>
      <c r="F88" s="43" t="s">
        <v>213</v>
      </c>
      <c r="G88" s="13">
        <v>9.5045694207999993</v>
      </c>
      <c r="H88" s="43" t="s">
        <v>213</v>
      </c>
      <c r="I88" s="12">
        <v>9.1590000000000007</v>
      </c>
      <c r="J88" s="12">
        <v>5.99</v>
      </c>
      <c r="K88" s="43" t="s">
        <v>213</v>
      </c>
      <c r="L88" s="9" t="str">
        <f t="shared" si="30"/>
        <v>N/A</v>
      </c>
    </row>
    <row r="89" spans="1:12" x14ac:dyDescent="0.25">
      <c r="A89" s="6" t="s">
        <v>68</v>
      </c>
      <c r="B89" s="43" t="s">
        <v>213</v>
      </c>
      <c r="C89" s="1">
        <v>1344</v>
      </c>
      <c r="D89" s="11" t="str">
        <f>IF($B89="N/A","N/A",IF(C89&gt;10,"No",IF(C89&lt;-10,"No","Yes")))</f>
        <v>N/A</v>
      </c>
      <c r="E89" s="1">
        <v>1709</v>
      </c>
      <c r="F89" s="11" t="str">
        <f>IF($B89="N/A","N/A",IF(E89&gt;10,"No",IF(E89&lt;-10,"No","Yes")))</f>
        <v>N/A</v>
      </c>
      <c r="G89" s="1">
        <v>1580</v>
      </c>
      <c r="H89" s="11" t="str">
        <f>IF($B89="N/A","N/A",IF(G89&gt;10,"No",IF(G89&lt;-10,"No","Yes")))</f>
        <v>N/A</v>
      </c>
      <c r="I89" s="12">
        <v>27.16</v>
      </c>
      <c r="J89" s="12">
        <v>-7.55</v>
      </c>
      <c r="K89" s="43" t="s">
        <v>740</v>
      </c>
      <c r="L89" s="9" t="str">
        <f t="shared" si="30"/>
        <v>Yes</v>
      </c>
    </row>
    <row r="90" spans="1:12" x14ac:dyDescent="0.25">
      <c r="A90" s="2" t="s">
        <v>109</v>
      </c>
      <c r="B90" s="43" t="s">
        <v>213</v>
      </c>
      <c r="C90" s="13">
        <v>0.37202380950000002</v>
      </c>
      <c r="D90" s="11" t="str">
        <f>IF($B90="N/A","N/A",IF(C90&gt;10,"No",IF(C90&lt;-10,"No","Yes")))</f>
        <v>N/A</v>
      </c>
      <c r="E90" s="13">
        <v>0</v>
      </c>
      <c r="F90" s="11" t="str">
        <f>IF($B90="N/A","N/A",IF(E90&gt;10,"No",IF(E90&lt;-10,"No","Yes")))</f>
        <v>N/A</v>
      </c>
      <c r="G90" s="13">
        <v>0</v>
      </c>
      <c r="H90" s="11" t="str">
        <f>IF($B90="N/A","N/A",IF(G90&gt;10,"No",IF(G90&lt;-10,"No","Yes")))</f>
        <v>N/A</v>
      </c>
      <c r="I90" s="12">
        <v>-100</v>
      </c>
      <c r="J90" s="12" t="s">
        <v>1746</v>
      </c>
      <c r="K90" s="43" t="s">
        <v>740</v>
      </c>
      <c r="L90" s="9" t="str">
        <f t="shared" si="30"/>
        <v>N/A</v>
      </c>
    </row>
    <row r="91" spans="1:12" x14ac:dyDescent="0.25">
      <c r="A91" s="2" t="s">
        <v>110</v>
      </c>
      <c r="B91" s="43" t="s">
        <v>213</v>
      </c>
      <c r="C91" s="13">
        <v>6.7708333332999997</v>
      </c>
      <c r="D91" s="11" t="str">
        <f>IF($B91="N/A","N/A",IF(C91&gt;10,"No",IF(C91&lt;-10,"No","Yes")))</f>
        <v>N/A</v>
      </c>
      <c r="E91" s="13">
        <v>4.3885313048999999</v>
      </c>
      <c r="F91" s="11" t="str">
        <f>IF($B91="N/A","N/A",IF(E91&gt;10,"No",IF(E91&lt;-10,"No","Yes")))</f>
        <v>N/A</v>
      </c>
      <c r="G91" s="13">
        <v>2.0253164557000001</v>
      </c>
      <c r="H91" s="11" t="str">
        <f>IF($B91="N/A","N/A",IF(G91&gt;10,"No",IF(G91&lt;-10,"No","Yes")))</f>
        <v>N/A</v>
      </c>
      <c r="I91" s="12">
        <v>-35.200000000000003</v>
      </c>
      <c r="J91" s="12">
        <v>-53.8</v>
      </c>
      <c r="K91" s="43" t="s">
        <v>740</v>
      </c>
      <c r="L91" s="9" t="str">
        <f t="shared" si="30"/>
        <v>No</v>
      </c>
    </row>
    <row r="92" spans="1:12" x14ac:dyDescent="0.25">
      <c r="A92" s="4" t="s">
        <v>7</v>
      </c>
      <c r="B92" s="43" t="s">
        <v>213</v>
      </c>
      <c r="C92" s="13">
        <v>0.86199326119999997</v>
      </c>
      <c r="D92" s="11" t="str">
        <f>IF($B92="N/A","N/A",IF(C92&gt;10,"No",IF(C92&lt;-10,"No","Yes")))</f>
        <v>N/A</v>
      </c>
      <c r="E92" s="13">
        <v>0.92160345610000005</v>
      </c>
      <c r="F92" s="11" t="str">
        <f>IF($B92="N/A","N/A",IF(E92&gt;10,"No",IF(E92&lt;-10,"No","Yes")))</f>
        <v>N/A</v>
      </c>
      <c r="G92" s="13">
        <v>0.98485277280000005</v>
      </c>
      <c r="H92" s="11" t="str">
        <f>IF($B92="N/A","N/A",IF(G92&gt;10,"No",IF(G92&lt;-10,"No","Yes")))</f>
        <v>N/A</v>
      </c>
      <c r="I92" s="12">
        <v>6.915</v>
      </c>
      <c r="J92" s="12">
        <v>6.8630000000000004</v>
      </c>
      <c r="K92" s="43" t="s">
        <v>741</v>
      </c>
      <c r="L92" s="9" t="str">
        <f t="shared" si="30"/>
        <v>Yes</v>
      </c>
    </row>
    <row r="93" spans="1:12" x14ac:dyDescent="0.25">
      <c r="A93" s="4" t="s">
        <v>180</v>
      </c>
      <c r="B93" s="43" t="s">
        <v>213</v>
      </c>
      <c r="C93" s="13">
        <v>65.353417237000002</v>
      </c>
      <c r="D93" s="11" t="str">
        <f t="shared" ref="D93:D94" si="31">IF($B93="N/A","N/A",IF(C93&gt;10,"No",IF(C93&lt;-10,"No","Yes")))</f>
        <v>N/A</v>
      </c>
      <c r="E93" s="13">
        <v>64.795640570000003</v>
      </c>
      <c r="F93" s="11" t="str">
        <f t="shared" ref="F93:F94" si="32">IF($B93="N/A","N/A",IF(E93&gt;10,"No",IF(E93&lt;-10,"No","Yes")))</f>
        <v>N/A</v>
      </c>
      <c r="G93" s="13">
        <v>64.257942607000004</v>
      </c>
      <c r="H93" s="11" t="str">
        <f t="shared" ref="H93:H94" si="33">IF($B93="N/A","N/A",IF(G93&gt;10,"No",IF(G93&lt;-10,"No","Yes")))</f>
        <v>N/A</v>
      </c>
      <c r="I93" s="12">
        <v>-0.85299999999999998</v>
      </c>
      <c r="J93" s="12">
        <v>-0.83</v>
      </c>
      <c r="K93" s="43" t="s">
        <v>740</v>
      </c>
      <c r="L93" s="9" t="str">
        <f>IF(J93="Div by 0", "N/A", IF(OR(J93="N/A",K93="N/A"),"N/A", IF(J93&gt;VALUE(MID(K93,1,2)), "No", IF(J93&lt;-1*VALUE(MID(K93,1,2)), "No", "Yes"))))</f>
        <v>Yes</v>
      </c>
    </row>
    <row r="94" spans="1:12" x14ac:dyDescent="0.25">
      <c r="A94" s="4" t="s">
        <v>181</v>
      </c>
      <c r="B94" s="43" t="s">
        <v>213</v>
      </c>
      <c r="C94" s="13">
        <v>34.646582762999998</v>
      </c>
      <c r="D94" s="11" t="str">
        <f t="shared" si="31"/>
        <v>N/A</v>
      </c>
      <c r="E94" s="13">
        <v>35.204359429999997</v>
      </c>
      <c r="F94" s="11" t="str">
        <f t="shared" si="32"/>
        <v>N/A</v>
      </c>
      <c r="G94" s="13">
        <v>35.742057393000003</v>
      </c>
      <c r="H94" s="11" t="str">
        <f t="shared" si="33"/>
        <v>N/A</v>
      </c>
      <c r="I94" s="12">
        <v>1.61</v>
      </c>
      <c r="J94" s="12">
        <v>1.5269999999999999</v>
      </c>
      <c r="K94" s="43" t="s">
        <v>740</v>
      </c>
      <c r="L94" s="9" t="str">
        <f>IF(J94="Div by 0", "N/A", IF(OR(J94="N/A",K94="N/A"),"N/A", IF(J94&gt;VALUE(MID(K94,1,2)), "No", IF(J94&lt;-1*VALUE(MID(K94,1,2)), "No", "Yes"))))</f>
        <v>Yes</v>
      </c>
    </row>
    <row r="95" spans="1:12" x14ac:dyDescent="0.25">
      <c r="A95" s="2" t="s">
        <v>8</v>
      </c>
      <c r="B95" s="43" t="s">
        <v>285</v>
      </c>
      <c r="C95" s="13">
        <v>6.9698972541000002</v>
      </c>
      <c r="D95" s="11" t="str">
        <f>IF($B95="N/A","N/A",IF(C95&gt;10,"No",IF(C95&lt;5,"No","Yes")))</f>
        <v>Yes</v>
      </c>
      <c r="E95" s="13">
        <v>6.9559861826000002</v>
      </c>
      <c r="F95" s="11" t="str">
        <f>IF($B95="N/A","N/A",IF(E95&gt;10,"No",IF(E95&lt;5,"No","Yes")))</f>
        <v>Yes</v>
      </c>
      <c r="G95" s="13">
        <v>6.9148681420999996</v>
      </c>
      <c r="H95" s="11" t="str">
        <f t="shared" ref="H95:H98" si="34">IF($B95="N/A","N/A",IF(G95&gt;10,"No",IF(G95&lt;5,"No","Yes")))</f>
        <v>Yes</v>
      </c>
      <c r="I95" s="12">
        <v>-0.2</v>
      </c>
      <c r="J95" s="12">
        <v>-0.59099999999999997</v>
      </c>
      <c r="K95" s="43" t="s">
        <v>741</v>
      </c>
      <c r="L95" s="9" t="str">
        <f t="shared" si="30"/>
        <v>Yes</v>
      </c>
    </row>
    <row r="96" spans="1:12" x14ac:dyDescent="0.25">
      <c r="A96" s="2" t="s">
        <v>149</v>
      </c>
      <c r="B96" s="43" t="s">
        <v>285</v>
      </c>
      <c r="C96" s="13">
        <v>5.4857898215000001</v>
      </c>
      <c r="D96" s="11" t="str">
        <f>IF($B96="N/A","N/A",IF(C96&gt;10,"No",IF(C96&lt;5,"No","Yes")))</f>
        <v>Yes</v>
      </c>
      <c r="E96" s="13">
        <v>5.4974873474999999</v>
      </c>
      <c r="F96" s="11" t="str">
        <f t="shared" ref="F96:F98" si="35">IF($B96="N/A","N/A",IF(E96&gt;10,"No",IF(E96&lt;5,"No","Yes")))</f>
        <v>Yes</v>
      </c>
      <c r="G96" s="13">
        <v>5.6757474561999999</v>
      </c>
      <c r="H96" s="11" t="str">
        <f t="shared" si="34"/>
        <v>Yes</v>
      </c>
      <c r="I96" s="12">
        <v>0.2132</v>
      </c>
      <c r="J96" s="12">
        <v>3.2429999999999999</v>
      </c>
      <c r="K96" s="43" t="s">
        <v>741</v>
      </c>
      <c r="L96" s="9" t="str">
        <f t="shared" si="30"/>
        <v>Yes</v>
      </c>
    </row>
    <row r="97" spans="1:12" x14ac:dyDescent="0.25">
      <c r="A97" s="2" t="s">
        <v>150</v>
      </c>
      <c r="B97" s="43" t="s">
        <v>285</v>
      </c>
      <c r="C97" s="13">
        <v>6.7244718269000003</v>
      </c>
      <c r="D97" s="11" t="str">
        <f>IF($B97="N/A","N/A",IF(C97&gt;10,"No",IF(C97&lt;5,"No","Yes")))</f>
        <v>Yes</v>
      </c>
      <c r="E97" s="13">
        <v>6.7203413279999999</v>
      </c>
      <c r="F97" s="11" t="str">
        <f t="shared" si="35"/>
        <v>Yes</v>
      </c>
      <c r="G97" s="13">
        <v>6.7093639384000001</v>
      </c>
      <c r="H97" s="11" t="str">
        <f t="shared" si="34"/>
        <v>Yes</v>
      </c>
      <c r="I97" s="12">
        <v>-6.0999999999999999E-2</v>
      </c>
      <c r="J97" s="12">
        <v>-0.16300000000000001</v>
      </c>
      <c r="K97" s="43" t="s">
        <v>741</v>
      </c>
      <c r="L97" s="9" t="str">
        <f t="shared" si="30"/>
        <v>Yes</v>
      </c>
    </row>
    <row r="98" spans="1:12" x14ac:dyDescent="0.25">
      <c r="A98" s="2" t="s">
        <v>151</v>
      </c>
      <c r="B98" s="43" t="s">
        <v>285</v>
      </c>
      <c r="C98" s="13">
        <v>6.9740570070999999</v>
      </c>
      <c r="D98" s="11" t="str">
        <f>IF($B98="N/A","N/A",IF(C98&gt;10,"No",IF(C98&lt;5,"No","Yes")))</f>
        <v>Yes</v>
      </c>
      <c r="E98" s="13">
        <v>6.9595565592000002</v>
      </c>
      <c r="F98" s="11" t="str">
        <f t="shared" si="35"/>
        <v>Yes</v>
      </c>
      <c r="G98" s="13">
        <v>6.923140557</v>
      </c>
      <c r="H98" s="11" t="str">
        <f t="shared" si="34"/>
        <v>Yes</v>
      </c>
      <c r="I98" s="12">
        <v>-0.20799999999999999</v>
      </c>
      <c r="J98" s="12">
        <v>-0.52300000000000002</v>
      </c>
      <c r="K98" s="43" t="s">
        <v>741</v>
      </c>
      <c r="L98" s="9" t="str">
        <f t="shared" si="30"/>
        <v>Yes</v>
      </c>
    </row>
    <row r="99" spans="1:12" x14ac:dyDescent="0.25">
      <c r="A99" s="2" t="s">
        <v>976</v>
      </c>
      <c r="B99" s="43" t="s">
        <v>213</v>
      </c>
      <c r="C99" s="1">
        <v>3729</v>
      </c>
      <c r="D99" s="11" t="str">
        <f t="shared" ref="D99:D110" si="36">IF($B99="N/A","N/A",IF(C99&gt;10,"No",IF(C99&lt;-10,"No","Yes")))</f>
        <v>N/A</v>
      </c>
      <c r="E99" s="1">
        <v>3813</v>
      </c>
      <c r="F99" s="11" t="str">
        <f t="shared" ref="F99:F110" si="37">IF($B99="N/A","N/A",IF(E99&gt;10,"No",IF(E99&lt;-10,"No","Yes")))</f>
        <v>N/A</v>
      </c>
      <c r="G99" s="1">
        <v>3373</v>
      </c>
      <c r="H99" s="11" t="str">
        <f t="shared" ref="H99:H110" si="38">IF($B99="N/A","N/A",IF(G99&gt;10,"No",IF(G99&lt;-10,"No","Yes")))</f>
        <v>N/A</v>
      </c>
      <c r="I99" s="12">
        <v>2.2530000000000001</v>
      </c>
      <c r="J99" s="12">
        <v>-11.5</v>
      </c>
      <c r="K99" s="43" t="s">
        <v>740</v>
      </c>
      <c r="L99" s="9" t="str">
        <f t="shared" si="30"/>
        <v>No</v>
      </c>
    </row>
    <row r="100" spans="1:12" x14ac:dyDescent="0.25">
      <c r="A100" s="2" t="s">
        <v>977</v>
      </c>
      <c r="B100" s="43" t="s">
        <v>213</v>
      </c>
      <c r="C100" s="1">
        <v>710</v>
      </c>
      <c r="D100" s="11" t="str">
        <f t="shared" si="36"/>
        <v>N/A</v>
      </c>
      <c r="E100" s="1">
        <v>718</v>
      </c>
      <c r="F100" s="11" t="str">
        <f t="shared" si="37"/>
        <v>N/A</v>
      </c>
      <c r="G100" s="1">
        <v>659</v>
      </c>
      <c r="H100" s="11" t="str">
        <f t="shared" si="38"/>
        <v>N/A</v>
      </c>
      <c r="I100" s="12">
        <v>1.127</v>
      </c>
      <c r="J100" s="12">
        <v>-8.2200000000000006</v>
      </c>
      <c r="K100" s="43" t="s">
        <v>740</v>
      </c>
      <c r="L100" s="9" t="str">
        <f t="shared" si="30"/>
        <v>Yes</v>
      </c>
    </row>
    <row r="101" spans="1:12" x14ac:dyDescent="0.25">
      <c r="A101" s="2" t="s">
        <v>1</v>
      </c>
      <c r="B101" s="43" t="s">
        <v>213</v>
      </c>
      <c r="C101" s="13">
        <v>99.936679315000006</v>
      </c>
      <c r="D101" s="11" t="str">
        <f t="shared" si="36"/>
        <v>N/A</v>
      </c>
      <c r="E101" s="13">
        <v>99.671079057</v>
      </c>
      <c r="F101" s="11" t="str">
        <f t="shared" si="37"/>
        <v>N/A</v>
      </c>
      <c r="G101" s="13">
        <v>99.714819378000001</v>
      </c>
      <c r="H101" s="11" t="str">
        <f t="shared" si="38"/>
        <v>N/A</v>
      </c>
      <c r="I101" s="12">
        <v>-0.26600000000000001</v>
      </c>
      <c r="J101" s="12">
        <v>4.3900000000000002E-2</v>
      </c>
      <c r="K101" s="43" t="s">
        <v>741</v>
      </c>
      <c r="L101" s="9" t="str">
        <f t="shared" si="30"/>
        <v>Yes</v>
      </c>
    </row>
    <row r="102" spans="1:12" x14ac:dyDescent="0.25">
      <c r="A102" s="2" t="s">
        <v>69</v>
      </c>
      <c r="B102" s="43" t="s">
        <v>213</v>
      </c>
      <c r="C102" s="13">
        <v>99.084274496000006</v>
      </c>
      <c r="D102" s="11" t="str">
        <f t="shared" si="36"/>
        <v>N/A</v>
      </c>
      <c r="E102" s="13">
        <v>98.737288931999998</v>
      </c>
      <c r="F102" s="11" t="str">
        <f t="shared" si="37"/>
        <v>N/A</v>
      </c>
      <c r="G102" s="13">
        <v>98.515876065</v>
      </c>
      <c r="H102" s="11" t="str">
        <f t="shared" si="38"/>
        <v>N/A</v>
      </c>
      <c r="I102" s="12">
        <v>-0.35</v>
      </c>
      <c r="J102" s="12">
        <v>-0.224</v>
      </c>
      <c r="K102" s="43" t="s">
        <v>741</v>
      </c>
      <c r="L102" s="9" t="str">
        <f t="shared" si="30"/>
        <v>Yes</v>
      </c>
    </row>
    <row r="103" spans="1:12" x14ac:dyDescent="0.25">
      <c r="A103" s="4" t="s">
        <v>70</v>
      </c>
      <c r="B103" s="43" t="s">
        <v>213</v>
      </c>
      <c r="C103" s="1">
        <v>205556</v>
      </c>
      <c r="D103" s="11" t="str">
        <f t="shared" si="36"/>
        <v>N/A</v>
      </c>
      <c r="E103" s="1">
        <v>212481</v>
      </c>
      <c r="F103" s="11" t="str">
        <f t="shared" si="37"/>
        <v>N/A</v>
      </c>
      <c r="G103" s="1">
        <v>217325</v>
      </c>
      <c r="H103" s="11" t="str">
        <f t="shared" si="38"/>
        <v>N/A</v>
      </c>
      <c r="I103" s="12">
        <v>3.3690000000000002</v>
      </c>
      <c r="J103" s="12">
        <v>2.2799999999999998</v>
      </c>
      <c r="K103" s="43" t="s">
        <v>740</v>
      </c>
      <c r="L103" s="9" t="str">
        <f t="shared" si="30"/>
        <v>Yes</v>
      </c>
    </row>
    <row r="104" spans="1:12" x14ac:dyDescent="0.25">
      <c r="A104" s="2" t="s">
        <v>692</v>
      </c>
      <c r="B104" s="43" t="s">
        <v>213</v>
      </c>
      <c r="C104" s="13">
        <v>1.7902663994000001</v>
      </c>
      <c r="D104" s="11" t="str">
        <f t="shared" si="36"/>
        <v>N/A</v>
      </c>
      <c r="E104" s="13">
        <v>1.7267426264000001</v>
      </c>
      <c r="F104" s="11" t="str">
        <f t="shared" si="37"/>
        <v>N/A</v>
      </c>
      <c r="G104" s="13">
        <v>1.7342689520000001</v>
      </c>
      <c r="H104" s="11" t="str">
        <f t="shared" si="38"/>
        <v>N/A</v>
      </c>
      <c r="I104" s="12">
        <v>-3.55</v>
      </c>
      <c r="J104" s="12">
        <v>0.43590000000000001</v>
      </c>
      <c r="K104" s="43" t="s">
        <v>741</v>
      </c>
      <c r="L104" s="9" t="str">
        <f t="shared" ref="L104:L110" si="39">IF(J104="Div by 0", "N/A", IF(K104="N/A","N/A", IF(J104&gt;VALUE(MID(K104,1,2)), "No", IF(J104&lt;-1*VALUE(MID(K104,1,2)), "No", "Yes"))))</f>
        <v>Yes</v>
      </c>
    </row>
    <row r="105" spans="1:12" x14ac:dyDescent="0.25">
      <c r="A105" s="2" t="s">
        <v>691</v>
      </c>
      <c r="B105" s="43" t="s">
        <v>213</v>
      </c>
      <c r="C105" s="13">
        <v>0.14399968860000001</v>
      </c>
      <c r="D105" s="11" t="str">
        <f t="shared" si="36"/>
        <v>N/A</v>
      </c>
      <c r="E105" s="13">
        <v>0.1153044272</v>
      </c>
      <c r="F105" s="11" t="str">
        <f t="shared" si="37"/>
        <v>N/A</v>
      </c>
      <c r="G105" s="13">
        <v>8.69665248E-2</v>
      </c>
      <c r="H105" s="11" t="str">
        <f t="shared" si="38"/>
        <v>N/A</v>
      </c>
      <c r="I105" s="12">
        <v>-19.899999999999999</v>
      </c>
      <c r="J105" s="12">
        <v>-24.6</v>
      </c>
      <c r="K105" s="43" t="s">
        <v>741</v>
      </c>
      <c r="L105" s="9" t="str">
        <f t="shared" si="39"/>
        <v>No</v>
      </c>
    </row>
    <row r="106" spans="1:12" x14ac:dyDescent="0.25">
      <c r="A106" s="2" t="s">
        <v>690</v>
      </c>
      <c r="B106" s="43" t="s">
        <v>213</v>
      </c>
      <c r="C106" s="13">
        <v>98.065733911999999</v>
      </c>
      <c r="D106" s="11" t="str">
        <f t="shared" si="36"/>
        <v>N/A</v>
      </c>
      <c r="E106" s="13">
        <v>98.157952945999995</v>
      </c>
      <c r="F106" s="11" t="str">
        <f t="shared" si="37"/>
        <v>N/A</v>
      </c>
      <c r="G106" s="13">
        <v>98.178764522999998</v>
      </c>
      <c r="H106" s="11" t="str">
        <f t="shared" si="38"/>
        <v>N/A</v>
      </c>
      <c r="I106" s="12">
        <v>9.4E-2</v>
      </c>
      <c r="J106" s="12">
        <v>2.12E-2</v>
      </c>
      <c r="K106" s="43" t="s">
        <v>741</v>
      </c>
      <c r="L106" s="9" t="str">
        <f t="shared" si="39"/>
        <v>Yes</v>
      </c>
    </row>
    <row r="107" spans="1:12" ht="25" x14ac:dyDescent="0.25">
      <c r="A107" s="4" t="s">
        <v>978</v>
      </c>
      <c r="B107" s="43" t="s">
        <v>213</v>
      </c>
      <c r="C107" s="13">
        <v>55.574762315999997</v>
      </c>
      <c r="D107" s="11" t="str">
        <f t="shared" si="36"/>
        <v>N/A</v>
      </c>
      <c r="E107" s="13">
        <v>54.112181231999998</v>
      </c>
      <c r="F107" s="11" t="str">
        <f t="shared" si="37"/>
        <v>N/A</v>
      </c>
      <c r="G107" s="13">
        <v>52.649567439999998</v>
      </c>
      <c r="H107" s="11" t="str">
        <f t="shared" si="38"/>
        <v>N/A</v>
      </c>
      <c r="I107" s="12">
        <v>-2.63</v>
      </c>
      <c r="J107" s="12">
        <v>-2.7</v>
      </c>
      <c r="K107" s="43" t="s">
        <v>741</v>
      </c>
      <c r="L107" s="9" t="str">
        <f t="shared" si="39"/>
        <v>Yes</v>
      </c>
    </row>
    <row r="108" spans="1:12" ht="25" x14ac:dyDescent="0.25">
      <c r="A108" s="4" t="s">
        <v>979</v>
      </c>
      <c r="B108" s="43" t="s">
        <v>213</v>
      </c>
      <c r="C108" s="13">
        <v>43.433367689999997</v>
      </c>
      <c r="D108" s="11" t="str">
        <f t="shared" si="36"/>
        <v>N/A</v>
      </c>
      <c r="E108" s="13">
        <v>44.899717047999999</v>
      </c>
      <c r="F108" s="11" t="str">
        <f t="shared" si="37"/>
        <v>N/A</v>
      </c>
      <c r="G108" s="13">
        <v>46.349034957000001</v>
      </c>
      <c r="H108" s="11" t="str">
        <f t="shared" si="38"/>
        <v>N/A</v>
      </c>
      <c r="I108" s="12">
        <v>3.3759999999999999</v>
      </c>
      <c r="J108" s="12">
        <v>3.2280000000000002</v>
      </c>
      <c r="K108" s="43" t="s">
        <v>741</v>
      </c>
      <c r="L108" s="9" t="str">
        <f t="shared" si="39"/>
        <v>Yes</v>
      </c>
    </row>
    <row r="109" spans="1:12" ht="25" x14ac:dyDescent="0.25">
      <c r="A109" s="4" t="s">
        <v>980</v>
      </c>
      <c r="B109" s="43" t="s">
        <v>213</v>
      </c>
      <c r="C109" s="13">
        <v>0.33462901940000001</v>
      </c>
      <c r="D109" s="11" t="str">
        <f t="shared" si="36"/>
        <v>N/A</v>
      </c>
      <c r="E109" s="13">
        <v>0.32222648679999999</v>
      </c>
      <c r="F109" s="11" t="str">
        <f t="shared" si="37"/>
        <v>N/A</v>
      </c>
      <c r="G109" s="13">
        <v>0.33437972129999999</v>
      </c>
      <c r="H109" s="11" t="str">
        <f t="shared" si="38"/>
        <v>N/A</v>
      </c>
      <c r="I109" s="12">
        <v>-3.71</v>
      </c>
      <c r="J109" s="12">
        <v>3.7719999999999998</v>
      </c>
      <c r="K109" s="43" t="s">
        <v>741</v>
      </c>
      <c r="L109" s="9" t="str">
        <f t="shared" si="39"/>
        <v>Yes</v>
      </c>
    </row>
    <row r="110" spans="1:12" ht="25" x14ac:dyDescent="0.25">
      <c r="A110" s="4" t="s">
        <v>981</v>
      </c>
      <c r="B110" s="43" t="s">
        <v>213</v>
      </c>
      <c r="C110" s="13">
        <v>0.65724097449999996</v>
      </c>
      <c r="D110" s="11" t="str">
        <f t="shared" si="36"/>
        <v>N/A</v>
      </c>
      <c r="E110" s="13">
        <v>0.66587523319999997</v>
      </c>
      <c r="F110" s="11" t="str">
        <f t="shared" si="37"/>
        <v>N/A</v>
      </c>
      <c r="G110" s="13">
        <v>0.66701788149999997</v>
      </c>
      <c r="H110" s="11" t="str">
        <f t="shared" si="38"/>
        <v>N/A</v>
      </c>
      <c r="I110" s="12">
        <v>1.3140000000000001</v>
      </c>
      <c r="J110" s="12">
        <v>0.1716</v>
      </c>
      <c r="K110" s="43" t="s">
        <v>741</v>
      </c>
      <c r="L110" s="9" t="str">
        <f t="shared" si="39"/>
        <v>Yes</v>
      </c>
    </row>
    <row r="111" spans="1:12" x14ac:dyDescent="0.25">
      <c r="A111" s="2" t="s">
        <v>982</v>
      </c>
      <c r="B111" s="43" t="s">
        <v>286</v>
      </c>
      <c r="C111" s="13">
        <v>99.955179393999998</v>
      </c>
      <c r="D111" s="11" t="str">
        <f>IF($B111="N/A","N/A",IF(C111&gt;=99,"Yes","No"))</f>
        <v>Yes</v>
      </c>
      <c r="E111" s="13">
        <v>99.968022325999996</v>
      </c>
      <c r="F111" s="11" t="str">
        <f>IF($B111="N/A","N/A",IF(E111&gt;=99,"Yes","No"))</f>
        <v>Yes</v>
      </c>
      <c r="G111" s="13">
        <v>99.966654585000001</v>
      </c>
      <c r="H111" s="11" t="str">
        <f>IF($B111="N/A","N/A",IF(G111&gt;=99,"Yes","No"))</f>
        <v>Yes</v>
      </c>
      <c r="I111" s="12">
        <v>1.2800000000000001E-2</v>
      </c>
      <c r="J111" s="12">
        <v>-1E-3</v>
      </c>
      <c r="K111" s="43" t="s">
        <v>740</v>
      </c>
      <c r="L111" s="9" t="str">
        <f t="shared" ref="L111:L145" si="40">IF(J111="Div by 0", "N/A", IF(K111="N/A","N/A", IF(J111&gt;VALUE(MID(K111,1,2)), "No", IF(J111&lt;-1*VALUE(MID(K111,1,2)), "No", "Yes"))))</f>
        <v>Yes</v>
      </c>
    </row>
    <row r="112" spans="1:12" x14ac:dyDescent="0.25">
      <c r="A112" s="2" t="s">
        <v>983</v>
      </c>
      <c r="B112" s="43" t="s">
        <v>213</v>
      </c>
      <c r="C112" s="13">
        <v>5.9798380473000003</v>
      </c>
      <c r="D112" s="11" t="str">
        <f>IF($B112="N/A","N/A",IF(C112&gt;10,"No",IF(C112&lt;-10,"No","Yes")))</f>
        <v>N/A</v>
      </c>
      <c r="E112" s="13">
        <v>4.8455052098999998</v>
      </c>
      <c r="F112" s="11" t="str">
        <f>IF($B112="N/A","N/A",IF(E112&gt;10,"No",IF(E112&lt;-10,"No","Yes")))</f>
        <v>N/A</v>
      </c>
      <c r="G112" s="13">
        <v>4.6269255635000004</v>
      </c>
      <c r="H112" s="11" t="str">
        <f>IF($B112="N/A","N/A",IF(G112&gt;10,"No",IF(G112&lt;-10,"No","Yes")))</f>
        <v>N/A</v>
      </c>
      <c r="I112" s="12">
        <v>-19</v>
      </c>
      <c r="J112" s="12">
        <v>-4.51</v>
      </c>
      <c r="K112" s="43" t="s">
        <v>740</v>
      </c>
      <c r="L112" s="9" t="str">
        <f t="shared" si="40"/>
        <v>Yes</v>
      </c>
    </row>
    <row r="113" spans="1:12" x14ac:dyDescent="0.25">
      <c r="A113" s="3" t="s">
        <v>984</v>
      </c>
      <c r="B113" s="43" t="s">
        <v>280</v>
      </c>
      <c r="C113" s="8">
        <v>99.613918800999997</v>
      </c>
      <c r="D113" s="11" t="str">
        <f>IF($B113="N/A","N/A",IF(C113&gt;=98,"Yes","No"))</f>
        <v>Yes</v>
      </c>
      <c r="E113" s="8">
        <v>99.569630591000006</v>
      </c>
      <c r="F113" s="11" t="str">
        <f>IF($B113="N/A","N/A",IF(E113&gt;=98,"Yes","No"))</f>
        <v>Yes</v>
      </c>
      <c r="G113" s="8">
        <v>99.824800361000001</v>
      </c>
      <c r="H113" s="11" t="str">
        <f>IF($B113="N/A","N/A",IF(G113&gt;=98,"Yes","No"))</f>
        <v>Yes</v>
      </c>
      <c r="I113" s="12">
        <v>-4.3999999999999997E-2</v>
      </c>
      <c r="J113" s="12">
        <v>0.25629999999999997</v>
      </c>
      <c r="K113" s="43" t="s">
        <v>740</v>
      </c>
      <c r="L113" s="9" t="str">
        <f t="shared" si="40"/>
        <v>Yes</v>
      </c>
    </row>
    <row r="114" spans="1:12" x14ac:dyDescent="0.25">
      <c r="A114" s="3" t="s">
        <v>985</v>
      </c>
      <c r="B114" s="43" t="s">
        <v>287</v>
      </c>
      <c r="C114" s="8">
        <v>96.209554789999999</v>
      </c>
      <c r="D114" s="11" t="str">
        <f>IF($B114="N/A","N/A",IF(C114&gt;=80,"Yes","No"))</f>
        <v>Yes</v>
      </c>
      <c r="E114" s="8">
        <v>96.952827683999999</v>
      </c>
      <c r="F114" s="11" t="str">
        <f>IF($B114="N/A","N/A",IF(E114&gt;=80,"Yes","No"))</f>
        <v>Yes</v>
      </c>
      <c r="G114" s="8">
        <v>94.757935473000003</v>
      </c>
      <c r="H114" s="11" t="str">
        <f>IF($B114="N/A","N/A",IF(G114&gt;=80,"Yes","No"))</f>
        <v>Yes</v>
      </c>
      <c r="I114" s="12">
        <v>0.77259999999999995</v>
      </c>
      <c r="J114" s="12">
        <v>-2.2599999999999998</v>
      </c>
      <c r="K114" s="43" t="s">
        <v>740</v>
      </c>
      <c r="L114" s="9" t="str">
        <f t="shared" si="40"/>
        <v>Yes</v>
      </c>
    </row>
    <row r="115" spans="1:12" ht="25" x14ac:dyDescent="0.25">
      <c r="A115" s="2" t="s">
        <v>986</v>
      </c>
      <c r="B115" s="43" t="s">
        <v>288</v>
      </c>
      <c r="C115" s="13">
        <v>95.288649117000006</v>
      </c>
      <c r="D115" s="11" t="str">
        <f>IF($B115="N/A","N/A",IF(C115&gt;=100,"Yes","No"))</f>
        <v>No</v>
      </c>
      <c r="E115" s="13">
        <v>96.213093122000004</v>
      </c>
      <c r="F115" s="11" t="str">
        <f t="shared" ref="F115:F116" si="41">IF($B115="N/A","N/A",IF(E115&gt;=100,"Yes","No"))</f>
        <v>No</v>
      </c>
      <c r="G115" s="13">
        <v>75.886632000000006</v>
      </c>
      <c r="H115" s="11" t="str">
        <f t="shared" ref="H115:H116" si="42">IF($B115="N/A","N/A",IF(G115&gt;=100,"Yes","No"))</f>
        <v>No</v>
      </c>
      <c r="I115" s="12">
        <v>0.97019999999999995</v>
      </c>
      <c r="J115" s="12">
        <v>-21.1</v>
      </c>
      <c r="K115" s="43" t="s">
        <v>739</v>
      </c>
      <c r="L115" s="9" t="str">
        <f t="shared" si="40"/>
        <v>Yes</v>
      </c>
    </row>
    <row r="116" spans="1:12" ht="25" x14ac:dyDescent="0.25">
      <c r="A116" s="3" t="s">
        <v>987</v>
      </c>
      <c r="B116" s="43" t="s">
        <v>288</v>
      </c>
      <c r="C116" s="13">
        <v>91.605575716000004</v>
      </c>
      <c r="D116" s="11" t="str">
        <f>IF($B116="N/A","N/A",IF(C116&gt;=100,"Yes","No"))</f>
        <v>No</v>
      </c>
      <c r="E116" s="13">
        <v>97.034396864000001</v>
      </c>
      <c r="F116" s="11" t="str">
        <f t="shared" si="41"/>
        <v>No</v>
      </c>
      <c r="G116" s="13">
        <v>95.520339957999994</v>
      </c>
      <c r="H116" s="11" t="str">
        <f t="shared" si="42"/>
        <v>No</v>
      </c>
      <c r="I116" s="12">
        <v>5.9260000000000002</v>
      </c>
      <c r="J116" s="12">
        <v>-1.56</v>
      </c>
      <c r="K116" s="43" t="s">
        <v>739</v>
      </c>
      <c r="L116" s="9" t="str">
        <f t="shared" si="40"/>
        <v>Yes</v>
      </c>
    </row>
    <row r="117" spans="1:12" ht="25" x14ac:dyDescent="0.25">
      <c r="A117" s="2" t="s">
        <v>988</v>
      </c>
      <c r="B117" s="43" t="s">
        <v>213</v>
      </c>
      <c r="C117" s="13">
        <v>64.742941486000007</v>
      </c>
      <c r="D117" s="36" t="s">
        <v>742</v>
      </c>
      <c r="E117" s="13">
        <v>64.533348903999993</v>
      </c>
      <c r="F117" s="36" t="s">
        <v>742</v>
      </c>
      <c r="G117" s="13">
        <v>49.174088961000002</v>
      </c>
      <c r="H117" s="11" t="str">
        <f>IF($B117="N/A","N/A",IF(G117&lt;100,"No",IF(G117=100,"No","Yes")))</f>
        <v>N/A</v>
      </c>
      <c r="I117" s="12">
        <v>-0.32400000000000001</v>
      </c>
      <c r="J117" s="12">
        <v>-23.8</v>
      </c>
      <c r="K117" s="43" t="s">
        <v>739</v>
      </c>
      <c r="L117" s="9" t="str">
        <f t="shared" si="40"/>
        <v>Yes</v>
      </c>
    </row>
    <row r="118" spans="1:12" ht="25" x14ac:dyDescent="0.25">
      <c r="A118" s="2" t="s">
        <v>989</v>
      </c>
      <c r="B118" s="35" t="s">
        <v>213</v>
      </c>
      <c r="C118" s="13">
        <v>70.243030914000002</v>
      </c>
      <c r="D118" s="11" t="str">
        <f>IF($B118="N/A","N/A",IF(C118&gt;10,"No",IF(C118&lt;-10,"No","Yes")))</f>
        <v>N/A</v>
      </c>
      <c r="E118" s="13">
        <v>76.632353808000005</v>
      </c>
      <c r="F118" s="11" t="str">
        <f>IF($B118="N/A","N/A",IF(E118&gt;10,"No",IF(E118&lt;-10,"No","Yes")))</f>
        <v>N/A</v>
      </c>
      <c r="G118" s="13">
        <v>60.650093452999997</v>
      </c>
      <c r="H118" s="11" t="str">
        <f>IF($B118="N/A","N/A",IF(G118&gt;10,"No",IF(G118&lt;-10,"No","Yes")))</f>
        <v>N/A</v>
      </c>
      <c r="I118" s="12">
        <v>9.0960000000000001</v>
      </c>
      <c r="J118" s="12">
        <v>-20.9</v>
      </c>
      <c r="K118" s="43" t="s">
        <v>739</v>
      </c>
      <c r="L118" s="9" t="str">
        <f>IF(J118="Div by 0", "N/A", IF(OR(J118="N/A",K118="N/A"),"N/A", IF(J118&gt;VALUE(MID(K118,1,2)), "No", IF(J118&lt;-1*VALUE(MID(K118,1,2)), "No", "Yes"))))</f>
        <v>Yes</v>
      </c>
    </row>
    <row r="119" spans="1:12" x14ac:dyDescent="0.25">
      <c r="A119" s="7" t="s">
        <v>100</v>
      </c>
      <c r="B119" s="35" t="s">
        <v>213</v>
      </c>
      <c r="C119" s="36">
        <v>133867</v>
      </c>
      <c r="D119" s="11" t="str">
        <f t="shared" ref="D119:D145" si="43">IF($B119="N/A","N/A",IF(C119&gt;10,"No",IF(C119&lt;-10,"No","Yes")))</f>
        <v>N/A</v>
      </c>
      <c r="E119" s="36">
        <v>137596</v>
      </c>
      <c r="F119" s="11" t="str">
        <f t="shared" ref="F119:F145" si="44">IF($B119="N/A","N/A",IF(E119&gt;10,"No",IF(E119&lt;-10,"No","Yes")))</f>
        <v>N/A</v>
      </c>
      <c r="G119" s="36">
        <v>137950</v>
      </c>
      <c r="H119" s="11" t="str">
        <f t="shared" ref="H119:H145" si="45">IF($B119="N/A","N/A",IF(G119&gt;10,"No",IF(G119&lt;-10,"No","Yes")))</f>
        <v>N/A</v>
      </c>
      <c r="I119" s="12">
        <v>2.786</v>
      </c>
      <c r="J119" s="12">
        <v>0.25729999999999997</v>
      </c>
      <c r="K119" s="43" t="s">
        <v>740</v>
      </c>
      <c r="L119" s="9" t="str">
        <f t="shared" si="40"/>
        <v>Yes</v>
      </c>
    </row>
    <row r="120" spans="1:12" x14ac:dyDescent="0.25">
      <c r="A120" s="2" t="s">
        <v>990</v>
      </c>
      <c r="B120" s="35" t="s">
        <v>213</v>
      </c>
      <c r="C120" s="36">
        <v>7408</v>
      </c>
      <c r="D120" s="11" t="str">
        <f t="shared" si="43"/>
        <v>N/A</v>
      </c>
      <c r="E120" s="36">
        <v>6765</v>
      </c>
      <c r="F120" s="11" t="str">
        <f t="shared" si="44"/>
        <v>N/A</v>
      </c>
      <c r="G120" s="36">
        <v>6288</v>
      </c>
      <c r="H120" s="11" t="str">
        <f t="shared" si="45"/>
        <v>N/A</v>
      </c>
      <c r="I120" s="12">
        <v>-8.68</v>
      </c>
      <c r="J120" s="12">
        <v>-7.05</v>
      </c>
      <c r="K120" s="43" t="s">
        <v>740</v>
      </c>
      <c r="L120" s="9" t="str">
        <f t="shared" si="40"/>
        <v>Yes</v>
      </c>
    </row>
    <row r="121" spans="1:12" x14ac:dyDescent="0.25">
      <c r="A121" s="2" t="s">
        <v>991</v>
      </c>
      <c r="B121" s="35" t="s">
        <v>213</v>
      </c>
      <c r="C121" s="36">
        <v>3668</v>
      </c>
      <c r="D121" s="11" t="str">
        <f t="shared" si="43"/>
        <v>N/A</v>
      </c>
      <c r="E121" s="36">
        <v>3703</v>
      </c>
      <c r="F121" s="11" t="str">
        <f t="shared" si="44"/>
        <v>N/A</v>
      </c>
      <c r="G121" s="36">
        <v>3741</v>
      </c>
      <c r="H121" s="11" t="str">
        <f t="shared" si="45"/>
        <v>N/A</v>
      </c>
      <c r="I121" s="12">
        <v>0.95420000000000005</v>
      </c>
      <c r="J121" s="12">
        <v>1.026</v>
      </c>
      <c r="K121" s="43" t="s">
        <v>740</v>
      </c>
      <c r="L121" s="9" t="str">
        <f t="shared" si="40"/>
        <v>Yes</v>
      </c>
    </row>
    <row r="122" spans="1:12" x14ac:dyDescent="0.25">
      <c r="A122" s="2" t="s">
        <v>992</v>
      </c>
      <c r="B122" s="35" t="s">
        <v>213</v>
      </c>
      <c r="C122" s="36">
        <v>31367</v>
      </c>
      <c r="D122" s="11" t="str">
        <f t="shared" si="43"/>
        <v>N/A</v>
      </c>
      <c r="E122" s="36">
        <v>33037</v>
      </c>
      <c r="F122" s="11" t="str">
        <f t="shared" si="44"/>
        <v>N/A</v>
      </c>
      <c r="G122" s="36">
        <v>35201</v>
      </c>
      <c r="H122" s="11" t="str">
        <f t="shared" si="45"/>
        <v>N/A</v>
      </c>
      <c r="I122" s="12">
        <v>5.3239999999999998</v>
      </c>
      <c r="J122" s="12">
        <v>6.55</v>
      </c>
      <c r="K122" s="43" t="s">
        <v>740</v>
      </c>
      <c r="L122" s="9" t="str">
        <f t="shared" si="40"/>
        <v>Yes</v>
      </c>
    </row>
    <row r="123" spans="1:12" x14ac:dyDescent="0.25">
      <c r="A123" s="2" t="s">
        <v>993</v>
      </c>
      <c r="B123" s="35" t="s">
        <v>213</v>
      </c>
      <c r="C123" s="36">
        <v>26558</v>
      </c>
      <c r="D123" s="11" t="str">
        <f t="shared" si="43"/>
        <v>N/A</v>
      </c>
      <c r="E123" s="36">
        <v>29485</v>
      </c>
      <c r="F123" s="11" t="str">
        <f t="shared" si="44"/>
        <v>N/A</v>
      </c>
      <c r="G123" s="36">
        <v>30231</v>
      </c>
      <c r="H123" s="11" t="str">
        <f t="shared" si="45"/>
        <v>N/A</v>
      </c>
      <c r="I123" s="12">
        <v>11.02</v>
      </c>
      <c r="J123" s="12">
        <v>2.5299999999999998</v>
      </c>
      <c r="K123" s="43" t="s">
        <v>740</v>
      </c>
      <c r="L123" s="9" t="str">
        <f t="shared" si="40"/>
        <v>Yes</v>
      </c>
    </row>
    <row r="124" spans="1:12" x14ac:dyDescent="0.25">
      <c r="A124" s="2" t="s">
        <v>994</v>
      </c>
      <c r="B124" s="35" t="s">
        <v>213</v>
      </c>
      <c r="C124" s="36">
        <v>64866</v>
      </c>
      <c r="D124" s="11" t="str">
        <f t="shared" si="43"/>
        <v>N/A</v>
      </c>
      <c r="E124" s="36">
        <v>64606</v>
      </c>
      <c r="F124" s="11" t="str">
        <f t="shared" si="44"/>
        <v>N/A</v>
      </c>
      <c r="G124" s="36">
        <v>62489</v>
      </c>
      <c r="H124" s="11" t="str">
        <f t="shared" si="45"/>
        <v>N/A</v>
      </c>
      <c r="I124" s="12">
        <v>-0.40100000000000002</v>
      </c>
      <c r="J124" s="12">
        <v>-3.28</v>
      </c>
      <c r="K124" s="43" t="s">
        <v>740</v>
      </c>
      <c r="L124" s="9" t="str">
        <f t="shared" si="40"/>
        <v>Yes</v>
      </c>
    </row>
    <row r="125" spans="1:12" x14ac:dyDescent="0.25">
      <c r="A125" s="7" t="s">
        <v>101</v>
      </c>
      <c r="B125" s="35" t="s">
        <v>213</v>
      </c>
      <c r="C125" s="36">
        <v>164369</v>
      </c>
      <c r="D125" s="11" t="str">
        <f t="shared" si="43"/>
        <v>N/A</v>
      </c>
      <c r="E125" s="36">
        <v>172077</v>
      </c>
      <c r="F125" s="11" t="str">
        <f t="shared" si="44"/>
        <v>N/A</v>
      </c>
      <c r="G125" s="36">
        <v>179428</v>
      </c>
      <c r="H125" s="11" t="str">
        <f t="shared" si="45"/>
        <v>N/A</v>
      </c>
      <c r="I125" s="12">
        <v>4.6890000000000001</v>
      </c>
      <c r="J125" s="12">
        <v>4.2720000000000002</v>
      </c>
      <c r="K125" s="43" t="s">
        <v>740</v>
      </c>
      <c r="L125" s="9" t="str">
        <f t="shared" si="40"/>
        <v>Yes</v>
      </c>
    </row>
    <row r="126" spans="1:12" x14ac:dyDescent="0.25">
      <c r="A126" s="2" t="s">
        <v>995</v>
      </c>
      <c r="B126" s="35" t="s">
        <v>213</v>
      </c>
      <c r="C126" s="36">
        <v>102104</v>
      </c>
      <c r="D126" s="11" t="str">
        <f t="shared" si="43"/>
        <v>N/A</v>
      </c>
      <c r="E126" s="36">
        <v>104764</v>
      </c>
      <c r="F126" s="11" t="str">
        <f t="shared" si="44"/>
        <v>N/A</v>
      </c>
      <c r="G126" s="36">
        <v>107749</v>
      </c>
      <c r="H126" s="11" t="str">
        <f t="shared" si="45"/>
        <v>N/A</v>
      </c>
      <c r="I126" s="12">
        <v>2.605</v>
      </c>
      <c r="J126" s="12">
        <v>2.8490000000000002</v>
      </c>
      <c r="K126" s="43" t="s">
        <v>740</v>
      </c>
      <c r="L126" s="9" t="str">
        <f t="shared" si="40"/>
        <v>Yes</v>
      </c>
    </row>
    <row r="127" spans="1:12" x14ac:dyDescent="0.25">
      <c r="A127" s="2" t="s">
        <v>996</v>
      </c>
      <c r="B127" s="35" t="s">
        <v>213</v>
      </c>
      <c r="C127" s="36">
        <v>1973</v>
      </c>
      <c r="D127" s="11" t="str">
        <f t="shared" si="43"/>
        <v>N/A</v>
      </c>
      <c r="E127" s="36">
        <v>1822</v>
      </c>
      <c r="F127" s="11" t="str">
        <f t="shared" si="44"/>
        <v>N/A</v>
      </c>
      <c r="G127" s="36">
        <v>1880</v>
      </c>
      <c r="H127" s="11" t="str">
        <f t="shared" si="45"/>
        <v>N/A</v>
      </c>
      <c r="I127" s="12">
        <v>-7.65</v>
      </c>
      <c r="J127" s="12">
        <v>3.1829999999999998</v>
      </c>
      <c r="K127" s="43" t="s">
        <v>740</v>
      </c>
      <c r="L127" s="9" t="str">
        <f t="shared" si="40"/>
        <v>Yes</v>
      </c>
    </row>
    <row r="128" spans="1:12" x14ac:dyDescent="0.25">
      <c r="A128" s="2" t="s">
        <v>997</v>
      </c>
      <c r="B128" s="35" t="s">
        <v>213</v>
      </c>
      <c r="C128" s="36">
        <v>31315</v>
      </c>
      <c r="D128" s="11" t="str">
        <f t="shared" si="43"/>
        <v>N/A</v>
      </c>
      <c r="E128" s="36">
        <v>29997</v>
      </c>
      <c r="F128" s="11" t="str">
        <f t="shared" si="44"/>
        <v>N/A</v>
      </c>
      <c r="G128" s="36">
        <v>32724</v>
      </c>
      <c r="H128" s="11" t="str">
        <f t="shared" si="45"/>
        <v>N/A</v>
      </c>
      <c r="I128" s="12">
        <v>-4.21</v>
      </c>
      <c r="J128" s="12">
        <v>9.0909999999999993</v>
      </c>
      <c r="K128" s="43" t="s">
        <v>740</v>
      </c>
      <c r="L128" s="9" t="str">
        <f t="shared" si="40"/>
        <v>Yes</v>
      </c>
    </row>
    <row r="129" spans="1:12" x14ac:dyDescent="0.25">
      <c r="A129" s="2" t="s">
        <v>998</v>
      </c>
      <c r="B129" s="35" t="s">
        <v>213</v>
      </c>
      <c r="C129" s="36">
        <v>28977</v>
      </c>
      <c r="D129" s="11" t="str">
        <f t="shared" si="43"/>
        <v>N/A</v>
      </c>
      <c r="E129" s="36">
        <v>35494</v>
      </c>
      <c r="F129" s="11" t="str">
        <f t="shared" si="44"/>
        <v>N/A</v>
      </c>
      <c r="G129" s="36">
        <v>37075</v>
      </c>
      <c r="H129" s="11" t="str">
        <f t="shared" si="45"/>
        <v>N/A</v>
      </c>
      <c r="I129" s="12">
        <v>22.49</v>
      </c>
      <c r="J129" s="12">
        <v>4.4539999999999997</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523206</v>
      </c>
      <c r="D131" s="11" t="str">
        <f t="shared" si="43"/>
        <v>N/A</v>
      </c>
      <c r="E131" s="36">
        <v>553478</v>
      </c>
      <c r="F131" s="11" t="str">
        <f t="shared" si="44"/>
        <v>N/A</v>
      </c>
      <c r="G131" s="36">
        <v>551371</v>
      </c>
      <c r="H131" s="11" t="str">
        <f t="shared" si="45"/>
        <v>N/A</v>
      </c>
      <c r="I131" s="12">
        <v>5.7859999999999996</v>
      </c>
      <c r="J131" s="12">
        <v>-0.38100000000000001</v>
      </c>
      <c r="K131" s="43" t="s">
        <v>740</v>
      </c>
      <c r="L131" s="9" t="str">
        <f t="shared" si="40"/>
        <v>Yes</v>
      </c>
    </row>
    <row r="132" spans="1:12" x14ac:dyDescent="0.25">
      <c r="A132" s="2" t="s">
        <v>1000</v>
      </c>
      <c r="B132" s="35" t="s">
        <v>213</v>
      </c>
      <c r="C132" s="36">
        <v>287485</v>
      </c>
      <c r="D132" s="11" t="str">
        <f t="shared" si="43"/>
        <v>N/A</v>
      </c>
      <c r="E132" s="36">
        <v>298272</v>
      </c>
      <c r="F132" s="11" t="str">
        <f t="shared" si="44"/>
        <v>N/A</v>
      </c>
      <c r="G132" s="36">
        <v>305700</v>
      </c>
      <c r="H132" s="11" t="str">
        <f t="shared" si="45"/>
        <v>N/A</v>
      </c>
      <c r="I132" s="12">
        <v>3.7519999999999998</v>
      </c>
      <c r="J132" s="12">
        <v>2.4900000000000002</v>
      </c>
      <c r="K132" s="43" t="s">
        <v>740</v>
      </c>
      <c r="L132" s="9" t="str">
        <f t="shared" si="40"/>
        <v>Yes</v>
      </c>
    </row>
    <row r="133" spans="1:12" x14ac:dyDescent="0.25">
      <c r="A133" s="2" t="s">
        <v>1001</v>
      </c>
      <c r="B133" s="35" t="s">
        <v>213</v>
      </c>
      <c r="C133" s="36">
        <v>14</v>
      </c>
      <c r="D133" s="11" t="str">
        <f t="shared" si="43"/>
        <v>N/A</v>
      </c>
      <c r="E133" s="36">
        <v>40</v>
      </c>
      <c r="F133" s="11" t="str">
        <f t="shared" si="44"/>
        <v>N/A</v>
      </c>
      <c r="G133" s="36">
        <v>47</v>
      </c>
      <c r="H133" s="11" t="str">
        <f t="shared" si="45"/>
        <v>N/A</v>
      </c>
      <c r="I133" s="12">
        <v>185.7</v>
      </c>
      <c r="J133" s="12">
        <v>17.5</v>
      </c>
      <c r="K133" s="43" t="s">
        <v>740</v>
      </c>
      <c r="L133" s="9" t="str">
        <f t="shared" si="40"/>
        <v>No</v>
      </c>
    </row>
    <row r="134" spans="1:12" x14ac:dyDescent="0.25">
      <c r="A134" s="2" t="s">
        <v>1002</v>
      </c>
      <c r="B134" s="35" t="s">
        <v>213</v>
      </c>
      <c r="C134" s="36">
        <v>45</v>
      </c>
      <c r="D134" s="11" t="str">
        <f t="shared" si="43"/>
        <v>N/A</v>
      </c>
      <c r="E134" s="36">
        <v>36</v>
      </c>
      <c r="F134" s="11" t="str">
        <f t="shared" si="44"/>
        <v>N/A</v>
      </c>
      <c r="G134" s="36">
        <v>11</v>
      </c>
      <c r="H134" s="11" t="str">
        <f t="shared" si="45"/>
        <v>N/A</v>
      </c>
      <c r="I134" s="12">
        <v>-20</v>
      </c>
      <c r="J134" s="12">
        <v>-97.2</v>
      </c>
      <c r="K134" s="43" t="s">
        <v>740</v>
      </c>
      <c r="L134" s="9" t="str">
        <f t="shared" si="40"/>
        <v>No</v>
      </c>
    </row>
    <row r="135" spans="1:12" x14ac:dyDescent="0.25">
      <c r="A135" s="2" t="s">
        <v>1003</v>
      </c>
      <c r="B135" s="35" t="s">
        <v>213</v>
      </c>
      <c r="C135" s="36">
        <v>112892</v>
      </c>
      <c r="D135" s="11" t="str">
        <f t="shared" si="43"/>
        <v>N/A</v>
      </c>
      <c r="E135" s="36">
        <v>119889</v>
      </c>
      <c r="F135" s="11" t="str">
        <f t="shared" si="44"/>
        <v>N/A</v>
      </c>
      <c r="G135" s="36">
        <v>126003</v>
      </c>
      <c r="H135" s="11" t="str">
        <f t="shared" si="45"/>
        <v>N/A</v>
      </c>
      <c r="I135" s="12">
        <v>6.1980000000000004</v>
      </c>
      <c r="J135" s="12">
        <v>5.0999999999999996</v>
      </c>
      <c r="K135" s="43" t="s">
        <v>740</v>
      </c>
      <c r="L135" s="9" t="str">
        <f t="shared" si="40"/>
        <v>Yes</v>
      </c>
    </row>
    <row r="136" spans="1:12" x14ac:dyDescent="0.25">
      <c r="A136" s="2" t="s">
        <v>1004</v>
      </c>
      <c r="B136" s="35" t="s">
        <v>213</v>
      </c>
      <c r="C136" s="36">
        <v>79102</v>
      </c>
      <c r="D136" s="11" t="str">
        <f t="shared" si="43"/>
        <v>N/A</v>
      </c>
      <c r="E136" s="36">
        <v>90536</v>
      </c>
      <c r="F136" s="11" t="str">
        <f t="shared" si="44"/>
        <v>N/A</v>
      </c>
      <c r="G136" s="36">
        <v>97788</v>
      </c>
      <c r="H136" s="11" t="str">
        <f t="shared" si="45"/>
        <v>N/A</v>
      </c>
      <c r="I136" s="12">
        <v>14.45</v>
      </c>
      <c r="J136" s="12">
        <v>8.01</v>
      </c>
      <c r="K136" s="43" t="s">
        <v>740</v>
      </c>
      <c r="L136" s="9" t="str">
        <f t="shared" si="40"/>
        <v>Yes</v>
      </c>
    </row>
    <row r="137" spans="1:12" x14ac:dyDescent="0.25">
      <c r="A137" s="2" t="s">
        <v>1005</v>
      </c>
      <c r="B137" s="35" t="s">
        <v>213</v>
      </c>
      <c r="C137" s="36">
        <v>16107</v>
      </c>
      <c r="D137" s="11" t="str">
        <f t="shared" si="43"/>
        <v>N/A</v>
      </c>
      <c r="E137" s="36">
        <v>16345</v>
      </c>
      <c r="F137" s="11" t="str">
        <f t="shared" si="44"/>
        <v>N/A</v>
      </c>
      <c r="G137" s="36">
        <v>15864</v>
      </c>
      <c r="H137" s="11" t="str">
        <f t="shared" si="45"/>
        <v>N/A</v>
      </c>
      <c r="I137" s="12">
        <v>1.478</v>
      </c>
      <c r="J137" s="12">
        <v>-2.94</v>
      </c>
      <c r="K137" s="43" t="s">
        <v>740</v>
      </c>
      <c r="L137" s="9" t="str">
        <f t="shared" si="40"/>
        <v>Yes</v>
      </c>
    </row>
    <row r="138" spans="1:12" x14ac:dyDescent="0.25">
      <c r="A138" s="2" t="s">
        <v>1006</v>
      </c>
      <c r="B138" s="35" t="s">
        <v>213</v>
      </c>
      <c r="C138" s="36">
        <v>27561</v>
      </c>
      <c r="D138" s="11" t="str">
        <f t="shared" si="43"/>
        <v>N/A</v>
      </c>
      <c r="E138" s="36">
        <v>28360</v>
      </c>
      <c r="F138" s="11" t="str">
        <f t="shared" si="44"/>
        <v>N/A</v>
      </c>
      <c r="G138" s="36">
        <v>5968</v>
      </c>
      <c r="H138" s="11" t="str">
        <f t="shared" si="45"/>
        <v>N/A</v>
      </c>
      <c r="I138" s="12">
        <v>2.899</v>
      </c>
      <c r="J138" s="12">
        <v>-79</v>
      </c>
      <c r="K138" s="43" t="s">
        <v>740</v>
      </c>
      <c r="L138" s="9" t="str">
        <f t="shared" si="40"/>
        <v>No</v>
      </c>
    </row>
    <row r="139" spans="1:12" x14ac:dyDescent="0.25">
      <c r="A139" s="7" t="s">
        <v>105</v>
      </c>
      <c r="B139" s="35" t="s">
        <v>213</v>
      </c>
      <c r="C139" s="36">
        <v>415624</v>
      </c>
      <c r="D139" s="11" t="str">
        <f t="shared" si="43"/>
        <v>N/A</v>
      </c>
      <c r="E139" s="36">
        <v>451960</v>
      </c>
      <c r="F139" s="11" t="str">
        <f t="shared" si="44"/>
        <v>N/A</v>
      </c>
      <c r="G139" s="36">
        <v>471837</v>
      </c>
      <c r="H139" s="11" t="str">
        <f t="shared" si="45"/>
        <v>N/A</v>
      </c>
      <c r="I139" s="12">
        <v>8.7430000000000003</v>
      </c>
      <c r="J139" s="12">
        <v>4.3979999999999997</v>
      </c>
      <c r="K139" s="43" t="s">
        <v>740</v>
      </c>
      <c r="L139" s="9" t="str">
        <f t="shared" si="40"/>
        <v>Yes</v>
      </c>
    </row>
    <row r="140" spans="1:12" x14ac:dyDescent="0.25">
      <c r="A140" s="2" t="s">
        <v>1007</v>
      </c>
      <c r="B140" s="35" t="s">
        <v>213</v>
      </c>
      <c r="C140" s="36">
        <v>168943</v>
      </c>
      <c r="D140" s="11" t="str">
        <f t="shared" si="43"/>
        <v>N/A</v>
      </c>
      <c r="E140" s="36">
        <v>179081</v>
      </c>
      <c r="F140" s="11" t="str">
        <f t="shared" si="44"/>
        <v>N/A</v>
      </c>
      <c r="G140" s="36">
        <v>185195</v>
      </c>
      <c r="H140" s="11" t="str">
        <f t="shared" si="45"/>
        <v>N/A</v>
      </c>
      <c r="I140" s="12">
        <v>6.0010000000000003</v>
      </c>
      <c r="J140" s="12">
        <v>3.4140000000000001</v>
      </c>
      <c r="K140" s="43" t="s">
        <v>740</v>
      </c>
      <c r="L140" s="9" t="str">
        <f t="shared" si="40"/>
        <v>Yes</v>
      </c>
    </row>
    <row r="141" spans="1:12" x14ac:dyDescent="0.25">
      <c r="A141" s="2" t="s">
        <v>1008</v>
      </c>
      <c r="B141" s="35" t="s">
        <v>213</v>
      </c>
      <c r="C141" s="36">
        <v>13</v>
      </c>
      <c r="D141" s="11" t="str">
        <f t="shared" si="43"/>
        <v>N/A</v>
      </c>
      <c r="E141" s="36">
        <v>11</v>
      </c>
      <c r="F141" s="11" t="str">
        <f t="shared" si="44"/>
        <v>N/A</v>
      </c>
      <c r="G141" s="36">
        <v>11</v>
      </c>
      <c r="H141" s="11" t="str">
        <f t="shared" si="45"/>
        <v>N/A</v>
      </c>
      <c r="I141" s="12">
        <v>-23.1</v>
      </c>
      <c r="J141" s="12">
        <v>-40</v>
      </c>
      <c r="K141" s="43" t="s">
        <v>740</v>
      </c>
      <c r="L141" s="9" t="str">
        <f t="shared" si="40"/>
        <v>No</v>
      </c>
    </row>
    <row r="142" spans="1:12" x14ac:dyDescent="0.25">
      <c r="A142" s="2" t="s">
        <v>1009</v>
      </c>
      <c r="B142" s="35" t="s">
        <v>213</v>
      </c>
      <c r="C142" s="36">
        <v>11</v>
      </c>
      <c r="D142" s="11" t="str">
        <f t="shared" si="43"/>
        <v>N/A</v>
      </c>
      <c r="E142" s="36">
        <v>0</v>
      </c>
      <c r="F142" s="11" t="str">
        <f t="shared" si="44"/>
        <v>N/A</v>
      </c>
      <c r="G142" s="36">
        <v>0</v>
      </c>
      <c r="H142" s="11" t="str">
        <f t="shared" si="45"/>
        <v>N/A</v>
      </c>
      <c r="I142" s="12">
        <v>-100</v>
      </c>
      <c r="J142" s="12" t="s">
        <v>1746</v>
      </c>
      <c r="K142" s="43" t="s">
        <v>740</v>
      </c>
      <c r="L142" s="9" t="str">
        <f t="shared" si="40"/>
        <v>N/A</v>
      </c>
    </row>
    <row r="143" spans="1:12" x14ac:dyDescent="0.25">
      <c r="A143" s="2" t="s">
        <v>1010</v>
      </c>
      <c r="B143" s="35" t="s">
        <v>213</v>
      </c>
      <c r="C143" s="36">
        <v>97633</v>
      </c>
      <c r="D143" s="11" t="str">
        <f t="shared" si="43"/>
        <v>N/A</v>
      </c>
      <c r="E143" s="36">
        <v>105075</v>
      </c>
      <c r="F143" s="11" t="str">
        <f t="shared" si="44"/>
        <v>N/A</v>
      </c>
      <c r="G143" s="36">
        <v>162279</v>
      </c>
      <c r="H143" s="11" t="str">
        <f t="shared" si="45"/>
        <v>N/A</v>
      </c>
      <c r="I143" s="12">
        <v>7.6219999999999999</v>
      </c>
      <c r="J143" s="12">
        <v>54.44</v>
      </c>
      <c r="K143" s="43" t="s">
        <v>740</v>
      </c>
      <c r="L143" s="9" t="str">
        <f t="shared" si="40"/>
        <v>No</v>
      </c>
    </row>
    <row r="144" spans="1:12" x14ac:dyDescent="0.25">
      <c r="A144" s="2" t="s">
        <v>1011</v>
      </c>
      <c r="B144" s="35" t="s">
        <v>213</v>
      </c>
      <c r="C144" s="36">
        <v>33856</v>
      </c>
      <c r="D144" s="11" t="str">
        <f t="shared" si="43"/>
        <v>N/A</v>
      </c>
      <c r="E144" s="36">
        <v>42508</v>
      </c>
      <c r="F144" s="11" t="str">
        <f t="shared" si="44"/>
        <v>N/A</v>
      </c>
      <c r="G144" s="36">
        <v>47235</v>
      </c>
      <c r="H144" s="11" t="str">
        <f t="shared" si="45"/>
        <v>N/A</v>
      </c>
      <c r="I144" s="12">
        <v>25.56</v>
      </c>
      <c r="J144" s="12">
        <v>11.12</v>
      </c>
      <c r="K144" s="43" t="s">
        <v>740</v>
      </c>
      <c r="L144" s="9" t="str">
        <f t="shared" si="40"/>
        <v>No</v>
      </c>
    </row>
    <row r="145" spans="1:12" x14ac:dyDescent="0.25">
      <c r="A145" s="2" t="s">
        <v>1012</v>
      </c>
      <c r="B145" s="35" t="s">
        <v>213</v>
      </c>
      <c r="C145" s="36">
        <v>115178</v>
      </c>
      <c r="D145" s="11" t="str">
        <f t="shared" si="43"/>
        <v>N/A</v>
      </c>
      <c r="E145" s="36">
        <v>125286</v>
      </c>
      <c r="F145" s="11" t="str">
        <f t="shared" si="44"/>
        <v>N/A</v>
      </c>
      <c r="G145" s="36">
        <v>77122</v>
      </c>
      <c r="H145" s="11" t="str">
        <f t="shared" si="45"/>
        <v>N/A</v>
      </c>
      <c r="I145" s="12">
        <v>8.7759999999999998</v>
      </c>
      <c r="J145" s="12">
        <v>-38.4</v>
      </c>
      <c r="K145" s="43" t="s">
        <v>740</v>
      </c>
      <c r="L145" s="9" t="str">
        <f t="shared" si="40"/>
        <v>No</v>
      </c>
    </row>
    <row r="146" spans="1:12" ht="25" x14ac:dyDescent="0.25">
      <c r="A146" s="18" t="s">
        <v>1013</v>
      </c>
      <c r="B146" s="1" t="s">
        <v>213</v>
      </c>
      <c r="C146" s="1">
        <v>32748</v>
      </c>
      <c r="D146" s="11" t="str">
        <f t="shared" ref="D146:D151" si="46">IF($B146="N/A","N/A",IF(C146&gt;10,"No",IF(C146&lt;-10,"No","Yes")))</f>
        <v>N/A</v>
      </c>
      <c r="E146" s="1">
        <v>31120</v>
      </c>
      <c r="F146" s="11" t="str">
        <f t="shared" ref="F146:F151" si="47">IF($B146="N/A","N/A",IF(E146&gt;10,"No",IF(E146&lt;-10,"No","Yes")))</f>
        <v>N/A</v>
      </c>
      <c r="G146" s="1">
        <v>29897</v>
      </c>
      <c r="H146" s="11" t="str">
        <f t="shared" ref="H146:H151" si="48">IF($B146="N/A","N/A",IF(G146&gt;10,"No",IF(G146&lt;-10,"No","Yes")))</f>
        <v>N/A</v>
      </c>
      <c r="I146" s="12">
        <v>-4.97</v>
      </c>
      <c r="J146" s="12">
        <v>-3.93</v>
      </c>
      <c r="K146" s="43" t="s">
        <v>739</v>
      </c>
      <c r="L146" s="9" t="str">
        <f t="shared" ref="L146:L151" si="49">IF(J146="Div by 0", "N/A", IF(K146="N/A","N/A", IF(J146&gt;VALUE(MID(K146,1,2)), "No", IF(J146&lt;-1*VALUE(MID(K146,1,2)), "No", "Yes"))))</f>
        <v>Yes</v>
      </c>
    </row>
    <row r="147" spans="1:12" x14ac:dyDescent="0.25">
      <c r="A147" s="6" t="s">
        <v>326</v>
      </c>
      <c r="B147" s="43" t="s">
        <v>213</v>
      </c>
      <c r="C147" s="13">
        <v>2.6472314331</v>
      </c>
      <c r="D147" s="11" t="str">
        <f t="shared" si="46"/>
        <v>N/A</v>
      </c>
      <c r="E147" s="13">
        <v>2.3663401796999999</v>
      </c>
      <c r="F147" s="11" t="str">
        <f t="shared" si="47"/>
        <v>N/A</v>
      </c>
      <c r="G147" s="13">
        <v>2.2301441309999999</v>
      </c>
      <c r="H147" s="11" t="str">
        <f t="shared" si="48"/>
        <v>N/A</v>
      </c>
      <c r="I147" s="12">
        <v>-10.6</v>
      </c>
      <c r="J147" s="12">
        <v>-5.76</v>
      </c>
      <c r="K147" s="43" t="s">
        <v>739</v>
      </c>
      <c r="L147" s="9" t="str">
        <f t="shared" si="49"/>
        <v>Yes</v>
      </c>
    </row>
    <row r="148" spans="1:12" x14ac:dyDescent="0.25">
      <c r="A148" s="2" t="s">
        <v>327</v>
      </c>
      <c r="B148" s="43" t="s">
        <v>213</v>
      </c>
      <c r="C148" s="13">
        <v>18.897114299999998</v>
      </c>
      <c r="D148" s="11" t="str">
        <f t="shared" si="46"/>
        <v>N/A</v>
      </c>
      <c r="E148" s="13">
        <v>17.624785603999999</v>
      </c>
      <c r="F148" s="11" t="str">
        <f t="shared" si="47"/>
        <v>N/A</v>
      </c>
      <c r="G148" s="13">
        <v>16.948169626999999</v>
      </c>
      <c r="H148" s="11" t="str">
        <f t="shared" si="48"/>
        <v>N/A</v>
      </c>
      <c r="I148" s="12">
        <v>-6.73</v>
      </c>
      <c r="J148" s="12">
        <v>-3.84</v>
      </c>
      <c r="K148" s="43" t="s">
        <v>739</v>
      </c>
      <c r="L148" s="9" t="str">
        <f t="shared" si="49"/>
        <v>Yes</v>
      </c>
    </row>
    <row r="149" spans="1:12" x14ac:dyDescent="0.25">
      <c r="A149" s="2" t="s">
        <v>328</v>
      </c>
      <c r="B149" s="43" t="s">
        <v>213</v>
      </c>
      <c r="C149" s="13">
        <v>3.7841685476000002</v>
      </c>
      <c r="D149" s="11" t="str">
        <f t="shared" si="46"/>
        <v>N/A</v>
      </c>
      <c r="E149" s="13">
        <v>3.4147503734</v>
      </c>
      <c r="F149" s="11" t="str">
        <f t="shared" si="47"/>
        <v>N/A</v>
      </c>
      <c r="G149" s="13">
        <v>3.1594845842999999</v>
      </c>
      <c r="H149" s="11" t="str">
        <f t="shared" si="48"/>
        <v>N/A</v>
      </c>
      <c r="I149" s="12">
        <v>-9.76</v>
      </c>
      <c r="J149" s="12">
        <v>-7.48</v>
      </c>
      <c r="K149" s="43" t="s">
        <v>739</v>
      </c>
      <c r="L149" s="9" t="str">
        <f t="shared" si="49"/>
        <v>Yes</v>
      </c>
    </row>
    <row r="150" spans="1:12" x14ac:dyDescent="0.25">
      <c r="A150" s="2" t="s">
        <v>329</v>
      </c>
      <c r="B150" s="43" t="s">
        <v>213</v>
      </c>
      <c r="C150" s="13">
        <v>0.212535789</v>
      </c>
      <c r="D150" s="11" t="str">
        <f t="shared" si="46"/>
        <v>N/A</v>
      </c>
      <c r="E150" s="13">
        <v>0.16007863</v>
      </c>
      <c r="F150" s="11" t="str">
        <f t="shared" si="47"/>
        <v>N/A</v>
      </c>
      <c r="G150" s="13">
        <v>0.13003948339999999</v>
      </c>
      <c r="H150" s="11" t="str">
        <f t="shared" si="48"/>
        <v>N/A</v>
      </c>
      <c r="I150" s="12">
        <v>-24.7</v>
      </c>
      <c r="J150" s="12">
        <v>-18.8</v>
      </c>
      <c r="K150" s="43" t="s">
        <v>739</v>
      </c>
      <c r="L150" s="9" t="str">
        <f t="shared" si="49"/>
        <v>Yes</v>
      </c>
    </row>
    <row r="151" spans="1:12" x14ac:dyDescent="0.25">
      <c r="A151" s="2" t="s">
        <v>330</v>
      </c>
      <c r="B151" s="43" t="s">
        <v>213</v>
      </c>
      <c r="C151" s="13">
        <v>2.86316478E-2</v>
      </c>
      <c r="D151" s="11" t="str">
        <f t="shared" si="46"/>
        <v>N/A</v>
      </c>
      <c r="E151" s="13">
        <v>2.3674661499999999E-2</v>
      </c>
      <c r="F151" s="11" t="str">
        <f t="shared" si="47"/>
        <v>N/A</v>
      </c>
      <c r="G151" s="13">
        <v>2.7763825200000002E-2</v>
      </c>
      <c r="H151" s="11" t="str">
        <f t="shared" si="48"/>
        <v>N/A</v>
      </c>
      <c r="I151" s="12">
        <v>-17.3</v>
      </c>
      <c r="J151" s="12">
        <v>17.27</v>
      </c>
      <c r="K151" s="43" t="s">
        <v>739</v>
      </c>
      <c r="L151" s="9" t="str">
        <f t="shared" si="49"/>
        <v>Yes</v>
      </c>
    </row>
    <row r="152" spans="1:12" x14ac:dyDescent="0.25">
      <c r="A152" s="18" t="s">
        <v>1014</v>
      </c>
      <c r="B152" s="35" t="s">
        <v>213</v>
      </c>
      <c r="C152" s="36">
        <v>14014</v>
      </c>
      <c r="D152" s="11" t="str">
        <f t="shared" ref="D152:D158" si="50">IF($B152="N/A","N/A",IF(C152&gt;10,"No",IF(C152&lt;-10,"No","Yes")))</f>
        <v>N/A</v>
      </c>
      <c r="E152" s="36">
        <v>14804</v>
      </c>
      <c r="F152" s="11" t="str">
        <f t="shared" ref="F152:F158" si="51">IF($B152="N/A","N/A",IF(E152&gt;10,"No",IF(E152&lt;-10,"No","Yes")))</f>
        <v>N/A</v>
      </c>
      <c r="G152" s="36">
        <v>9314</v>
      </c>
      <c r="H152" s="11" t="str">
        <f t="shared" ref="H152:H158" si="52">IF($B152="N/A","N/A",IF(G152&gt;10,"No",IF(G152&lt;-10,"No","Yes")))</f>
        <v>N/A</v>
      </c>
      <c r="I152" s="12">
        <v>5.6369999999999996</v>
      </c>
      <c r="J152" s="12">
        <v>-37.1</v>
      </c>
      <c r="K152" s="43" t="s">
        <v>739</v>
      </c>
      <c r="L152" s="9" t="str">
        <f t="shared" ref="L152:L159" si="53">IF(J152="Div by 0", "N/A", IF(K152="N/A","N/A", IF(J152&gt;VALUE(MID(K152,1,2)), "No", IF(J152&lt;-1*VALUE(MID(K152,1,2)), "No", "Yes"))))</f>
        <v>No</v>
      </c>
    </row>
    <row r="153" spans="1:12" x14ac:dyDescent="0.25">
      <c r="A153" s="6" t="s">
        <v>1015</v>
      </c>
      <c r="B153" s="35" t="s">
        <v>213</v>
      </c>
      <c r="C153" s="8">
        <v>1.1328417400999999</v>
      </c>
      <c r="D153" s="11" t="str">
        <f t="shared" si="50"/>
        <v>N/A</v>
      </c>
      <c r="E153" s="8">
        <v>1.1256844479000001</v>
      </c>
      <c r="F153" s="11" t="str">
        <f t="shared" si="51"/>
        <v>N/A</v>
      </c>
      <c r="G153" s="8">
        <v>0.69477079429999999</v>
      </c>
      <c r="H153" s="11" t="str">
        <f t="shared" si="52"/>
        <v>N/A</v>
      </c>
      <c r="I153" s="12">
        <v>-0.63200000000000001</v>
      </c>
      <c r="J153" s="12">
        <v>-38.299999999999997</v>
      </c>
      <c r="K153" s="43" t="s">
        <v>739</v>
      </c>
      <c r="L153" s="9" t="str">
        <f t="shared" si="53"/>
        <v>No</v>
      </c>
    </row>
    <row r="154" spans="1:12" x14ac:dyDescent="0.25">
      <c r="A154" s="18" t="s">
        <v>1016</v>
      </c>
      <c r="B154" s="35" t="s">
        <v>213</v>
      </c>
      <c r="C154" s="8">
        <v>2.2619465589000001</v>
      </c>
      <c r="D154" s="11" t="str">
        <f t="shared" si="50"/>
        <v>N/A</v>
      </c>
      <c r="E154" s="8">
        <v>2.8154888222999999</v>
      </c>
      <c r="F154" s="11" t="str">
        <f t="shared" si="51"/>
        <v>N/A</v>
      </c>
      <c r="G154" s="8">
        <v>1.7056904676</v>
      </c>
      <c r="H154" s="11" t="str">
        <f t="shared" si="52"/>
        <v>N/A</v>
      </c>
      <c r="I154" s="12">
        <v>24.47</v>
      </c>
      <c r="J154" s="12">
        <v>-39.4</v>
      </c>
      <c r="K154" s="43" t="s">
        <v>739</v>
      </c>
      <c r="L154" s="9" t="str">
        <f t="shared" si="53"/>
        <v>No</v>
      </c>
    </row>
    <row r="155" spans="1:12" x14ac:dyDescent="0.25">
      <c r="A155" s="18" t="s">
        <v>1017</v>
      </c>
      <c r="B155" s="35" t="s">
        <v>213</v>
      </c>
      <c r="C155" s="8">
        <v>6.0558864506000001</v>
      </c>
      <c r="D155" s="11" t="str">
        <f t="shared" si="50"/>
        <v>N/A</v>
      </c>
      <c r="E155" s="8">
        <v>5.7689290260000003</v>
      </c>
      <c r="F155" s="11" t="str">
        <f t="shared" si="51"/>
        <v>N/A</v>
      </c>
      <c r="G155" s="8">
        <v>3.4264440333000001</v>
      </c>
      <c r="H155" s="11" t="str">
        <f t="shared" si="52"/>
        <v>N/A</v>
      </c>
      <c r="I155" s="12">
        <v>-4.74</v>
      </c>
      <c r="J155" s="12">
        <v>-40.6</v>
      </c>
      <c r="K155" s="43" t="s">
        <v>739</v>
      </c>
      <c r="L155" s="9" t="str">
        <f t="shared" si="53"/>
        <v>No</v>
      </c>
    </row>
    <row r="156" spans="1:12" x14ac:dyDescent="0.25">
      <c r="A156" s="18" t="s">
        <v>1018</v>
      </c>
      <c r="B156" s="35" t="s">
        <v>213</v>
      </c>
      <c r="C156" s="8">
        <v>3.9181507900000002E-2</v>
      </c>
      <c r="D156" s="11" t="str">
        <f t="shared" si="50"/>
        <v>N/A</v>
      </c>
      <c r="E156" s="8">
        <v>2.74626995E-2</v>
      </c>
      <c r="F156" s="11" t="str">
        <f t="shared" si="51"/>
        <v>N/A</v>
      </c>
      <c r="G156" s="8">
        <v>2.6116716299999999E-2</v>
      </c>
      <c r="H156" s="11" t="str">
        <f t="shared" si="52"/>
        <v>N/A</v>
      </c>
      <c r="I156" s="12">
        <v>-29.9</v>
      </c>
      <c r="J156" s="12">
        <v>-4.9000000000000004</v>
      </c>
      <c r="K156" s="43" t="s">
        <v>739</v>
      </c>
      <c r="L156" s="9" t="str">
        <f t="shared" si="53"/>
        <v>Yes</v>
      </c>
    </row>
    <row r="157" spans="1:12" x14ac:dyDescent="0.25">
      <c r="A157" s="18" t="s">
        <v>1019</v>
      </c>
      <c r="B157" s="35" t="s">
        <v>213</v>
      </c>
      <c r="C157" s="8">
        <v>0.19897792240000001</v>
      </c>
      <c r="D157" s="11" t="str">
        <f t="shared" si="50"/>
        <v>N/A</v>
      </c>
      <c r="E157" s="8">
        <v>0.1882909992</v>
      </c>
      <c r="F157" s="11" t="str">
        <f t="shared" si="51"/>
        <v>N/A</v>
      </c>
      <c r="G157" s="8">
        <v>0.14178625249999999</v>
      </c>
      <c r="H157" s="11" t="str">
        <f t="shared" si="52"/>
        <v>N/A</v>
      </c>
      <c r="I157" s="12">
        <v>-5.37</v>
      </c>
      <c r="J157" s="12">
        <v>-24.7</v>
      </c>
      <c r="K157" s="43" t="s">
        <v>739</v>
      </c>
      <c r="L157" s="9" t="str">
        <f t="shared" si="53"/>
        <v>Yes</v>
      </c>
    </row>
    <row r="158" spans="1:12" x14ac:dyDescent="0.25">
      <c r="A158" s="2" t="s">
        <v>1020</v>
      </c>
      <c r="B158" s="35" t="s">
        <v>213</v>
      </c>
      <c r="C158" s="36">
        <v>769</v>
      </c>
      <c r="D158" s="11" t="str">
        <f t="shared" si="50"/>
        <v>N/A</v>
      </c>
      <c r="E158" s="36">
        <v>1032</v>
      </c>
      <c r="F158" s="11" t="str">
        <f t="shared" si="51"/>
        <v>N/A</v>
      </c>
      <c r="G158" s="36">
        <v>715</v>
      </c>
      <c r="H158" s="11" t="str">
        <f t="shared" si="52"/>
        <v>N/A</v>
      </c>
      <c r="I158" s="12">
        <v>34.200000000000003</v>
      </c>
      <c r="J158" s="12">
        <v>-30.7</v>
      </c>
      <c r="K158" s="43" t="s">
        <v>739</v>
      </c>
      <c r="L158" s="9" t="str">
        <f t="shared" si="53"/>
        <v>No</v>
      </c>
    </row>
    <row r="159" spans="1:12" ht="25" x14ac:dyDescent="0.25">
      <c r="A159" s="18" t="s">
        <v>1021</v>
      </c>
      <c r="B159" s="35" t="s">
        <v>213</v>
      </c>
      <c r="C159" s="36">
        <v>23907</v>
      </c>
      <c r="D159" s="11" t="str">
        <f>IF($B159="N/A","N/A",IF(C159&gt;10,"No",IF(C159&lt;-10,"No","Yes")))</f>
        <v>N/A</v>
      </c>
      <c r="E159" s="36">
        <v>22985</v>
      </c>
      <c r="F159" s="11" t="str">
        <f>IF($B159="N/A","N/A",IF(E159&gt;10,"No",IF(E159&lt;-10,"No","Yes")))</f>
        <v>N/A</v>
      </c>
      <c r="G159" s="36">
        <v>19980</v>
      </c>
      <c r="H159" s="11" t="str">
        <f>IF($B159="N/A","N/A",IF(G159&gt;10,"No",IF(G159&lt;-10,"No","Yes")))</f>
        <v>N/A</v>
      </c>
      <c r="I159" s="12">
        <v>-3.86</v>
      </c>
      <c r="J159" s="12">
        <v>-13.1</v>
      </c>
      <c r="K159" s="43" t="s">
        <v>739</v>
      </c>
      <c r="L159" s="9" t="str">
        <f t="shared" si="53"/>
        <v>Yes</v>
      </c>
    </row>
    <row r="160" spans="1:12" x14ac:dyDescent="0.25">
      <c r="A160" s="4" t="s">
        <v>1022</v>
      </c>
      <c r="B160" s="35" t="s">
        <v>213</v>
      </c>
      <c r="C160" s="36">
        <v>19922</v>
      </c>
      <c r="D160" s="11" t="str">
        <f t="shared" ref="D160:D234" si="54">IF($B160="N/A","N/A",IF(C160&gt;10,"No",IF(C160&lt;-10,"No","Yes")))</f>
        <v>N/A</v>
      </c>
      <c r="E160" s="36">
        <v>18580</v>
      </c>
      <c r="F160" s="11" t="str">
        <f t="shared" ref="F160:F234" si="55">IF($B160="N/A","N/A",IF(E160&gt;10,"No",IF(E160&lt;-10,"No","Yes")))</f>
        <v>N/A</v>
      </c>
      <c r="G160" s="36">
        <v>16382</v>
      </c>
      <c r="H160" s="11" t="str">
        <f t="shared" ref="H160:H223" si="56">IF($B160="N/A","N/A",IF(G160&gt;10,"No",IF(G160&lt;-10,"No","Yes")))</f>
        <v>N/A</v>
      </c>
      <c r="I160" s="12">
        <v>-6.74</v>
      </c>
      <c r="J160" s="12">
        <v>-11.8</v>
      </c>
      <c r="K160" s="43" t="s">
        <v>739</v>
      </c>
      <c r="L160" s="9" t="str">
        <f t="shared" ref="L160:L223" si="57">IF(J160="Div by 0", "N/A", IF(K160="N/A","N/A", IF(J160&gt;VALUE(MID(K160,1,2)), "No", IF(J160&lt;-1*VALUE(MID(K160,1,2)), "No", "Yes"))))</f>
        <v>Yes</v>
      </c>
    </row>
    <row r="161" spans="1:12" x14ac:dyDescent="0.25">
      <c r="A161" s="53" t="s">
        <v>71</v>
      </c>
      <c r="B161" s="35" t="s">
        <v>213</v>
      </c>
      <c r="C161" s="8">
        <v>1.6104233726999999</v>
      </c>
      <c r="D161" s="11" t="str">
        <f t="shared" si="54"/>
        <v>N/A</v>
      </c>
      <c r="E161" s="8">
        <v>1.4128085006</v>
      </c>
      <c r="F161" s="11" t="str">
        <f t="shared" si="55"/>
        <v>N/A</v>
      </c>
      <c r="G161" s="8">
        <v>1.2220029151</v>
      </c>
      <c r="H161" s="11" t="str">
        <f t="shared" si="56"/>
        <v>N/A</v>
      </c>
      <c r="I161" s="12">
        <v>-12.3</v>
      </c>
      <c r="J161" s="12">
        <v>-13.5</v>
      </c>
      <c r="K161" s="43" t="s">
        <v>739</v>
      </c>
      <c r="L161" s="9" t="str">
        <f t="shared" si="57"/>
        <v>Yes</v>
      </c>
    </row>
    <row r="162" spans="1:12" x14ac:dyDescent="0.25">
      <c r="A162" s="4" t="s">
        <v>111</v>
      </c>
      <c r="B162" s="35" t="s">
        <v>213</v>
      </c>
      <c r="C162" s="8">
        <v>3.3062666677000001</v>
      </c>
      <c r="D162" s="11" t="str">
        <f t="shared" si="54"/>
        <v>N/A</v>
      </c>
      <c r="E162" s="8">
        <v>2.7646152503999999</v>
      </c>
      <c r="F162" s="11" t="str">
        <f t="shared" si="55"/>
        <v>N/A</v>
      </c>
      <c r="G162" s="8">
        <v>2.4044943820000002</v>
      </c>
      <c r="H162" s="11" t="str">
        <f t="shared" si="56"/>
        <v>N/A</v>
      </c>
      <c r="I162" s="12">
        <v>-16.399999999999999</v>
      </c>
      <c r="J162" s="12">
        <v>-13</v>
      </c>
      <c r="K162" s="43" t="s">
        <v>739</v>
      </c>
      <c r="L162" s="9" t="str">
        <f t="shared" si="57"/>
        <v>Yes</v>
      </c>
    </row>
    <row r="163" spans="1:12" x14ac:dyDescent="0.25">
      <c r="A163" s="4" t="s">
        <v>112</v>
      </c>
      <c r="B163" s="35" t="s">
        <v>213</v>
      </c>
      <c r="C163" s="8">
        <v>9.2389684186000007</v>
      </c>
      <c r="D163" s="11" t="str">
        <f t="shared" si="54"/>
        <v>N/A</v>
      </c>
      <c r="E163" s="8">
        <v>8.3526560784000008</v>
      </c>
      <c r="F163" s="11" t="str">
        <f t="shared" si="55"/>
        <v>N/A</v>
      </c>
      <c r="G163" s="8">
        <v>7.0535256481999999</v>
      </c>
      <c r="H163" s="11" t="str">
        <f t="shared" si="56"/>
        <v>N/A</v>
      </c>
      <c r="I163" s="12">
        <v>-9.59</v>
      </c>
      <c r="J163" s="12">
        <v>-15.6</v>
      </c>
      <c r="K163" s="43" t="s">
        <v>739</v>
      </c>
      <c r="L163" s="9" t="str">
        <f t="shared" si="57"/>
        <v>Yes</v>
      </c>
    </row>
    <row r="164" spans="1:12" x14ac:dyDescent="0.25">
      <c r="A164" s="4" t="s">
        <v>113</v>
      </c>
      <c r="B164" s="35" t="s">
        <v>213</v>
      </c>
      <c r="C164" s="8">
        <v>5.67654041E-2</v>
      </c>
      <c r="D164" s="11" t="str">
        <f t="shared" si="54"/>
        <v>N/A</v>
      </c>
      <c r="E164" s="8">
        <v>6.9740802700000007E-2</v>
      </c>
      <c r="F164" s="11" t="str">
        <f t="shared" si="55"/>
        <v>N/A</v>
      </c>
      <c r="G164" s="8">
        <v>6.7105451699999999E-2</v>
      </c>
      <c r="H164" s="11" t="str">
        <f t="shared" si="56"/>
        <v>N/A</v>
      </c>
      <c r="I164" s="12">
        <v>22.86</v>
      </c>
      <c r="J164" s="12">
        <v>-3.78</v>
      </c>
      <c r="K164" s="43" t="s">
        <v>739</v>
      </c>
      <c r="L164" s="9" t="str">
        <f t="shared" si="57"/>
        <v>Yes</v>
      </c>
    </row>
    <row r="165" spans="1:12" x14ac:dyDescent="0.25">
      <c r="A165" s="4" t="s">
        <v>114</v>
      </c>
      <c r="B165" s="35" t="s">
        <v>213</v>
      </c>
      <c r="C165" s="8">
        <v>3.1278271000000002E-3</v>
      </c>
      <c r="D165" s="11" t="str">
        <f t="shared" si="54"/>
        <v>N/A</v>
      </c>
      <c r="E165" s="8">
        <v>3.7613948000000002E-3</v>
      </c>
      <c r="F165" s="11" t="str">
        <f t="shared" si="55"/>
        <v>N/A</v>
      </c>
      <c r="G165" s="8">
        <v>8.2655663000000008E-3</v>
      </c>
      <c r="H165" s="11" t="str">
        <f t="shared" si="56"/>
        <v>N/A</v>
      </c>
      <c r="I165" s="12">
        <v>20.260000000000002</v>
      </c>
      <c r="J165" s="12">
        <v>119.7</v>
      </c>
      <c r="K165" s="43" t="s">
        <v>739</v>
      </c>
      <c r="L165" s="9" t="str">
        <f t="shared" si="57"/>
        <v>No</v>
      </c>
    </row>
    <row r="166" spans="1:12" x14ac:dyDescent="0.25">
      <c r="A166" s="4" t="s">
        <v>428</v>
      </c>
      <c r="B166" s="35" t="s">
        <v>213</v>
      </c>
      <c r="C166" s="36">
        <v>4394</v>
      </c>
      <c r="D166" s="11" t="str">
        <f>IF($B166="N/A","N/A",IF(C166&gt;10,"No",IF(C166&lt;-10,"No","Yes")))</f>
        <v>N/A</v>
      </c>
      <c r="E166" s="36">
        <v>3770</v>
      </c>
      <c r="F166" s="11" t="str">
        <f>IF($B166="N/A","N/A",IF(E166&gt;10,"No",IF(E166&lt;-10,"No","Yes")))</f>
        <v>N/A</v>
      </c>
      <c r="G166" s="36">
        <v>3284</v>
      </c>
      <c r="H166" s="11" t="str">
        <f>IF($B166="N/A","N/A",IF(G166&gt;10,"No",IF(G166&lt;-10,"No","Yes")))</f>
        <v>N/A</v>
      </c>
      <c r="I166" s="12">
        <v>-14.2</v>
      </c>
      <c r="J166" s="12">
        <v>-12.9</v>
      </c>
      <c r="K166" s="43" t="s">
        <v>739</v>
      </c>
      <c r="L166" s="9" t="str">
        <f t="shared" si="57"/>
        <v>Yes</v>
      </c>
    </row>
    <row r="167" spans="1:12" x14ac:dyDescent="0.25">
      <c r="A167" s="4" t="s">
        <v>429</v>
      </c>
      <c r="B167" s="35" t="s">
        <v>213</v>
      </c>
      <c r="C167" s="36">
        <v>32</v>
      </c>
      <c r="D167" s="11" t="str">
        <f>IF($B167="N/A","N/A",IF(C167&gt;10,"No",IF(C167&lt;-10,"No","Yes")))</f>
        <v>N/A</v>
      </c>
      <c r="E167" s="36">
        <v>34</v>
      </c>
      <c r="F167" s="11" t="str">
        <f>IF($B167="N/A","N/A",IF(E167&gt;10,"No",IF(E167&lt;-10,"No","Yes")))</f>
        <v>N/A</v>
      </c>
      <c r="G167" s="36">
        <v>33</v>
      </c>
      <c r="H167" s="11" t="str">
        <f>IF($B167="N/A","N/A",IF(G167&gt;10,"No",IF(G167&lt;-10,"No","Yes")))</f>
        <v>N/A</v>
      </c>
      <c r="I167" s="12">
        <v>6.25</v>
      </c>
      <c r="J167" s="12">
        <v>-2.94</v>
      </c>
      <c r="K167" s="43" t="s">
        <v>739</v>
      </c>
      <c r="L167" s="9" t="str">
        <f t="shared" si="57"/>
        <v>Yes</v>
      </c>
    </row>
    <row r="168" spans="1:12" x14ac:dyDescent="0.25">
      <c r="A168" s="4" t="s">
        <v>430</v>
      </c>
      <c r="B168" s="35" t="s">
        <v>213</v>
      </c>
      <c r="C168" s="36">
        <v>8400</v>
      </c>
      <c r="D168" s="11" t="str">
        <f>IF($B168="N/A","N/A",IF(C168&gt;10,"No",IF(C168&lt;-10,"No","Yes")))</f>
        <v>N/A</v>
      </c>
      <c r="E168" s="36">
        <v>7015</v>
      </c>
      <c r="F168" s="11" t="str">
        <f>IF($B168="N/A","N/A",IF(E168&gt;10,"No",IF(E168&lt;-10,"No","Yes")))</f>
        <v>N/A</v>
      </c>
      <c r="G168" s="36">
        <v>5702</v>
      </c>
      <c r="H168" s="11" t="str">
        <f>IF($B168="N/A","N/A",IF(G168&gt;10,"No",IF(G168&lt;-10,"No","Yes")))</f>
        <v>N/A</v>
      </c>
      <c r="I168" s="12">
        <v>-16.5</v>
      </c>
      <c r="J168" s="12">
        <v>-18.7</v>
      </c>
      <c r="K168" s="43" t="s">
        <v>739</v>
      </c>
      <c r="L168" s="9" t="str">
        <f t="shared" si="57"/>
        <v>Yes</v>
      </c>
    </row>
    <row r="169" spans="1:12" x14ac:dyDescent="0.25">
      <c r="A169" s="4" t="s">
        <v>431</v>
      </c>
      <c r="B169" s="35" t="s">
        <v>213</v>
      </c>
      <c r="C169" s="36">
        <v>6786</v>
      </c>
      <c r="D169" s="11" t="str">
        <f>IF($B169="N/A","N/A",IF(C169&gt;10,"No",IF(C169&lt;-10,"No","Yes")))</f>
        <v>N/A</v>
      </c>
      <c r="E169" s="36">
        <v>7358</v>
      </c>
      <c r="F169" s="11" t="str">
        <f>IF($B169="N/A","N/A",IF(E169&gt;10,"No",IF(E169&lt;-10,"No","Yes")))</f>
        <v>N/A</v>
      </c>
      <c r="G169" s="36">
        <v>6954</v>
      </c>
      <c r="H169" s="11" t="str">
        <f>IF($B169="N/A","N/A",IF(G169&gt;10,"No",IF(G169&lt;-10,"No","Yes")))</f>
        <v>N/A</v>
      </c>
      <c r="I169" s="12">
        <v>8.4290000000000003</v>
      </c>
      <c r="J169" s="12">
        <v>-5.49</v>
      </c>
      <c r="K169" s="43" t="s">
        <v>739</v>
      </c>
      <c r="L169" s="9" t="str">
        <f t="shared" si="57"/>
        <v>Yes</v>
      </c>
    </row>
    <row r="170" spans="1:12" x14ac:dyDescent="0.25">
      <c r="A170" s="4" t="s">
        <v>432</v>
      </c>
      <c r="B170" s="35" t="s">
        <v>213</v>
      </c>
      <c r="C170" s="36">
        <v>310</v>
      </c>
      <c r="D170" s="11" t="str">
        <f>IF($B170="N/A","N/A",IF(C170&gt;10,"No",IF(C170&lt;-10,"No","Yes")))</f>
        <v>N/A</v>
      </c>
      <c r="E170" s="36">
        <v>403</v>
      </c>
      <c r="F170" s="11" t="str">
        <f>IF($B170="N/A","N/A",IF(E170&gt;10,"No",IF(E170&lt;-10,"No","Yes")))</f>
        <v>N/A</v>
      </c>
      <c r="G170" s="36">
        <v>409</v>
      </c>
      <c r="H170" s="11" t="str">
        <f>IF($B170="N/A","N/A",IF(G170&gt;10,"No",IF(G170&lt;-10,"No","Yes")))</f>
        <v>N/A</v>
      </c>
      <c r="I170" s="12">
        <v>30</v>
      </c>
      <c r="J170" s="12">
        <v>1.4890000000000001</v>
      </c>
      <c r="K170" s="43" t="s">
        <v>739</v>
      </c>
      <c r="L170" s="9" t="str">
        <f t="shared" si="57"/>
        <v>Yes</v>
      </c>
    </row>
    <row r="171" spans="1:12" x14ac:dyDescent="0.25">
      <c r="A171" s="6" t="s">
        <v>1023</v>
      </c>
      <c r="B171" s="35" t="s">
        <v>213</v>
      </c>
      <c r="C171" s="36">
        <v>7564</v>
      </c>
      <c r="D171" s="11" t="str">
        <f t="shared" si="54"/>
        <v>N/A</v>
      </c>
      <c r="E171" s="36">
        <v>6558</v>
      </c>
      <c r="F171" s="11" t="str">
        <f t="shared" si="55"/>
        <v>N/A</v>
      </c>
      <c r="G171" s="36">
        <v>6257</v>
      </c>
      <c r="H171" s="11" t="str">
        <f t="shared" si="56"/>
        <v>N/A</v>
      </c>
      <c r="I171" s="12">
        <v>-13.3</v>
      </c>
      <c r="J171" s="12">
        <v>-4.59</v>
      </c>
      <c r="K171" s="43" t="s">
        <v>739</v>
      </c>
      <c r="L171" s="9" t="str">
        <f t="shared" si="57"/>
        <v>Yes</v>
      </c>
    </row>
    <row r="172" spans="1:12" x14ac:dyDescent="0.25">
      <c r="A172" s="4" t="s">
        <v>1024</v>
      </c>
      <c r="B172" s="35" t="s">
        <v>213</v>
      </c>
      <c r="C172" s="36">
        <v>4116</v>
      </c>
      <c r="D172" s="11" t="str">
        <f>IF($B172="N/A","N/A",IF(C172&gt;10,"No",IF(C172&lt;-10,"No","Yes")))</f>
        <v>N/A</v>
      </c>
      <c r="E172" s="36">
        <v>3507</v>
      </c>
      <c r="F172" s="11" t="str">
        <f>IF($B172="N/A","N/A",IF(E172&gt;10,"No",IF(E172&lt;-10,"No","Yes")))</f>
        <v>N/A</v>
      </c>
      <c r="G172" s="36">
        <v>3134</v>
      </c>
      <c r="H172" s="11" t="str">
        <f>IF($B172="N/A","N/A",IF(G172&gt;10,"No",IF(G172&lt;-10,"No","Yes")))</f>
        <v>N/A</v>
      </c>
      <c r="I172" s="12">
        <v>-14.8</v>
      </c>
      <c r="J172" s="12">
        <v>-10.6</v>
      </c>
      <c r="K172" s="43" t="s">
        <v>739</v>
      </c>
      <c r="L172" s="9" t="str">
        <f t="shared" si="57"/>
        <v>Yes</v>
      </c>
    </row>
    <row r="173" spans="1:12" x14ac:dyDescent="0.25">
      <c r="A173" s="4" t="s">
        <v>1025</v>
      </c>
      <c r="B173" s="35" t="s">
        <v>213</v>
      </c>
      <c r="C173" s="36">
        <v>32</v>
      </c>
      <c r="D173" s="11" t="str">
        <f>IF($B173="N/A","N/A",IF(C173&gt;10,"No",IF(C173&lt;-10,"No","Yes")))</f>
        <v>N/A</v>
      </c>
      <c r="E173" s="36">
        <v>34</v>
      </c>
      <c r="F173" s="11" t="str">
        <f>IF($B173="N/A","N/A",IF(E173&gt;10,"No",IF(E173&lt;-10,"No","Yes")))</f>
        <v>N/A</v>
      </c>
      <c r="G173" s="36">
        <v>33</v>
      </c>
      <c r="H173" s="11" t="str">
        <f>IF($B173="N/A","N/A",IF(G173&gt;10,"No",IF(G173&lt;-10,"No","Yes")))</f>
        <v>N/A</v>
      </c>
      <c r="I173" s="12">
        <v>6.25</v>
      </c>
      <c r="J173" s="12">
        <v>-2.94</v>
      </c>
      <c r="K173" s="43" t="s">
        <v>739</v>
      </c>
      <c r="L173" s="9" t="str">
        <f t="shared" si="57"/>
        <v>Yes</v>
      </c>
    </row>
    <row r="174" spans="1:12" ht="25" x14ac:dyDescent="0.25">
      <c r="A174" s="4" t="s">
        <v>1026</v>
      </c>
      <c r="B174" s="35" t="s">
        <v>213</v>
      </c>
      <c r="C174" s="36">
        <v>2533</v>
      </c>
      <c r="D174" s="11" t="str">
        <f>IF($B174="N/A","N/A",IF(C174&gt;10,"No",IF(C174&lt;-10,"No","Yes")))</f>
        <v>N/A</v>
      </c>
      <c r="E174" s="36">
        <v>2208</v>
      </c>
      <c r="F174" s="11" t="str">
        <f>IF($B174="N/A","N/A",IF(E174&gt;10,"No",IF(E174&lt;-10,"No","Yes")))</f>
        <v>N/A</v>
      </c>
      <c r="G174" s="36">
        <v>2187</v>
      </c>
      <c r="H174" s="11" t="str">
        <f>IF($B174="N/A","N/A",IF(G174&gt;10,"No",IF(G174&lt;-10,"No","Yes")))</f>
        <v>N/A</v>
      </c>
      <c r="I174" s="12">
        <v>-12.8</v>
      </c>
      <c r="J174" s="12">
        <v>-0.95099999999999996</v>
      </c>
      <c r="K174" s="43" t="s">
        <v>739</v>
      </c>
      <c r="L174" s="9" t="str">
        <f t="shared" si="57"/>
        <v>Yes</v>
      </c>
    </row>
    <row r="175" spans="1:12" x14ac:dyDescent="0.25">
      <c r="A175" s="4" t="s">
        <v>1027</v>
      </c>
      <c r="B175" s="35" t="s">
        <v>213</v>
      </c>
      <c r="C175" s="36">
        <v>873</v>
      </c>
      <c r="D175" s="11" t="str">
        <f>IF($B175="N/A","N/A",IF(C175&gt;10,"No",IF(C175&lt;-10,"No","Yes")))</f>
        <v>N/A</v>
      </c>
      <c r="E175" s="36">
        <v>796</v>
      </c>
      <c r="F175" s="11" t="str">
        <f>IF($B175="N/A","N/A",IF(E175&gt;10,"No",IF(E175&lt;-10,"No","Yes")))</f>
        <v>N/A</v>
      </c>
      <c r="G175" s="36">
        <v>876</v>
      </c>
      <c r="H175" s="11" t="str">
        <f>IF($B175="N/A","N/A",IF(G175&gt;10,"No",IF(G175&lt;-10,"No","Yes")))</f>
        <v>N/A</v>
      </c>
      <c r="I175" s="12">
        <v>-8.82</v>
      </c>
      <c r="J175" s="12">
        <v>10.050000000000001</v>
      </c>
      <c r="K175" s="43" t="s">
        <v>739</v>
      </c>
      <c r="L175" s="9" t="str">
        <f t="shared" si="57"/>
        <v>Yes</v>
      </c>
    </row>
    <row r="176" spans="1:12" ht="25" x14ac:dyDescent="0.25">
      <c r="A176" s="4" t="s">
        <v>1028</v>
      </c>
      <c r="B176" s="35" t="s">
        <v>213</v>
      </c>
      <c r="C176" s="36">
        <v>11</v>
      </c>
      <c r="D176" s="11" t="str">
        <f>IF($B176="N/A","N/A",IF(C176&gt;10,"No",IF(C176&lt;-10,"No","Yes")))</f>
        <v>N/A</v>
      </c>
      <c r="E176" s="36">
        <v>13</v>
      </c>
      <c r="F176" s="11" t="str">
        <f>IF($B176="N/A","N/A",IF(E176&gt;10,"No",IF(E176&lt;-10,"No","Yes")))</f>
        <v>N/A</v>
      </c>
      <c r="G176" s="36">
        <v>27</v>
      </c>
      <c r="H176" s="11" t="str">
        <f>IF($B176="N/A","N/A",IF(G176&gt;10,"No",IF(G176&lt;-10,"No","Yes")))</f>
        <v>N/A</v>
      </c>
      <c r="I176" s="12">
        <v>30</v>
      </c>
      <c r="J176" s="12">
        <v>107.7</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272</v>
      </c>
      <c r="D183" s="11" t="str">
        <f t="shared" si="54"/>
        <v>N/A</v>
      </c>
      <c r="E183" s="1">
        <v>364</v>
      </c>
      <c r="F183" s="11" t="str">
        <f t="shared" si="55"/>
        <v>N/A</v>
      </c>
      <c r="G183" s="1">
        <v>340</v>
      </c>
      <c r="H183" s="11" t="str">
        <f t="shared" si="56"/>
        <v>N/A</v>
      </c>
      <c r="I183" s="12">
        <v>33.82</v>
      </c>
      <c r="J183" s="12">
        <v>-6.59</v>
      </c>
      <c r="K183" s="43" t="s">
        <v>739</v>
      </c>
      <c r="L183" s="11" t="str">
        <f t="shared" si="57"/>
        <v>Yes</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11</v>
      </c>
      <c r="D186" s="11" t="str">
        <f t="shared" si="54"/>
        <v>N/A</v>
      </c>
      <c r="E186" s="36">
        <v>11</v>
      </c>
      <c r="F186" s="11" t="str">
        <f t="shared" si="55"/>
        <v>N/A</v>
      </c>
      <c r="G186" s="36">
        <v>11</v>
      </c>
      <c r="H186" s="11" t="str">
        <f t="shared" si="56"/>
        <v>N/A</v>
      </c>
      <c r="I186" s="12">
        <v>0</v>
      </c>
      <c r="J186" s="12">
        <v>100</v>
      </c>
      <c r="K186" s="43" t="s">
        <v>739</v>
      </c>
      <c r="L186" s="9" t="str">
        <f t="shared" si="57"/>
        <v>No</v>
      </c>
    </row>
    <row r="187" spans="1:12" x14ac:dyDescent="0.25">
      <c r="A187" s="4" t="s">
        <v>1039</v>
      </c>
      <c r="B187" s="35" t="s">
        <v>213</v>
      </c>
      <c r="C187" s="36">
        <v>253</v>
      </c>
      <c r="D187" s="11" t="str">
        <f t="shared" si="54"/>
        <v>N/A</v>
      </c>
      <c r="E187" s="36">
        <v>336</v>
      </c>
      <c r="F187" s="11" t="str">
        <f t="shared" si="55"/>
        <v>N/A</v>
      </c>
      <c r="G187" s="36">
        <v>315</v>
      </c>
      <c r="H187" s="11" t="str">
        <f t="shared" si="56"/>
        <v>N/A</v>
      </c>
      <c r="I187" s="12">
        <v>32.81</v>
      </c>
      <c r="J187" s="12">
        <v>-6.25</v>
      </c>
      <c r="K187" s="43" t="s">
        <v>739</v>
      </c>
      <c r="L187" s="9" t="str">
        <f t="shared" si="57"/>
        <v>Yes</v>
      </c>
    </row>
    <row r="188" spans="1:12" ht="25" x14ac:dyDescent="0.25">
      <c r="A188" s="4" t="s">
        <v>1040</v>
      </c>
      <c r="B188" s="35" t="s">
        <v>213</v>
      </c>
      <c r="C188" s="36">
        <v>16</v>
      </c>
      <c r="D188" s="11" t="str">
        <f t="shared" si="54"/>
        <v>N/A</v>
      </c>
      <c r="E188" s="36">
        <v>25</v>
      </c>
      <c r="F188" s="11" t="str">
        <f t="shared" si="55"/>
        <v>N/A</v>
      </c>
      <c r="G188" s="36">
        <v>19</v>
      </c>
      <c r="H188" s="11" t="str">
        <f t="shared" si="56"/>
        <v>N/A</v>
      </c>
      <c r="I188" s="12">
        <v>56.25</v>
      </c>
      <c r="J188" s="12">
        <v>-24</v>
      </c>
      <c r="K188" s="43" t="s">
        <v>739</v>
      </c>
      <c r="L188" s="9" t="str">
        <f t="shared" si="57"/>
        <v>Yes</v>
      </c>
    </row>
    <row r="189" spans="1:12" x14ac:dyDescent="0.25">
      <c r="A189" s="6" t="s">
        <v>1041</v>
      </c>
      <c r="B189" s="43" t="s">
        <v>213</v>
      </c>
      <c r="C189" s="1">
        <v>204</v>
      </c>
      <c r="D189" s="11" t="str">
        <f t="shared" si="54"/>
        <v>N/A</v>
      </c>
      <c r="E189" s="1">
        <v>140</v>
      </c>
      <c r="F189" s="11" t="str">
        <f t="shared" si="55"/>
        <v>N/A</v>
      </c>
      <c r="G189" s="1">
        <v>93</v>
      </c>
      <c r="H189" s="11" t="str">
        <f t="shared" si="56"/>
        <v>N/A</v>
      </c>
      <c r="I189" s="12">
        <v>-31.4</v>
      </c>
      <c r="J189" s="12">
        <v>-33.6</v>
      </c>
      <c r="K189" s="43" t="s">
        <v>739</v>
      </c>
      <c r="L189" s="11" t="str">
        <f t="shared" si="57"/>
        <v>No</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0</v>
      </c>
      <c r="J190" s="12">
        <v>0</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163</v>
      </c>
      <c r="D192" s="11" t="str">
        <f t="shared" si="54"/>
        <v>N/A</v>
      </c>
      <c r="E192" s="36">
        <v>108</v>
      </c>
      <c r="F192" s="11" t="str">
        <f t="shared" si="55"/>
        <v>N/A</v>
      </c>
      <c r="G192" s="36">
        <v>75</v>
      </c>
      <c r="H192" s="11" t="str">
        <f t="shared" si="56"/>
        <v>N/A</v>
      </c>
      <c r="I192" s="12">
        <v>-33.700000000000003</v>
      </c>
      <c r="J192" s="12">
        <v>-30.6</v>
      </c>
      <c r="K192" s="43" t="s">
        <v>739</v>
      </c>
      <c r="L192" s="9" t="str">
        <f t="shared" si="57"/>
        <v>No</v>
      </c>
    </row>
    <row r="193" spans="1:12" ht="25" x14ac:dyDescent="0.25">
      <c r="A193" s="4" t="s">
        <v>1045</v>
      </c>
      <c r="B193" s="35" t="s">
        <v>213</v>
      </c>
      <c r="C193" s="36">
        <v>38</v>
      </c>
      <c r="D193" s="11" t="str">
        <f t="shared" si="54"/>
        <v>N/A</v>
      </c>
      <c r="E193" s="36">
        <v>29</v>
      </c>
      <c r="F193" s="11" t="str">
        <f t="shared" si="55"/>
        <v>N/A</v>
      </c>
      <c r="G193" s="36">
        <v>15</v>
      </c>
      <c r="H193" s="11" t="str">
        <f t="shared" si="56"/>
        <v>N/A</v>
      </c>
      <c r="I193" s="12">
        <v>-23.7</v>
      </c>
      <c r="J193" s="12">
        <v>-48.3</v>
      </c>
      <c r="K193" s="43" t="s">
        <v>739</v>
      </c>
      <c r="L193" s="9" t="str">
        <f t="shared" si="57"/>
        <v>No</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10820</v>
      </c>
      <c r="D201" s="11" t="str">
        <f t="shared" si="54"/>
        <v>N/A</v>
      </c>
      <c r="E201" s="1">
        <v>10215</v>
      </c>
      <c r="F201" s="11" t="str">
        <f t="shared" si="55"/>
        <v>N/A</v>
      </c>
      <c r="G201" s="1">
        <v>8545</v>
      </c>
      <c r="H201" s="11" t="str">
        <f t="shared" si="56"/>
        <v>N/A</v>
      </c>
      <c r="I201" s="12">
        <v>-5.59</v>
      </c>
      <c r="J201" s="12">
        <v>-16.3</v>
      </c>
      <c r="K201" s="43" t="s">
        <v>739</v>
      </c>
      <c r="L201" s="11" t="str">
        <f t="shared" si="57"/>
        <v>Yes</v>
      </c>
    </row>
    <row r="202" spans="1:12" x14ac:dyDescent="0.25">
      <c r="A202" s="4" t="s">
        <v>1054</v>
      </c>
      <c r="B202" s="35" t="s">
        <v>213</v>
      </c>
      <c r="C202" s="36">
        <v>275</v>
      </c>
      <c r="D202" s="11" t="str">
        <f t="shared" si="54"/>
        <v>N/A</v>
      </c>
      <c r="E202" s="36">
        <v>260</v>
      </c>
      <c r="F202" s="11" t="str">
        <f t="shared" si="55"/>
        <v>N/A</v>
      </c>
      <c r="G202" s="36">
        <v>147</v>
      </c>
      <c r="H202" s="11" t="str">
        <f t="shared" si="56"/>
        <v>N/A</v>
      </c>
      <c r="I202" s="12">
        <v>-5.45</v>
      </c>
      <c r="J202" s="12">
        <v>-43.5</v>
      </c>
      <c r="K202" s="43" t="s">
        <v>739</v>
      </c>
      <c r="L202" s="9" t="str">
        <f t="shared" si="57"/>
        <v>No</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5697</v>
      </c>
      <c r="D204" s="11" t="str">
        <f t="shared" si="54"/>
        <v>N/A</v>
      </c>
      <c r="E204" s="36">
        <v>4692</v>
      </c>
      <c r="F204" s="11" t="str">
        <f t="shared" si="55"/>
        <v>N/A</v>
      </c>
      <c r="G204" s="36">
        <v>3430</v>
      </c>
      <c r="H204" s="11" t="str">
        <f t="shared" si="56"/>
        <v>N/A</v>
      </c>
      <c r="I204" s="12">
        <v>-17.600000000000001</v>
      </c>
      <c r="J204" s="12">
        <v>-26.9</v>
      </c>
      <c r="K204" s="43" t="s">
        <v>739</v>
      </c>
      <c r="L204" s="9" t="str">
        <f t="shared" si="57"/>
        <v>Yes</v>
      </c>
    </row>
    <row r="205" spans="1:12" x14ac:dyDescent="0.25">
      <c r="A205" s="4" t="s">
        <v>1057</v>
      </c>
      <c r="B205" s="35" t="s">
        <v>213</v>
      </c>
      <c r="C205" s="36">
        <v>4698</v>
      </c>
      <c r="D205" s="11" t="str">
        <f t="shared" si="54"/>
        <v>N/A</v>
      </c>
      <c r="E205" s="36">
        <v>5062</v>
      </c>
      <c r="F205" s="11" t="str">
        <f t="shared" si="55"/>
        <v>N/A</v>
      </c>
      <c r="G205" s="36">
        <v>4762</v>
      </c>
      <c r="H205" s="11" t="str">
        <f t="shared" si="56"/>
        <v>N/A</v>
      </c>
      <c r="I205" s="12">
        <v>7.7480000000000002</v>
      </c>
      <c r="J205" s="12">
        <v>-5.93</v>
      </c>
      <c r="K205" s="43" t="s">
        <v>739</v>
      </c>
      <c r="L205" s="9" t="str">
        <f t="shared" si="57"/>
        <v>Yes</v>
      </c>
    </row>
    <row r="206" spans="1:12" ht="25" x14ac:dyDescent="0.25">
      <c r="A206" s="4" t="s">
        <v>1058</v>
      </c>
      <c r="B206" s="35" t="s">
        <v>213</v>
      </c>
      <c r="C206" s="36">
        <v>150</v>
      </c>
      <c r="D206" s="11" t="str">
        <f t="shared" si="54"/>
        <v>N/A</v>
      </c>
      <c r="E206" s="36">
        <v>201</v>
      </c>
      <c r="F206" s="11" t="str">
        <f t="shared" si="55"/>
        <v>N/A</v>
      </c>
      <c r="G206" s="36">
        <v>206</v>
      </c>
      <c r="H206" s="11" t="str">
        <f t="shared" si="56"/>
        <v>N/A</v>
      </c>
      <c r="I206" s="12">
        <v>34</v>
      </c>
      <c r="J206" s="12">
        <v>2.488</v>
      </c>
      <c r="K206" s="43" t="s">
        <v>739</v>
      </c>
      <c r="L206" s="9" t="str">
        <f t="shared" si="57"/>
        <v>Yes</v>
      </c>
    </row>
    <row r="207" spans="1:12" x14ac:dyDescent="0.25">
      <c r="A207" s="6" t="s">
        <v>1059</v>
      </c>
      <c r="B207" s="35" t="s">
        <v>213</v>
      </c>
      <c r="C207" s="36">
        <v>1062</v>
      </c>
      <c r="D207" s="11" t="str">
        <f t="shared" si="54"/>
        <v>N/A</v>
      </c>
      <c r="E207" s="36">
        <v>1303</v>
      </c>
      <c r="F207" s="11" t="str">
        <f t="shared" si="55"/>
        <v>N/A</v>
      </c>
      <c r="G207" s="36">
        <v>1147</v>
      </c>
      <c r="H207" s="11" t="str">
        <f t="shared" si="56"/>
        <v>N/A</v>
      </c>
      <c r="I207" s="12">
        <v>22.69</v>
      </c>
      <c r="J207" s="12">
        <v>-12</v>
      </c>
      <c r="K207" s="43" t="s">
        <v>739</v>
      </c>
      <c r="L207" s="9" t="str">
        <f t="shared" si="57"/>
        <v>Yes</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11</v>
      </c>
      <c r="D210" s="11" t="str">
        <f t="shared" si="54"/>
        <v>N/A</v>
      </c>
      <c r="E210" s="36">
        <v>11</v>
      </c>
      <c r="F210" s="11" t="str">
        <f t="shared" si="55"/>
        <v>N/A</v>
      </c>
      <c r="G210" s="36">
        <v>11</v>
      </c>
      <c r="H210" s="11" t="str">
        <f t="shared" si="56"/>
        <v>N/A</v>
      </c>
      <c r="I210" s="12">
        <v>0</v>
      </c>
      <c r="J210" s="12">
        <v>0</v>
      </c>
      <c r="K210" s="43" t="s">
        <v>739</v>
      </c>
      <c r="L210" s="9" t="str">
        <f t="shared" si="57"/>
        <v>Yes</v>
      </c>
    </row>
    <row r="211" spans="1:12" ht="25" x14ac:dyDescent="0.25">
      <c r="A211" s="4" t="s">
        <v>1063</v>
      </c>
      <c r="B211" s="35" t="s">
        <v>213</v>
      </c>
      <c r="C211" s="36">
        <v>924</v>
      </c>
      <c r="D211" s="11" t="str">
        <f t="shared" si="54"/>
        <v>N/A</v>
      </c>
      <c r="E211" s="36">
        <v>1135</v>
      </c>
      <c r="F211" s="11" t="str">
        <f t="shared" si="55"/>
        <v>N/A</v>
      </c>
      <c r="G211" s="36">
        <v>986</v>
      </c>
      <c r="H211" s="11" t="str">
        <f t="shared" si="56"/>
        <v>N/A</v>
      </c>
      <c r="I211" s="12">
        <v>22.84</v>
      </c>
      <c r="J211" s="12">
        <v>-13.1</v>
      </c>
      <c r="K211" s="43" t="s">
        <v>739</v>
      </c>
      <c r="L211" s="9" t="str">
        <f t="shared" si="57"/>
        <v>Yes</v>
      </c>
    </row>
    <row r="212" spans="1:12" ht="25" x14ac:dyDescent="0.25">
      <c r="A212" s="4" t="s">
        <v>1064</v>
      </c>
      <c r="B212" s="35" t="s">
        <v>213</v>
      </c>
      <c r="C212" s="36">
        <v>134</v>
      </c>
      <c r="D212" s="11" t="str">
        <f t="shared" si="54"/>
        <v>N/A</v>
      </c>
      <c r="E212" s="36">
        <v>164</v>
      </c>
      <c r="F212" s="11" t="str">
        <f t="shared" si="55"/>
        <v>N/A</v>
      </c>
      <c r="G212" s="36">
        <v>157</v>
      </c>
      <c r="H212" s="11" t="str">
        <f t="shared" si="56"/>
        <v>N/A</v>
      </c>
      <c r="I212" s="12">
        <v>22.39</v>
      </c>
      <c r="J212" s="12">
        <v>-4.2699999999999996</v>
      </c>
      <c r="K212" s="43" t="s">
        <v>739</v>
      </c>
      <c r="L212" s="9" t="str">
        <f t="shared" si="57"/>
        <v>Yes</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50.913562894999998</v>
      </c>
      <c r="D231" s="11" t="str">
        <f>IF($B231="N/A","N/A",IF(C231&lt;15,"Yes","No"))</f>
        <v>No</v>
      </c>
      <c r="E231" s="8">
        <v>45.322927878999998</v>
      </c>
      <c r="F231" s="11" t="str">
        <f>IF($B231="N/A","N/A",IF(E231&lt;15,"Yes","No"))</f>
        <v>No</v>
      </c>
      <c r="G231" s="8">
        <v>66.481504090000001</v>
      </c>
      <c r="H231" s="11" t="str">
        <f>IF($B231="N/A","N/A",IF(G231&lt;15,"Yes","No"))</f>
        <v>No</v>
      </c>
      <c r="I231" s="12">
        <v>-11</v>
      </c>
      <c r="J231" s="12">
        <v>46.68</v>
      </c>
      <c r="K231" s="43" t="s">
        <v>739</v>
      </c>
      <c r="L231" s="9" t="str">
        <f t="shared" si="59"/>
        <v>No</v>
      </c>
    </row>
    <row r="232" spans="1:12" x14ac:dyDescent="0.25">
      <c r="A232" s="18" t="s">
        <v>1084</v>
      </c>
      <c r="B232" s="35" t="s">
        <v>213</v>
      </c>
      <c r="C232" s="36" t="s">
        <v>213</v>
      </c>
      <c r="D232" s="11" t="str">
        <f t="shared" ref="D232" si="60">IF($B232="N/A","N/A",IF(C232&gt;10,"No",IF(C232&lt;-10,"No","Yes")))</f>
        <v>N/A</v>
      </c>
      <c r="E232" s="36">
        <v>472</v>
      </c>
      <c r="F232" s="11" t="str">
        <f t="shared" ref="F232" si="61">IF($B232="N/A","N/A",IF(E232&gt;10,"No",IF(E232&lt;-10,"No","Yes")))</f>
        <v>N/A</v>
      </c>
      <c r="G232" s="36">
        <v>143</v>
      </c>
      <c r="H232" s="11" t="str">
        <f t="shared" ref="H232" si="62">IF($B232="N/A","N/A",IF(G232&gt;10,"No",IF(G232&lt;-10,"No","Yes")))</f>
        <v>N/A</v>
      </c>
      <c r="I232" s="12" t="s">
        <v>213</v>
      </c>
      <c r="J232" s="12">
        <v>-69.7</v>
      </c>
      <c r="K232" s="43" t="s">
        <v>739</v>
      </c>
      <c r="L232" s="9" t="str">
        <f t="shared" si="59"/>
        <v>No</v>
      </c>
    </row>
    <row r="233" spans="1:12" x14ac:dyDescent="0.25">
      <c r="A233" s="18" t="s">
        <v>1085</v>
      </c>
      <c r="B233" s="35" t="s">
        <v>279</v>
      </c>
      <c r="C233" s="8">
        <v>2.5413593781000001</v>
      </c>
      <c r="D233" s="11" t="str">
        <f>IF($B233="N/A","N/A",IF(C233&lt;10,"Yes","No"))</f>
        <v>Yes</v>
      </c>
      <c r="E233" s="8">
        <v>4.4398457342000004</v>
      </c>
      <c r="F233" s="11" t="str">
        <f>IF($B233="N/A","N/A",IF(E233&lt;10,"Yes","No"))</f>
        <v>Yes</v>
      </c>
      <c r="G233" s="8">
        <v>2.5381611643999999</v>
      </c>
      <c r="H233" s="11" t="str">
        <f>IF($B233="N/A","N/A",IF(G233&lt;10,"Yes","No"))</f>
        <v>Yes</v>
      </c>
      <c r="I233" s="12">
        <v>74.7</v>
      </c>
      <c r="J233" s="12">
        <v>-42.8</v>
      </c>
      <c r="K233" s="43" t="s">
        <v>739</v>
      </c>
      <c r="L233" s="9" t="str">
        <f t="shared" si="59"/>
        <v>No</v>
      </c>
    </row>
    <row r="234" spans="1:12" x14ac:dyDescent="0.25">
      <c r="A234" s="2" t="s">
        <v>72</v>
      </c>
      <c r="B234" s="35" t="s">
        <v>213</v>
      </c>
      <c r="C234" s="8">
        <v>1.0591306093999999</v>
      </c>
      <c r="D234" s="11" t="str">
        <f t="shared" si="54"/>
        <v>N/A</v>
      </c>
      <c r="E234" s="8">
        <v>1.5984930032</v>
      </c>
      <c r="F234" s="11" t="str">
        <f t="shared" si="55"/>
        <v>N/A</v>
      </c>
      <c r="G234" s="8">
        <v>1.4772311073</v>
      </c>
      <c r="H234" s="11" t="str">
        <f>IF($B234="N/A","N/A",IF(G234&gt;10,"No",IF(G234&lt;-10,"No","Yes")))</f>
        <v>N/A</v>
      </c>
      <c r="I234" s="12">
        <v>50.93</v>
      </c>
      <c r="J234" s="12">
        <v>-7.59</v>
      </c>
      <c r="K234" s="43" t="s">
        <v>739</v>
      </c>
      <c r="L234" s="9" t="str">
        <f t="shared" si="59"/>
        <v>Yes</v>
      </c>
    </row>
    <row r="235" spans="1:12" ht="25" x14ac:dyDescent="0.25">
      <c r="A235" s="18" t="s">
        <v>1086</v>
      </c>
      <c r="B235" s="35" t="s">
        <v>289</v>
      </c>
      <c r="C235" s="9">
        <v>49.914667201999997</v>
      </c>
      <c r="D235" s="11" t="str">
        <f>IF($B235="N/A","N/A",IF(C235&lt;15,"Yes","No"))</f>
        <v>No</v>
      </c>
      <c r="E235" s="9">
        <v>44.111948331999997</v>
      </c>
      <c r="F235" s="11" t="str">
        <f>IF($B235="N/A","N/A",IF(E235&lt;15,"Yes","No"))</f>
        <v>No</v>
      </c>
      <c r="G235" s="9">
        <v>65.053107069000006</v>
      </c>
      <c r="H235" s="11" t="str">
        <f>IF($B235="N/A","N/A",IF(G235&lt;15,"Yes","No"))</f>
        <v>No</v>
      </c>
      <c r="I235" s="12">
        <v>-11.6</v>
      </c>
      <c r="J235" s="12">
        <v>47.47</v>
      </c>
      <c r="K235" s="43" t="s">
        <v>739</v>
      </c>
      <c r="L235" s="9" t="str">
        <f t="shared" si="59"/>
        <v>No</v>
      </c>
    </row>
    <row r="236" spans="1:12" ht="25" x14ac:dyDescent="0.25">
      <c r="A236" s="18" t="s">
        <v>152</v>
      </c>
      <c r="B236" s="35" t="s">
        <v>213</v>
      </c>
      <c r="C236" s="36">
        <v>393</v>
      </c>
      <c r="D236" s="11" t="str">
        <f>IF($B236="N/A","N/A",IF(C236&gt;10,"No",IF(C236&lt;-10,"No","Yes")))</f>
        <v>N/A</v>
      </c>
      <c r="E236" s="36">
        <v>916</v>
      </c>
      <c r="F236" s="11" t="str">
        <f>IF($B236="N/A","N/A",IF(E236&gt;10,"No",IF(E236&lt;-10,"No","Yes")))</f>
        <v>N/A</v>
      </c>
      <c r="G236" s="36">
        <v>259</v>
      </c>
      <c r="H236" s="11" t="str">
        <f>IF($B236="N/A","N/A",IF(G236&gt;10,"No",IF(G236&lt;-10,"No","Yes")))</f>
        <v>N/A</v>
      </c>
      <c r="I236" s="12">
        <v>133.1</v>
      </c>
      <c r="J236" s="12">
        <v>-71.7</v>
      </c>
      <c r="K236" s="43" t="s">
        <v>739</v>
      </c>
      <c r="L236" s="9" t="str">
        <f>IF(J236="Div by 0", "N/A", IF(K236="N/A","N/A", IF(J236&gt;VALUE(MID(K236,1,2)), "No", IF(J236&lt;-1*VALUE(MID(K236,1,2)), "No", "Yes"))))</f>
        <v>No</v>
      </c>
    </row>
    <row r="237" spans="1:12" x14ac:dyDescent="0.25">
      <c r="A237" s="18" t="s">
        <v>1087</v>
      </c>
      <c r="B237" s="35" t="s">
        <v>213</v>
      </c>
      <c r="C237" s="36">
        <v>10034</v>
      </c>
      <c r="D237" s="11" t="str">
        <f t="shared" ref="D237:D242" si="63">IF($B237="N/A","N/A",IF(C237&gt;10,"No",IF(C237&lt;-10,"No","Yes")))</f>
        <v>N/A</v>
      </c>
      <c r="E237" s="36">
        <v>10631</v>
      </c>
      <c r="F237" s="11" t="str">
        <f t="shared" ref="F237:F242" si="64">IF($B237="N/A","N/A",IF(E237&gt;10,"No",IF(E237&lt;-10,"No","Yes")))</f>
        <v>N/A</v>
      </c>
      <c r="G237" s="36">
        <v>5634</v>
      </c>
      <c r="H237" s="11" t="str">
        <f>IF($B237="N/A","N/A",IF(G237&gt;10,"No",IF(G237&lt;-10,"No","Yes")))</f>
        <v>N/A</v>
      </c>
      <c r="I237" s="12">
        <v>5.95</v>
      </c>
      <c r="J237" s="12">
        <v>-47</v>
      </c>
      <c r="K237" s="43" t="s">
        <v>739</v>
      </c>
      <c r="L237" s="9" t="str">
        <f>IF(J237="Div by 0", "N/A", IF(OR(J237="N/A",K237="N/A"),"N/A", IF(J237&gt;VALUE(MID(K237,1,2)), "No", IF(J237&lt;-1*VALUE(MID(K237,1,2)), "No", "Yes"))))</f>
        <v>No</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66.481504090000001</v>
      </c>
      <c r="H242" s="11" t="str">
        <f t="shared" si="65"/>
        <v>N/A</v>
      </c>
      <c r="I242" s="12" t="s">
        <v>213</v>
      </c>
      <c r="J242" s="12" t="s">
        <v>213</v>
      </c>
      <c r="K242" s="43" t="s">
        <v>213</v>
      </c>
      <c r="L242" s="9" t="str">
        <f t="shared" si="66"/>
        <v>N/A</v>
      </c>
    </row>
    <row r="243" spans="1:12" x14ac:dyDescent="0.25">
      <c r="A243" s="6" t="s">
        <v>1093</v>
      </c>
      <c r="B243" s="35" t="s">
        <v>213</v>
      </c>
      <c r="C243" s="36">
        <v>305553</v>
      </c>
      <c r="D243" s="11" t="str">
        <f>IF($B243="N/A","N/A",IF(C243&gt;10,"No",IF(C243&lt;-10,"No","Yes")))</f>
        <v>N/A</v>
      </c>
      <c r="E243" s="36">
        <v>325393</v>
      </c>
      <c r="F243" s="11" t="str">
        <f>IF($B243="N/A","N/A",IF(E243&gt;10,"No",IF(E243&lt;-10,"No","Yes")))</f>
        <v>N/A</v>
      </c>
      <c r="G243" s="36">
        <v>224661</v>
      </c>
      <c r="H243" s="11" t="str">
        <f>IF($B243="N/A","N/A",IF(G243&gt;10,"No",IF(G243&lt;-10,"No","Yes")))</f>
        <v>N/A</v>
      </c>
      <c r="I243" s="12">
        <v>6.4930000000000003</v>
      </c>
      <c r="J243" s="12">
        <v>-31</v>
      </c>
      <c r="K243" s="43" t="s">
        <v>739</v>
      </c>
      <c r="L243" s="9" t="str">
        <f t="shared" ref="L243:L276" si="67">IF(J243="Div by 0", "N/A", IF(K243="N/A","N/A", IF(J243&gt;VALUE(MID(K243,1,2)), "No", IF(J243&lt;-1*VALUE(MID(K243,1,2)), "No", "Yes"))))</f>
        <v>No</v>
      </c>
    </row>
    <row r="244" spans="1:12" x14ac:dyDescent="0.25">
      <c r="A244" s="2" t="s">
        <v>1094</v>
      </c>
      <c r="B244" s="35" t="s">
        <v>213</v>
      </c>
      <c r="C244" s="8">
        <v>52.006842612</v>
      </c>
      <c r="D244" s="11" t="str">
        <f>IF($B244="N/A","N/A",IF(C244&gt;10,"No",IF(C244&lt;-10,"No","Yes")))</f>
        <v>N/A</v>
      </c>
      <c r="E244" s="8">
        <v>51.153376551999997</v>
      </c>
      <c r="F244" s="11" t="str">
        <f>IF($B244="N/A","N/A",IF(E244&gt;10,"No",IF(E244&lt;-10,"No","Yes")))</f>
        <v>N/A</v>
      </c>
      <c r="G244" s="8">
        <v>49.477346865000001</v>
      </c>
      <c r="H244" s="11" t="str">
        <f>IF($B244="N/A","N/A",IF(G244&gt;10,"No",IF(G244&lt;-10,"No","Yes")))</f>
        <v>N/A</v>
      </c>
      <c r="I244" s="12">
        <v>-1.64</v>
      </c>
      <c r="J244" s="12">
        <v>-3.28</v>
      </c>
      <c r="K244" s="43" t="s">
        <v>739</v>
      </c>
      <c r="L244" s="9" t="str">
        <f t="shared" si="67"/>
        <v>Yes</v>
      </c>
    </row>
    <row r="245" spans="1:12" x14ac:dyDescent="0.25">
      <c r="A245" s="2" t="s">
        <v>1095</v>
      </c>
      <c r="B245" s="35" t="s">
        <v>213</v>
      </c>
      <c r="C245" s="8">
        <v>0.95334278360000002</v>
      </c>
      <c r="D245" s="11" t="str">
        <f>IF($B245="N/A","N/A",IF(C245&gt;10,"No",IF(C245&lt;-10,"No","Yes")))</f>
        <v>N/A</v>
      </c>
      <c r="E245" s="8">
        <v>1.7881529780000001</v>
      </c>
      <c r="F245" s="11" t="str">
        <f>IF($B245="N/A","N/A",IF(E245&gt;10,"No",IF(E245&lt;-10,"No","Yes")))</f>
        <v>N/A</v>
      </c>
      <c r="G245" s="8">
        <v>1.0812136344000001</v>
      </c>
      <c r="H245" s="11" t="str">
        <f>IF($B245="N/A","N/A",IF(G245&gt;10,"No",IF(G245&lt;-10,"No","Yes")))</f>
        <v>N/A</v>
      </c>
      <c r="I245" s="12">
        <v>87.57</v>
      </c>
      <c r="J245" s="12">
        <v>-39.5</v>
      </c>
      <c r="K245" s="43" t="s">
        <v>739</v>
      </c>
      <c r="L245" s="9" t="str">
        <f t="shared" si="67"/>
        <v>No</v>
      </c>
    </row>
    <row r="246" spans="1:12" x14ac:dyDescent="0.25">
      <c r="A246" s="2" t="s">
        <v>1096</v>
      </c>
      <c r="B246" s="35" t="s">
        <v>213</v>
      </c>
      <c r="C246" s="8">
        <v>22.078684113000001</v>
      </c>
      <c r="D246" s="11" t="str">
        <f t="shared" ref="D246:D274" si="68">IF($B246="N/A","N/A",IF(C246&gt;10,"No",IF(C246&lt;-10,"No","Yes")))</f>
        <v>N/A</v>
      </c>
      <c r="E246" s="8">
        <v>21.599232489999999</v>
      </c>
      <c r="F246" s="11" t="str">
        <f t="shared" ref="F246:F274" si="69">IF($B246="N/A","N/A",IF(E246&gt;10,"No",IF(E246&lt;-10,"No","Yes")))</f>
        <v>N/A</v>
      </c>
      <c r="G246" s="8">
        <v>17.843339603</v>
      </c>
      <c r="H246" s="11" t="str">
        <f t="shared" ref="H246:H274" si="70">IF($B246="N/A","N/A",IF(G246&gt;10,"No",IF(G246&lt;-10,"No","Yes")))</f>
        <v>N/A</v>
      </c>
      <c r="I246" s="12">
        <v>-2.17</v>
      </c>
      <c r="J246" s="12">
        <v>-17.399999999999999</v>
      </c>
      <c r="K246" s="43" t="s">
        <v>739</v>
      </c>
      <c r="L246" s="9" t="str">
        <f t="shared" si="67"/>
        <v>Yes</v>
      </c>
    </row>
    <row r="247" spans="1:12" x14ac:dyDescent="0.25">
      <c r="A247" s="2" t="s">
        <v>1097</v>
      </c>
      <c r="B247" s="35" t="s">
        <v>213</v>
      </c>
      <c r="C247" s="8">
        <v>28.595316920999998</v>
      </c>
      <c r="D247" s="11" t="str">
        <f t="shared" si="68"/>
        <v>N/A</v>
      </c>
      <c r="E247" s="8">
        <v>29.291087706999999</v>
      </c>
      <c r="F247" s="11" t="str">
        <f t="shared" si="69"/>
        <v>N/A</v>
      </c>
      <c r="G247" s="8">
        <v>11.886308195</v>
      </c>
      <c r="H247" s="11" t="str">
        <f t="shared" si="70"/>
        <v>N/A</v>
      </c>
      <c r="I247" s="12">
        <v>2.4329999999999998</v>
      </c>
      <c r="J247" s="12">
        <v>-59.4</v>
      </c>
      <c r="K247" s="43" t="s">
        <v>739</v>
      </c>
      <c r="L247" s="9" t="str">
        <f t="shared" si="67"/>
        <v>No</v>
      </c>
    </row>
    <row r="248" spans="1:12" x14ac:dyDescent="0.25">
      <c r="A248" s="2" t="s">
        <v>1098</v>
      </c>
      <c r="B248" s="35" t="s">
        <v>213</v>
      </c>
      <c r="C248" s="8">
        <v>35.770226442000002</v>
      </c>
      <c r="D248" s="11" t="str">
        <f t="shared" si="68"/>
        <v>N/A</v>
      </c>
      <c r="E248" s="8">
        <v>42.074353166999998</v>
      </c>
      <c r="F248" s="11" t="str">
        <f t="shared" si="69"/>
        <v>N/A</v>
      </c>
      <c r="G248" s="8">
        <v>53.424047788000003</v>
      </c>
      <c r="H248" s="11" t="str">
        <f t="shared" si="70"/>
        <v>N/A</v>
      </c>
      <c r="I248" s="12">
        <v>17.62</v>
      </c>
      <c r="J248" s="12">
        <v>26.98</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69620</v>
      </c>
      <c r="D264" s="11" t="str">
        <f t="shared" si="68"/>
        <v>N/A</v>
      </c>
      <c r="E264" s="36">
        <v>70221</v>
      </c>
      <c r="F264" s="11" t="str">
        <f t="shared" si="69"/>
        <v>N/A</v>
      </c>
      <c r="G264" s="36">
        <v>68060</v>
      </c>
      <c r="H264" s="11" t="str">
        <f t="shared" si="70"/>
        <v>N/A</v>
      </c>
      <c r="I264" s="12">
        <v>0.86329999999999996</v>
      </c>
      <c r="J264" s="12">
        <v>-3.08</v>
      </c>
      <c r="K264" s="43" t="s">
        <v>739</v>
      </c>
      <c r="L264" s="9" t="str">
        <f t="shared" si="67"/>
        <v>Yes</v>
      </c>
    </row>
    <row r="265" spans="1:12" x14ac:dyDescent="0.25">
      <c r="A265" s="2" t="s">
        <v>1115</v>
      </c>
      <c r="B265" s="35" t="s">
        <v>213</v>
      </c>
      <c r="C265" s="8">
        <v>51.993396431000001</v>
      </c>
      <c r="D265" s="11" t="str">
        <f t="shared" si="68"/>
        <v>N/A</v>
      </c>
      <c r="E265" s="8">
        <v>51.024739091000001</v>
      </c>
      <c r="F265" s="11" t="str">
        <f t="shared" si="69"/>
        <v>N/A</v>
      </c>
      <c r="G265" s="8">
        <v>49.325842696999999</v>
      </c>
      <c r="H265" s="11" t="str">
        <f t="shared" si="70"/>
        <v>N/A</v>
      </c>
      <c r="I265" s="12">
        <v>-1.86</v>
      </c>
      <c r="J265" s="12">
        <v>-3.33</v>
      </c>
      <c r="K265" s="43" t="s">
        <v>739</v>
      </c>
      <c r="L265" s="9" t="str">
        <f t="shared" si="67"/>
        <v>Yes</v>
      </c>
    </row>
    <row r="266" spans="1:12" x14ac:dyDescent="0.25">
      <c r="A266" s="2" t="s">
        <v>1116</v>
      </c>
      <c r="B266" s="35" t="s">
        <v>213</v>
      </c>
      <c r="C266" s="8">
        <v>7.9090338999999992E-3</v>
      </c>
      <c r="D266" s="11" t="str">
        <f t="shared" si="68"/>
        <v>N/A</v>
      </c>
      <c r="E266" s="8">
        <v>1.1622704000000001E-3</v>
      </c>
      <c r="F266" s="11" t="str">
        <f t="shared" si="69"/>
        <v>N/A</v>
      </c>
      <c r="G266" s="8">
        <v>5.5732660000000001E-4</v>
      </c>
      <c r="H266" s="11" t="str">
        <f t="shared" si="70"/>
        <v>N/A</v>
      </c>
      <c r="I266" s="12">
        <v>-85.3</v>
      </c>
      <c r="J266" s="12">
        <v>-52</v>
      </c>
      <c r="K266" s="43" t="s">
        <v>739</v>
      </c>
      <c r="L266" s="9" t="str">
        <f t="shared" si="67"/>
        <v>No</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1.2030103999999999E-3</v>
      </c>
      <c r="D268" s="11" t="str">
        <f t="shared" si="68"/>
        <v>N/A</v>
      </c>
      <c r="E268" s="8">
        <v>2.4338437E-3</v>
      </c>
      <c r="F268" s="11" t="str">
        <f t="shared" si="69"/>
        <v>N/A</v>
      </c>
      <c r="G268" s="8">
        <v>2.9671264000000002E-3</v>
      </c>
      <c r="H268" s="11" t="str">
        <f t="shared" si="70"/>
        <v>N/A</v>
      </c>
      <c r="I268" s="12">
        <v>102.3</v>
      </c>
      <c r="J268" s="12">
        <v>21.91</v>
      </c>
      <c r="K268" s="43" t="s">
        <v>739</v>
      </c>
      <c r="L268" s="9" t="str">
        <f t="shared" si="67"/>
        <v>Yes</v>
      </c>
    </row>
    <row r="269" spans="1:12" x14ac:dyDescent="0.25">
      <c r="A269" s="2" t="s">
        <v>1119</v>
      </c>
      <c r="B269" s="35" t="s">
        <v>213</v>
      </c>
      <c r="C269" s="8">
        <v>0.1852915829</v>
      </c>
      <c r="D269" s="11" t="str">
        <f t="shared" si="68"/>
        <v>N/A</v>
      </c>
      <c r="E269" s="8">
        <v>0.34320217600000003</v>
      </c>
      <c r="F269" s="11" t="str">
        <f t="shared" si="69"/>
        <v>N/A</v>
      </c>
      <c r="G269" s="8">
        <v>0.41727887159999999</v>
      </c>
      <c r="H269" s="11" t="str">
        <f t="shared" si="70"/>
        <v>N/A</v>
      </c>
      <c r="I269" s="12">
        <v>85.22</v>
      </c>
      <c r="J269" s="12">
        <v>21.58</v>
      </c>
      <c r="K269" s="43" t="s">
        <v>739</v>
      </c>
      <c r="L269" s="9" t="str">
        <f t="shared" si="67"/>
        <v>Yes</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101244</v>
      </c>
      <c r="D273" s="11" t="str">
        <f t="shared" si="68"/>
        <v>N/A</v>
      </c>
      <c r="E273" s="36">
        <v>117937</v>
      </c>
      <c r="F273" s="11" t="str">
        <f t="shared" si="69"/>
        <v>N/A</v>
      </c>
      <c r="G273" s="36">
        <v>24037</v>
      </c>
      <c r="H273" s="11" t="str">
        <f t="shared" si="70"/>
        <v>N/A</v>
      </c>
      <c r="I273" s="12">
        <v>16.489999999999998</v>
      </c>
      <c r="J273" s="12">
        <v>-79.599999999999994</v>
      </c>
      <c r="K273" s="43" t="s">
        <v>739</v>
      </c>
      <c r="L273" s="9" t="str">
        <f t="shared" si="67"/>
        <v>No</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1</v>
      </c>
      <c r="F275" s="11" t="str">
        <f t="shared" ref="F275:F276" si="72">IF($B275="N/A","N/A",IF(E275&gt;0,"No",IF(E275&lt;0,"No","Yes")))</f>
        <v>No</v>
      </c>
      <c r="G275" s="1">
        <v>0</v>
      </c>
      <c r="H275" s="11" t="str">
        <f t="shared" ref="H275:H276" si="73">IF($B275="N/A","N/A",IF(G275&gt;0,"No",IF(G275&lt;0,"No","Yes")))</f>
        <v>Yes</v>
      </c>
      <c r="I275" s="12" t="s">
        <v>1746</v>
      </c>
      <c r="J275" s="12">
        <v>-100</v>
      </c>
      <c r="K275" s="43" t="s">
        <v>739</v>
      </c>
      <c r="L275" s="9" t="str">
        <f t="shared" si="67"/>
        <v>No</v>
      </c>
    </row>
    <row r="276" spans="1:12" x14ac:dyDescent="0.25">
      <c r="A276" s="2" t="s">
        <v>155</v>
      </c>
      <c r="B276" s="43" t="s">
        <v>217</v>
      </c>
      <c r="C276" s="1">
        <v>1</v>
      </c>
      <c r="D276" s="11" t="str">
        <f t="shared" si="71"/>
        <v>No</v>
      </c>
      <c r="E276" s="1">
        <v>0</v>
      </c>
      <c r="F276" s="11" t="str">
        <f t="shared" si="72"/>
        <v>Yes</v>
      </c>
      <c r="G276" s="1">
        <v>0</v>
      </c>
      <c r="H276" s="11" t="str">
        <f t="shared" si="73"/>
        <v>Yes</v>
      </c>
      <c r="I276" s="12">
        <v>-100</v>
      </c>
      <c r="J276" s="12" t="s">
        <v>1746</v>
      </c>
      <c r="K276" s="43" t="s">
        <v>739</v>
      </c>
      <c r="L276" s="9" t="str">
        <f t="shared" si="67"/>
        <v>N/A</v>
      </c>
    </row>
    <row r="277" spans="1:12" x14ac:dyDescent="0.25">
      <c r="A277" s="18" t="s">
        <v>693</v>
      </c>
      <c r="B277" s="1" t="s">
        <v>213</v>
      </c>
      <c r="C277" s="1">
        <v>1066849</v>
      </c>
      <c r="D277" s="11" t="str">
        <f t="shared" ref="D277:D284" si="74">IF($B277="N/A","N/A",IF(C277&gt;10,"No",IF(C277&lt;-10,"No","Yes")))</f>
        <v>N/A</v>
      </c>
      <c r="E277" s="1">
        <v>1129979</v>
      </c>
      <c r="F277" s="11" t="str">
        <f t="shared" ref="F277:F278" si="75">IF($B277="N/A","N/A",IF(E277&gt;10,"No",IF(E277&lt;-10,"No","Yes")))</f>
        <v>N/A</v>
      </c>
      <c r="G277" s="1">
        <v>1144243</v>
      </c>
      <c r="H277" s="11" t="str">
        <f t="shared" ref="H277:H278" si="76">IF($B277="N/A","N/A",IF(G277&gt;10,"No",IF(G277&lt;-10,"No","Yes")))</f>
        <v>N/A</v>
      </c>
      <c r="I277" s="12">
        <v>5.9169999999999998</v>
      </c>
      <c r="J277" s="12">
        <v>1.262</v>
      </c>
      <c r="K277" s="1" t="s">
        <v>213</v>
      </c>
      <c r="L277" s="9" t="str">
        <f t="shared" ref="L277:L278" si="77">IF(J277="Div by 0", "N/A", IF(K277="N/A","N/A", IF(J277&gt;VALUE(MID(K277,1,2)), "No", IF(J277&lt;-1*VALUE(MID(K277,1,2)), "No", "Yes"))))</f>
        <v>N/A</v>
      </c>
    </row>
    <row r="278" spans="1:12" x14ac:dyDescent="0.25">
      <c r="A278" s="18" t="s">
        <v>694</v>
      </c>
      <c r="B278" s="1" t="s">
        <v>213</v>
      </c>
      <c r="C278" s="1">
        <v>857287.08333000005</v>
      </c>
      <c r="D278" s="11" t="str">
        <f t="shared" si="74"/>
        <v>N/A</v>
      </c>
      <c r="E278" s="1">
        <v>945404.83333000005</v>
      </c>
      <c r="F278" s="11" t="str">
        <f t="shared" si="75"/>
        <v>N/A</v>
      </c>
      <c r="G278" s="1">
        <v>959050.08333000005</v>
      </c>
      <c r="H278" s="11" t="str">
        <f t="shared" si="76"/>
        <v>N/A</v>
      </c>
      <c r="I278" s="12">
        <v>10.28</v>
      </c>
      <c r="J278" s="12">
        <v>1.4430000000000001</v>
      </c>
      <c r="K278" s="1" t="s">
        <v>213</v>
      </c>
      <c r="L278" s="9" t="str">
        <f t="shared" si="77"/>
        <v>N/A</v>
      </c>
    </row>
    <row r="279" spans="1:12" x14ac:dyDescent="0.25">
      <c r="A279" s="18" t="s">
        <v>695</v>
      </c>
      <c r="B279" s="1" t="s">
        <v>213</v>
      </c>
      <c r="C279" s="1">
        <v>2238</v>
      </c>
      <c r="D279" s="11" t="str">
        <f t="shared" si="74"/>
        <v>N/A</v>
      </c>
      <c r="E279" s="1">
        <v>2220</v>
      </c>
      <c r="F279" s="11" t="str">
        <f t="shared" ref="F279:F284" si="78">IF($B279="N/A","N/A",IF(E279&gt;10,"No",IF(E279&lt;-10,"No","Yes")))</f>
        <v>N/A</v>
      </c>
      <c r="G279" s="1">
        <v>2183</v>
      </c>
      <c r="H279" s="11" t="str">
        <f t="shared" ref="H279:H284" si="79">IF($B279="N/A","N/A",IF(G279&gt;10,"No",IF(G279&lt;-10,"No","Yes")))</f>
        <v>N/A</v>
      </c>
      <c r="I279" s="12">
        <v>-0.80400000000000005</v>
      </c>
      <c r="J279" s="12">
        <v>-1.67</v>
      </c>
      <c r="K279" s="1" t="s">
        <v>213</v>
      </c>
      <c r="L279" s="9" t="str">
        <f t="shared" ref="L279:L285" si="80">IF(J279="Div by 0", "N/A", IF(K279="N/A","N/A", IF(J279&gt;VALUE(MID(K279,1,2)), "No", IF(J279&lt;-1*VALUE(MID(K279,1,2)), "No", "Yes"))))</f>
        <v>N/A</v>
      </c>
    </row>
    <row r="280" spans="1:12" x14ac:dyDescent="0.25">
      <c r="A280" s="18" t="s">
        <v>696</v>
      </c>
      <c r="B280" s="1" t="s">
        <v>213</v>
      </c>
      <c r="C280" s="1">
        <v>2321</v>
      </c>
      <c r="D280" s="11" t="str">
        <f t="shared" si="74"/>
        <v>N/A</v>
      </c>
      <c r="E280" s="1">
        <v>2298</v>
      </c>
      <c r="F280" s="11" t="str">
        <f t="shared" si="78"/>
        <v>N/A</v>
      </c>
      <c r="G280" s="1">
        <v>2277</v>
      </c>
      <c r="H280" s="11" t="str">
        <f t="shared" si="79"/>
        <v>N/A</v>
      </c>
      <c r="I280" s="12">
        <v>-0.99099999999999999</v>
      </c>
      <c r="J280" s="12">
        <v>-0.91400000000000003</v>
      </c>
      <c r="K280" s="1" t="s">
        <v>213</v>
      </c>
      <c r="L280" s="9" t="str">
        <f t="shared" si="80"/>
        <v>N/A</v>
      </c>
    </row>
    <row r="281" spans="1:12" x14ac:dyDescent="0.25">
      <c r="A281" s="18" t="s">
        <v>697</v>
      </c>
      <c r="B281" s="1" t="s">
        <v>213</v>
      </c>
      <c r="C281" s="1">
        <v>436.75</v>
      </c>
      <c r="D281" s="11" t="str">
        <f t="shared" si="74"/>
        <v>N/A</v>
      </c>
      <c r="E281" s="1">
        <v>440.66666666999998</v>
      </c>
      <c r="F281" s="11" t="str">
        <f t="shared" si="78"/>
        <v>N/A</v>
      </c>
      <c r="G281" s="1">
        <v>475</v>
      </c>
      <c r="H281" s="11" t="str">
        <f t="shared" si="79"/>
        <v>N/A</v>
      </c>
      <c r="I281" s="12">
        <v>0.89680000000000004</v>
      </c>
      <c r="J281" s="12">
        <v>7.7910000000000004</v>
      </c>
      <c r="K281" s="1" t="s">
        <v>213</v>
      </c>
      <c r="L281" s="9" t="str">
        <f t="shared" si="80"/>
        <v>N/A</v>
      </c>
    </row>
    <row r="282" spans="1:12" x14ac:dyDescent="0.25">
      <c r="A282" s="18" t="s">
        <v>698</v>
      </c>
      <c r="B282" s="1" t="s">
        <v>213</v>
      </c>
      <c r="C282" s="1">
        <v>14323</v>
      </c>
      <c r="D282" s="11" t="str">
        <f t="shared" si="74"/>
        <v>N/A</v>
      </c>
      <c r="E282" s="1">
        <v>16040</v>
      </c>
      <c r="F282" s="11" t="str">
        <f t="shared" si="78"/>
        <v>N/A</v>
      </c>
      <c r="G282" s="1">
        <v>17515</v>
      </c>
      <c r="H282" s="11" t="str">
        <f t="shared" si="79"/>
        <v>N/A</v>
      </c>
      <c r="I282" s="12">
        <v>11.99</v>
      </c>
      <c r="J282" s="12">
        <v>9.1959999999999997</v>
      </c>
      <c r="K282" s="1" t="s">
        <v>213</v>
      </c>
      <c r="L282" s="9" t="str">
        <f t="shared" si="80"/>
        <v>N/A</v>
      </c>
    </row>
    <row r="283" spans="1:12" x14ac:dyDescent="0.25">
      <c r="A283" s="18" t="s">
        <v>699</v>
      </c>
      <c r="B283" s="1" t="s">
        <v>213</v>
      </c>
      <c r="C283" s="1">
        <v>24211</v>
      </c>
      <c r="D283" s="11" t="str">
        <f t="shared" si="74"/>
        <v>N/A</v>
      </c>
      <c r="E283" s="1">
        <v>26240</v>
      </c>
      <c r="F283" s="11" t="str">
        <f t="shared" si="78"/>
        <v>N/A</v>
      </c>
      <c r="G283" s="1">
        <v>28100</v>
      </c>
      <c r="H283" s="11" t="str">
        <f t="shared" si="79"/>
        <v>N/A</v>
      </c>
      <c r="I283" s="12">
        <v>8.3800000000000008</v>
      </c>
      <c r="J283" s="12">
        <v>7.0880000000000001</v>
      </c>
      <c r="K283" s="1" t="s">
        <v>213</v>
      </c>
      <c r="L283" s="9" t="str">
        <f t="shared" si="80"/>
        <v>N/A</v>
      </c>
    </row>
    <row r="284" spans="1:12" x14ac:dyDescent="0.25">
      <c r="A284" s="18" t="s">
        <v>700</v>
      </c>
      <c r="B284" s="1" t="s">
        <v>213</v>
      </c>
      <c r="C284" s="1">
        <v>15560.75</v>
      </c>
      <c r="D284" s="11" t="str">
        <f t="shared" si="74"/>
        <v>N/A</v>
      </c>
      <c r="E284" s="1">
        <v>17254.916667000001</v>
      </c>
      <c r="F284" s="11" t="str">
        <f t="shared" si="78"/>
        <v>N/A</v>
      </c>
      <c r="G284" s="1">
        <v>18744.75</v>
      </c>
      <c r="H284" s="11" t="str">
        <f t="shared" si="79"/>
        <v>N/A</v>
      </c>
      <c r="I284" s="12">
        <v>10.89</v>
      </c>
      <c r="J284" s="12">
        <v>8.6340000000000003</v>
      </c>
      <c r="K284" s="1" t="s">
        <v>213</v>
      </c>
      <c r="L284" s="9" t="str">
        <f t="shared" si="80"/>
        <v>N/A</v>
      </c>
    </row>
    <row r="285" spans="1:12" x14ac:dyDescent="0.25">
      <c r="A285" s="18" t="s">
        <v>404</v>
      </c>
      <c r="B285" s="35" t="s">
        <v>290</v>
      </c>
      <c r="C285" s="8">
        <v>6.6200158070999997</v>
      </c>
      <c r="D285" s="11" t="str">
        <f>IF($B285="N/A","N/A",IF(C285&lt;=40,"Yes","No"))</f>
        <v>Yes</v>
      </c>
      <c r="E285" s="8">
        <v>7.1586050538999997</v>
      </c>
      <c r="F285" s="11" t="str">
        <f>IF($B285="N/A","N/A",IF(E285&lt;=40,"Yes","No"))</f>
        <v>Yes</v>
      </c>
      <c r="G285" s="8">
        <v>7.6258604400000003</v>
      </c>
      <c r="H285" s="11" t="str">
        <f>IF($B285="N/A","N/A",IF(G285&lt;=40,"Yes","No"))</f>
        <v>Yes</v>
      </c>
      <c r="I285" s="12">
        <v>8.1359999999999992</v>
      </c>
      <c r="J285" s="12">
        <v>6.5270000000000001</v>
      </c>
      <c r="K285" s="43" t="s">
        <v>741</v>
      </c>
      <c r="L285" s="9" t="str">
        <f t="shared" si="80"/>
        <v>Yes</v>
      </c>
    </row>
    <row r="286" spans="1:12" x14ac:dyDescent="0.25">
      <c r="A286" s="18" t="s">
        <v>701</v>
      </c>
      <c r="B286" s="1" t="s">
        <v>213</v>
      </c>
      <c r="C286" s="1">
        <v>6049</v>
      </c>
      <c r="D286" s="11" t="str">
        <f t="shared" ref="D286:D304" si="81">IF($B286="N/A","N/A",IF(C286&gt;10,"No",IF(C286&lt;-10,"No","Yes")))</f>
        <v>N/A</v>
      </c>
      <c r="E286" s="1">
        <v>5592</v>
      </c>
      <c r="F286" s="11" t="str">
        <f t="shared" ref="F286:F287" si="82">IF($B286="N/A","N/A",IF(E286&gt;10,"No",IF(E286&lt;-10,"No","Yes")))</f>
        <v>N/A</v>
      </c>
      <c r="G286" s="1">
        <v>5532</v>
      </c>
      <c r="H286" s="11" t="str">
        <f t="shared" ref="H286:H287" si="83">IF($B286="N/A","N/A",IF(G286&gt;10,"No",IF(G286&lt;-10,"No","Yes")))</f>
        <v>N/A</v>
      </c>
      <c r="I286" s="12">
        <v>-7.55</v>
      </c>
      <c r="J286" s="12">
        <v>-1.07</v>
      </c>
      <c r="K286" s="1" t="s">
        <v>213</v>
      </c>
      <c r="L286" s="9" t="str">
        <f t="shared" ref="L286:L287" si="84">IF(J286="Div by 0", "N/A", IF(K286="N/A","N/A", IF(J286&gt;VALUE(MID(K286,1,2)), "No", IF(J286&lt;-1*VALUE(MID(K286,1,2)), "No", "Yes"))))</f>
        <v>N/A</v>
      </c>
    </row>
    <row r="287" spans="1:12" x14ac:dyDescent="0.25">
      <c r="A287" s="18" t="s">
        <v>702</v>
      </c>
      <c r="B287" s="1" t="s">
        <v>213</v>
      </c>
      <c r="C287" s="1">
        <v>1009.3333333</v>
      </c>
      <c r="D287" s="11" t="str">
        <f t="shared" si="81"/>
        <v>N/A</v>
      </c>
      <c r="E287" s="1">
        <v>910.08333332999996</v>
      </c>
      <c r="F287" s="11" t="str">
        <f t="shared" si="82"/>
        <v>N/A</v>
      </c>
      <c r="G287" s="1">
        <v>916.33333332999996</v>
      </c>
      <c r="H287" s="11" t="str">
        <f t="shared" si="83"/>
        <v>N/A</v>
      </c>
      <c r="I287" s="12">
        <v>-9.83</v>
      </c>
      <c r="J287" s="12">
        <v>0.68679999999999997</v>
      </c>
      <c r="K287" s="1" t="s">
        <v>213</v>
      </c>
      <c r="L287" s="9" t="str">
        <f t="shared" si="84"/>
        <v>N/A</v>
      </c>
    </row>
    <row r="288" spans="1:12" x14ac:dyDescent="0.25">
      <c r="A288" s="18" t="s">
        <v>703</v>
      </c>
      <c r="B288" s="1" t="s">
        <v>213</v>
      </c>
      <c r="C288" s="1">
        <v>355</v>
      </c>
      <c r="D288" s="11" t="str">
        <f t="shared" si="81"/>
        <v>N/A</v>
      </c>
      <c r="E288" s="1">
        <v>468</v>
      </c>
      <c r="F288" s="11" t="str">
        <f t="shared" ref="F288:F289" si="85">IF($B288="N/A","N/A",IF(E288&gt;10,"No",IF(E288&lt;-10,"No","Yes")))</f>
        <v>N/A</v>
      </c>
      <c r="G288" s="1">
        <v>522</v>
      </c>
      <c r="H288" s="11" t="str">
        <f t="shared" ref="H288:H289" si="86">IF($B288="N/A","N/A",IF(G288&gt;10,"No",IF(G288&lt;-10,"No","Yes")))</f>
        <v>N/A</v>
      </c>
      <c r="I288" s="12">
        <v>31.83</v>
      </c>
      <c r="J288" s="12">
        <v>11.54</v>
      </c>
      <c r="K288" s="1" t="s">
        <v>213</v>
      </c>
      <c r="L288" s="9" t="str">
        <f t="shared" ref="L288:L289" si="87">IF(J288="Div by 0", "N/A", IF(K288="N/A","N/A", IF(J288&gt;VALUE(MID(K288,1,2)), "No", IF(J288&lt;-1*VALUE(MID(K288,1,2)), "No", "Yes"))))</f>
        <v>N/A</v>
      </c>
    </row>
    <row r="289" spans="1:12" x14ac:dyDescent="0.25">
      <c r="A289" s="18" t="s">
        <v>715</v>
      </c>
      <c r="B289" s="1" t="s">
        <v>213</v>
      </c>
      <c r="C289" s="1">
        <v>236.66666667000001</v>
      </c>
      <c r="D289" s="11" t="str">
        <f t="shared" si="81"/>
        <v>N/A</v>
      </c>
      <c r="E289" s="1">
        <v>234.5</v>
      </c>
      <c r="F289" s="11" t="str">
        <f t="shared" si="85"/>
        <v>N/A</v>
      </c>
      <c r="G289" s="1">
        <v>296.41666666999998</v>
      </c>
      <c r="H289" s="11" t="str">
        <f t="shared" si="86"/>
        <v>N/A</v>
      </c>
      <c r="I289" s="12">
        <v>-0.91500000000000004</v>
      </c>
      <c r="J289" s="12">
        <v>26.4</v>
      </c>
      <c r="K289" s="1" t="s">
        <v>213</v>
      </c>
      <c r="L289" s="9" t="str">
        <f t="shared" si="87"/>
        <v>N/A</v>
      </c>
    </row>
    <row r="290" spans="1:12" x14ac:dyDescent="0.25">
      <c r="A290" s="18" t="s">
        <v>704</v>
      </c>
      <c r="B290" s="1" t="s">
        <v>213</v>
      </c>
      <c r="C290" s="1">
        <v>77238</v>
      </c>
      <c r="D290" s="11" t="str">
        <f t="shared" si="81"/>
        <v>N/A</v>
      </c>
      <c r="E290" s="1">
        <v>89254</v>
      </c>
      <c r="F290" s="11" t="str">
        <f t="shared" ref="F290:F304" si="88">IF($B290="N/A","N/A",IF(E290&gt;10,"No",IF(E290&lt;-10,"No","Yes")))</f>
        <v>N/A</v>
      </c>
      <c r="G290" s="1">
        <v>100464</v>
      </c>
      <c r="H290" s="11" t="str">
        <f t="shared" ref="H290:H304" si="89">IF($B290="N/A","N/A",IF(G290&gt;10,"No",IF(G290&lt;-10,"No","Yes")))</f>
        <v>N/A</v>
      </c>
      <c r="I290" s="12">
        <v>15.56</v>
      </c>
      <c r="J290" s="12">
        <v>12.56</v>
      </c>
      <c r="K290" s="1" t="s">
        <v>213</v>
      </c>
      <c r="L290" s="9" t="str">
        <f t="shared" ref="L290:L301" si="90">IF(J290="Div by 0", "N/A", IF(K290="N/A","N/A", IF(J290&gt;VALUE(MID(K290,1,2)), "No", IF(J290&lt;-1*VALUE(MID(K290,1,2)), "No", "Yes"))))</f>
        <v>N/A</v>
      </c>
    </row>
    <row r="291" spans="1:12" x14ac:dyDescent="0.25">
      <c r="A291" s="18" t="s">
        <v>705</v>
      </c>
      <c r="B291" s="1" t="s">
        <v>213</v>
      </c>
      <c r="C291" s="1">
        <v>100963</v>
      </c>
      <c r="D291" s="11" t="str">
        <f t="shared" si="81"/>
        <v>N/A</v>
      </c>
      <c r="E291" s="1">
        <v>117545</v>
      </c>
      <c r="F291" s="11" t="str">
        <f t="shared" si="88"/>
        <v>N/A</v>
      </c>
      <c r="G291" s="1">
        <v>128169</v>
      </c>
      <c r="H291" s="11" t="str">
        <f t="shared" si="89"/>
        <v>N/A</v>
      </c>
      <c r="I291" s="12">
        <v>16.420000000000002</v>
      </c>
      <c r="J291" s="12">
        <v>9.0380000000000003</v>
      </c>
      <c r="K291" s="1" t="s">
        <v>213</v>
      </c>
      <c r="L291" s="9" t="str">
        <f t="shared" si="90"/>
        <v>N/A</v>
      </c>
    </row>
    <row r="292" spans="1:12" x14ac:dyDescent="0.25">
      <c r="A292" s="18" t="s">
        <v>723</v>
      </c>
      <c r="B292" s="35" t="s">
        <v>213</v>
      </c>
      <c r="C292" s="13">
        <v>7.8246486300000001E-2</v>
      </c>
      <c r="D292" s="11" t="str">
        <f t="shared" si="81"/>
        <v>N/A</v>
      </c>
      <c r="E292" s="13">
        <v>8.7991832915000003</v>
      </c>
      <c r="F292" s="11" t="str">
        <f t="shared" si="88"/>
        <v>N/A</v>
      </c>
      <c r="G292" s="13">
        <v>16.797353493999999</v>
      </c>
      <c r="H292" s="11" t="str">
        <f t="shared" si="89"/>
        <v>N/A</v>
      </c>
      <c r="I292" s="12">
        <v>11145</v>
      </c>
      <c r="J292" s="12">
        <v>90.9</v>
      </c>
      <c r="K292" s="35" t="s">
        <v>213</v>
      </c>
      <c r="L292" s="9" t="str">
        <f t="shared" si="90"/>
        <v>N/A</v>
      </c>
    </row>
    <row r="293" spans="1:12" x14ac:dyDescent="0.25">
      <c r="A293" s="18" t="s">
        <v>716</v>
      </c>
      <c r="B293" s="1" t="s">
        <v>213</v>
      </c>
      <c r="C293" s="1">
        <v>56200.25</v>
      </c>
      <c r="D293" s="11" t="str">
        <f t="shared" si="81"/>
        <v>N/A</v>
      </c>
      <c r="E293" s="1">
        <v>65885.583333000002</v>
      </c>
      <c r="F293" s="11" t="str">
        <f t="shared" si="88"/>
        <v>N/A</v>
      </c>
      <c r="G293" s="1">
        <v>72013.333333000002</v>
      </c>
      <c r="H293" s="11" t="str">
        <f t="shared" si="89"/>
        <v>N/A</v>
      </c>
      <c r="I293" s="12">
        <v>17.23</v>
      </c>
      <c r="J293" s="12">
        <v>9.3010000000000002</v>
      </c>
      <c r="K293" s="1" t="s">
        <v>213</v>
      </c>
      <c r="L293" s="9" t="str">
        <f t="shared" si="90"/>
        <v>N/A</v>
      </c>
    </row>
    <row r="294" spans="1:12" x14ac:dyDescent="0.25">
      <c r="A294" s="18" t="s">
        <v>706</v>
      </c>
      <c r="B294" s="1" t="s">
        <v>213</v>
      </c>
      <c r="C294" s="1">
        <v>16167</v>
      </c>
      <c r="D294" s="11" t="str">
        <f t="shared" si="81"/>
        <v>N/A</v>
      </c>
      <c r="E294" s="1">
        <v>17796</v>
      </c>
      <c r="F294" s="11" t="str">
        <f t="shared" si="88"/>
        <v>N/A</v>
      </c>
      <c r="G294" s="1">
        <v>18158</v>
      </c>
      <c r="H294" s="11" t="str">
        <f t="shared" si="89"/>
        <v>N/A</v>
      </c>
      <c r="I294" s="12">
        <v>10.08</v>
      </c>
      <c r="J294" s="12">
        <v>2.0339999999999998</v>
      </c>
      <c r="K294" s="1" t="s">
        <v>213</v>
      </c>
      <c r="L294" s="9" t="str">
        <f t="shared" si="90"/>
        <v>N/A</v>
      </c>
    </row>
    <row r="295" spans="1:12" x14ac:dyDescent="0.25">
      <c r="A295" s="18" t="s">
        <v>717</v>
      </c>
      <c r="B295" s="1" t="s">
        <v>213</v>
      </c>
      <c r="C295" s="1">
        <v>6403.5833333</v>
      </c>
      <c r="D295" s="11" t="str">
        <f t="shared" si="81"/>
        <v>N/A</v>
      </c>
      <c r="E295" s="1">
        <v>7575.5833333</v>
      </c>
      <c r="F295" s="11" t="str">
        <f t="shared" si="88"/>
        <v>N/A</v>
      </c>
      <c r="G295" s="1">
        <v>6818.4166667</v>
      </c>
      <c r="H295" s="11" t="str">
        <f t="shared" si="89"/>
        <v>N/A</v>
      </c>
      <c r="I295" s="12">
        <v>18.3</v>
      </c>
      <c r="J295" s="12">
        <v>-9.99</v>
      </c>
      <c r="K295" s="1" t="s">
        <v>213</v>
      </c>
      <c r="L295" s="9" t="str">
        <f t="shared" si="90"/>
        <v>N/A</v>
      </c>
    </row>
    <row r="296" spans="1:12" x14ac:dyDescent="0.25">
      <c r="A296" s="18" t="s">
        <v>707</v>
      </c>
      <c r="B296" s="1" t="s">
        <v>213</v>
      </c>
      <c r="C296" s="1">
        <v>44</v>
      </c>
      <c r="D296" s="11" t="str">
        <f t="shared" si="81"/>
        <v>N/A</v>
      </c>
      <c r="E296" s="1">
        <v>91</v>
      </c>
      <c r="F296" s="11" t="str">
        <f t="shared" si="88"/>
        <v>N/A</v>
      </c>
      <c r="G296" s="1">
        <v>146</v>
      </c>
      <c r="H296" s="11" t="str">
        <f t="shared" si="89"/>
        <v>N/A</v>
      </c>
      <c r="I296" s="12">
        <v>106.8</v>
      </c>
      <c r="J296" s="12">
        <v>60.44</v>
      </c>
      <c r="K296" s="1" t="s">
        <v>213</v>
      </c>
      <c r="L296" s="9" t="str">
        <f t="shared" si="90"/>
        <v>N/A</v>
      </c>
    </row>
    <row r="297" spans="1:12" x14ac:dyDescent="0.25">
      <c r="A297" s="18" t="s">
        <v>718</v>
      </c>
      <c r="B297" s="1" t="s">
        <v>213</v>
      </c>
      <c r="C297" s="1">
        <v>23.416666667000001</v>
      </c>
      <c r="D297" s="11" t="str">
        <f t="shared" si="81"/>
        <v>N/A</v>
      </c>
      <c r="E297" s="1">
        <v>49.5</v>
      </c>
      <c r="F297" s="11" t="str">
        <f t="shared" si="88"/>
        <v>N/A</v>
      </c>
      <c r="G297" s="1">
        <v>65.333333332999999</v>
      </c>
      <c r="H297" s="11" t="str">
        <f t="shared" si="89"/>
        <v>N/A</v>
      </c>
      <c r="I297" s="12">
        <v>111.4</v>
      </c>
      <c r="J297" s="12">
        <v>31.99</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65330</v>
      </c>
      <c r="D305" s="1" t="s">
        <v>213</v>
      </c>
      <c r="E305" s="1">
        <v>65199</v>
      </c>
      <c r="F305" s="1" t="s">
        <v>213</v>
      </c>
      <c r="G305" s="1">
        <v>62895</v>
      </c>
      <c r="H305" s="1" t="s">
        <v>213</v>
      </c>
      <c r="I305" s="12">
        <v>-0.20100000000000001</v>
      </c>
      <c r="J305" s="12">
        <v>-3.53</v>
      </c>
      <c r="K305" s="1" t="s">
        <v>213</v>
      </c>
      <c r="L305" s="9" t="str">
        <f>IF(J305="Div by 0", "N/A", IF(K305="N/A","N/A", IF(J305&gt;VALUE(MID(K305,1,2)), "No", IF(J305&lt;-1*VALUE(MID(K305,1,2)), "No", "Yes"))))</f>
        <v>N/A</v>
      </c>
    </row>
    <row r="306" spans="1:12" x14ac:dyDescent="0.25">
      <c r="A306" s="50" t="s">
        <v>712</v>
      </c>
      <c r="B306" s="1" t="s">
        <v>213</v>
      </c>
      <c r="C306" s="1">
        <v>67319</v>
      </c>
      <c r="D306" s="1" t="s">
        <v>213</v>
      </c>
      <c r="E306" s="1">
        <v>67720</v>
      </c>
      <c r="F306" s="1" t="s">
        <v>213</v>
      </c>
      <c r="G306" s="1">
        <v>65408</v>
      </c>
      <c r="H306" s="1" t="s">
        <v>213</v>
      </c>
      <c r="I306" s="12">
        <v>0.59570000000000001</v>
      </c>
      <c r="J306" s="12">
        <v>-3.41</v>
      </c>
      <c r="K306" s="1" t="s">
        <v>213</v>
      </c>
      <c r="L306" s="9" t="str">
        <f>IF(J306="Div by 0", "N/A", IF(K306="N/A","N/A", IF(J306&gt;VALUE(MID(K306,1,2)), "No", IF(J306&lt;-1*VALUE(MID(K306,1,2)), "No", "Yes"))))</f>
        <v>N/A</v>
      </c>
    </row>
    <row r="307" spans="1:12" x14ac:dyDescent="0.25">
      <c r="A307" s="50" t="s">
        <v>722</v>
      </c>
      <c r="B307" s="1" t="s">
        <v>213</v>
      </c>
      <c r="C307" s="1">
        <v>58028.75</v>
      </c>
      <c r="D307" s="1" t="s">
        <v>213</v>
      </c>
      <c r="E307" s="1">
        <v>58841.333333000002</v>
      </c>
      <c r="F307" s="1" t="s">
        <v>213</v>
      </c>
      <c r="G307" s="1">
        <v>56936.083333000002</v>
      </c>
      <c r="H307" s="1" t="s">
        <v>213</v>
      </c>
      <c r="I307" s="12">
        <v>1.4</v>
      </c>
      <c r="J307" s="12">
        <v>-3.24</v>
      </c>
      <c r="K307" s="1" t="s">
        <v>213</v>
      </c>
      <c r="L307" s="9" t="str">
        <f>IF(J307="Div by 0", "N/A", IF(K307="N/A","N/A", IF(J307&gt;VALUE(MID(K307,1,2)), "No", IF(J307&lt;-1*VALUE(MID(K307,1,2)), "No", "Yes"))))</f>
        <v>N/A</v>
      </c>
    </row>
    <row r="308" spans="1:12" x14ac:dyDescent="0.25">
      <c r="A308" s="50" t="s">
        <v>713</v>
      </c>
      <c r="B308" s="1" t="s">
        <v>213</v>
      </c>
      <c r="C308" s="1">
        <v>64828</v>
      </c>
      <c r="D308" s="1" t="s">
        <v>213</v>
      </c>
      <c r="E308" s="1">
        <v>64263</v>
      </c>
      <c r="F308" s="1" t="s">
        <v>213</v>
      </c>
      <c r="G308" s="1">
        <v>61979</v>
      </c>
      <c r="H308" s="1" t="s">
        <v>213</v>
      </c>
      <c r="I308" s="12">
        <v>-0.872</v>
      </c>
      <c r="J308" s="12">
        <v>-3.55</v>
      </c>
      <c r="K308" s="1" t="s">
        <v>213</v>
      </c>
      <c r="L308" s="9" t="str">
        <f>IF(J308="Div by 0", "N/A", IF(K308="N/A","N/A", IF(J308&gt;VALUE(MID(K308,1,2)), "No", IF(J308&lt;-1*VALUE(MID(K308,1,2)), "No", "Yes"))))</f>
        <v>N/A</v>
      </c>
    </row>
    <row r="309" spans="1:12" x14ac:dyDescent="0.25">
      <c r="A309" s="50" t="s">
        <v>714</v>
      </c>
      <c r="B309" s="1" t="s">
        <v>213</v>
      </c>
      <c r="C309" s="1">
        <v>159251</v>
      </c>
      <c r="D309" s="1" t="s">
        <v>213</v>
      </c>
      <c r="E309" s="1">
        <v>172896</v>
      </c>
      <c r="F309" s="1" t="s">
        <v>213</v>
      </c>
      <c r="G309" s="1">
        <v>183262</v>
      </c>
      <c r="H309" s="1" t="s">
        <v>213</v>
      </c>
      <c r="I309" s="12">
        <v>8.5679999999999996</v>
      </c>
      <c r="J309" s="12">
        <v>5.9960000000000004</v>
      </c>
      <c r="K309" s="1" t="s">
        <v>213</v>
      </c>
      <c r="L309" s="9" t="str">
        <f>IF(J309="Div by 0", "N/A", IF(K309="N/A","N/A", IF(J309&gt;VALUE(MID(K309,1,2)), "No", IF(J309&lt;-1*VALUE(MID(K309,1,2)), "No", "Yes"))))</f>
        <v>N/A</v>
      </c>
    </row>
    <row r="310" spans="1:12" x14ac:dyDescent="0.25">
      <c r="A310" s="67" t="s">
        <v>73</v>
      </c>
      <c r="B310" s="35" t="s">
        <v>213</v>
      </c>
      <c r="C310" s="36">
        <v>976430</v>
      </c>
      <c r="D310" s="11" t="str">
        <f>IF($B310="N/A","N/A",IF(C310&gt;10,"No",IF(C310&lt;-10,"No","Yes")))</f>
        <v>N/A</v>
      </c>
      <c r="E310" s="36">
        <v>1094774</v>
      </c>
      <c r="F310" s="11" t="str">
        <f>IF($B310="N/A","N/A",IF(E310&gt;10,"No",IF(E310&lt;-10,"No","Yes")))</f>
        <v>N/A</v>
      </c>
      <c r="G310" s="36">
        <v>1118449</v>
      </c>
      <c r="H310" s="11" t="str">
        <f>IF($B310="N/A","N/A",IF(G310&gt;10,"No",IF(G310&lt;-10,"No","Yes")))</f>
        <v>N/A</v>
      </c>
      <c r="I310" s="12">
        <v>12.12</v>
      </c>
      <c r="J310" s="12">
        <v>2.1629999999999998</v>
      </c>
      <c r="K310" s="43" t="s">
        <v>741</v>
      </c>
      <c r="L310" s="9" t="str">
        <f t="shared" ref="L310:L339" si="92">IF(J310="Div by 0", "N/A", IF(K310="N/A","N/A", IF(J310&gt;VALUE(MID(K310,1,2)), "No", IF(J310&lt;-1*VALUE(MID(K310,1,2)), "No", "Yes"))))</f>
        <v>Yes</v>
      </c>
    </row>
    <row r="311" spans="1:12" x14ac:dyDescent="0.25">
      <c r="A311" s="50" t="s">
        <v>182</v>
      </c>
      <c r="B311" s="35" t="s">
        <v>213</v>
      </c>
      <c r="C311" s="36">
        <v>114886</v>
      </c>
      <c r="D311" s="11" t="str">
        <f t="shared" ref="D311:D314" si="93">IF($B311="N/A","N/A",IF(C311&gt;10,"No",IF(C311&lt;-10,"No","Yes")))</f>
        <v>N/A</v>
      </c>
      <c r="E311" s="36">
        <v>119618</v>
      </c>
      <c r="F311" s="11" t="str">
        <f t="shared" ref="F311:F314" si="94">IF($B311="N/A","N/A",IF(E311&gt;10,"No",IF(E311&lt;-10,"No","Yes")))</f>
        <v>N/A</v>
      </c>
      <c r="G311" s="36">
        <v>120095</v>
      </c>
      <c r="H311" s="11" t="str">
        <f t="shared" ref="H311:H314" si="95">IF($B311="N/A","N/A",IF(G311&gt;10,"No",IF(G311&lt;-10,"No","Yes")))</f>
        <v>N/A</v>
      </c>
      <c r="I311" s="12">
        <v>4.1189999999999998</v>
      </c>
      <c r="J311" s="12">
        <v>0.39879999999999999</v>
      </c>
      <c r="K311" s="43" t="s">
        <v>741</v>
      </c>
      <c r="L311" s="9" t="str">
        <f>IF(J311="Div by 0", "N/A", IF(OR(J311="N/A",K311="N/A"),"N/A", IF(J311&gt;VALUE(MID(K311,1,2)), "No", IF(J311&lt;-1*VALUE(MID(K311,1,2)), "No", "Yes"))))</f>
        <v>Yes</v>
      </c>
    </row>
    <row r="312" spans="1:12" x14ac:dyDescent="0.25">
      <c r="A312" s="50" t="s">
        <v>183</v>
      </c>
      <c r="B312" s="35" t="s">
        <v>213</v>
      </c>
      <c r="C312" s="36">
        <v>150666</v>
      </c>
      <c r="D312" s="11" t="str">
        <f t="shared" si="93"/>
        <v>N/A</v>
      </c>
      <c r="E312" s="36">
        <v>156258</v>
      </c>
      <c r="F312" s="11" t="str">
        <f t="shared" si="94"/>
        <v>N/A</v>
      </c>
      <c r="G312" s="36">
        <v>164146</v>
      </c>
      <c r="H312" s="11" t="str">
        <f t="shared" si="95"/>
        <v>N/A</v>
      </c>
      <c r="I312" s="12">
        <v>3.7120000000000002</v>
      </c>
      <c r="J312" s="12">
        <v>5.048</v>
      </c>
      <c r="K312" s="43" t="s">
        <v>741</v>
      </c>
      <c r="L312" s="9" t="str">
        <f t="shared" ref="L312:L314" si="96">IF(J312="Div by 0", "N/A", IF(OR(J312="N/A",K312="N/A"),"N/A", IF(J312&gt;VALUE(MID(K312,1,2)), "No", IF(J312&lt;-1*VALUE(MID(K312,1,2)), "No", "Yes"))))</f>
        <v>Yes</v>
      </c>
    </row>
    <row r="313" spans="1:12" x14ac:dyDescent="0.25">
      <c r="A313" s="50" t="s">
        <v>184</v>
      </c>
      <c r="B313" s="35" t="s">
        <v>213</v>
      </c>
      <c r="C313" s="36">
        <v>425930</v>
      </c>
      <c r="D313" s="11" t="str">
        <f t="shared" si="93"/>
        <v>N/A</v>
      </c>
      <c r="E313" s="36">
        <v>458505</v>
      </c>
      <c r="F313" s="11" t="str">
        <f t="shared" si="94"/>
        <v>N/A</v>
      </c>
      <c r="G313" s="36">
        <v>460715</v>
      </c>
      <c r="H313" s="11" t="str">
        <f t="shared" si="95"/>
        <v>N/A</v>
      </c>
      <c r="I313" s="12">
        <v>7.6479999999999997</v>
      </c>
      <c r="J313" s="12">
        <v>0.48199999999999998</v>
      </c>
      <c r="K313" s="43" t="s">
        <v>741</v>
      </c>
      <c r="L313" s="9" t="str">
        <f t="shared" si="96"/>
        <v>Yes</v>
      </c>
    </row>
    <row r="314" spans="1:12" x14ac:dyDescent="0.25">
      <c r="A314" s="7" t="s">
        <v>185</v>
      </c>
      <c r="B314" s="35" t="s">
        <v>213</v>
      </c>
      <c r="C314" s="36">
        <v>284948</v>
      </c>
      <c r="D314" s="11" t="str">
        <f t="shared" si="93"/>
        <v>N/A</v>
      </c>
      <c r="E314" s="36">
        <v>360393</v>
      </c>
      <c r="F314" s="11" t="str">
        <f t="shared" si="94"/>
        <v>N/A</v>
      </c>
      <c r="G314" s="36">
        <v>373493</v>
      </c>
      <c r="H314" s="11" t="str">
        <f t="shared" si="95"/>
        <v>N/A</v>
      </c>
      <c r="I314" s="12">
        <v>26.48</v>
      </c>
      <c r="J314" s="12">
        <v>3.6349999999999998</v>
      </c>
      <c r="K314" s="43" t="s">
        <v>741</v>
      </c>
      <c r="L314" s="9" t="str">
        <f t="shared" si="96"/>
        <v>Yes</v>
      </c>
    </row>
    <row r="315" spans="1:12" x14ac:dyDescent="0.25">
      <c r="A315" s="50" t="s">
        <v>1124</v>
      </c>
      <c r="B315" s="13" t="s">
        <v>213</v>
      </c>
      <c r="C315" s="36">
        <v>427775</v>
      </c>
      <c r="D315" s="9" t="str">
        <f t="shared" ref="D315:F318" si="97">IF($B315="N/A","N/A",IF(C315&lt;0,"No","Yes"))</f>
        <v>N/A</v>
      </c>
      <c r="E315" s="36">
        <v>458635</v>
      </c>
      <c r="F315" s="9" t="str">
        <f t="shared" si="97"/>
        <v>N/A</v>
      </c>
      <c r="G315" s="36">
        <v>475736</v>
      </c>
      <c r="H315" s="9" t="str">
        <f t="shared" ref="H315:H318" si="98">IF($B315="N/A","N/A",IF(G315&lt;0,"No","Yes"))</f>
        <v>N/A</v>
      </c>
      <c r="I315" s="12">
        <v>7.2140000000000004</v>
      </c>
      <c r="J315" s="12">
        <v>3.7290000000000001</v>
      </c>
      <c r="K315" s="1" t="s">
        <v>740</v>
      </c>
      <c r="L315" s="9" t="str">
        <f>IF(J315="Div by 0", "N/A", IF(OR(J315="N/A",K315="N/A"),"N/A", IF(J315&gt;VALUE(MID(K315,1,2)), "No", IF(J315&lt;-1*VALUE(MID(K315,1,2)), "No", "Yes"))))</f>
        <v>Yes</v>
      </c>
    </row>
    <row r="316" spans="1:12" x14ac:dyDescent="0.25">
      <c r="A316" s="50" t="s">
        <v>433</v>
      </c>
      <c r="B316" s="13" t="s">
        <v>213</v>
      </c>
      <c r="C316" s="36">
        <v>30548</v>
      </c>
      <c r="D316" s="9" t="str">
        <f t="shared" si="97"/>
        <v>N/A</v>
      </c>
      <c r="E316" s="36">
        <v>33432</v>
      </c>
      <c r="F316" s="9" t="str">
        <f t="shared" si="97"/>
        <v>N/A</v>
      </c>
      <c r="G316" s="36">
        <v>30593</v>
      </c>
      <c r="H316" s="9" t="str">
        <f t="shared" si="98"/>
        <v>N/A</v>
      </c>
      <c r="I316" s="12">
        <v>9.4410000000000007</v>
      </c>
      <c r="J316" s="12">
        <v>-8.49</v>
      </c>
      <c r="K316" s="1" t="s">
        <v>740</v>
      </c>
      <c r="L316" s="9" t="str">
        <f t="shared" ref="L316:L318" si="99">IF(J316="Div by 0", "N/A", IF(OR(J316="N/A",K316="N/A"),"N/A", IF(J316&gt;VALUE(MID(K316,1,2)), "No", IF(J316&lt;-1*VALUE(MID(K316,1,2)), "No", "Yes"))))</f>
        <v>Yes</v>
      </c>
    </row>
    <row r="317" spans="1:12" x14ac:dyDescent="0.25">
      <c r="A317" s="50" t="s">
        <v>434</v>
      </c>
      <c r="B317" s="13" t="s">
        <v>213</v>
      </c>
      <c r="C317" s="36">
        <v>385383</v>
      </c>
      <c r="D317" s="9" t="str">
        <f t="shared" si="97"/>
        <v>N/A</v>
      </c>
      <c r="E317" s="36">
        <v>466688</v>
      </c>
      <c r="F317" s="9" t="str">
        <f t="shared" si="97"/>
        <v>N/A</v>
      </c>
      <c r="G317" s="36">
        <v>475814</v>
      </c>
      <c r="H317" s="9" t="str">
        <f t="shared" si="98"/>
        <v>N/A</v>
      </c>
      <c r="I317" s="12">
        <v>21.1</v>
      </c>
      <c r="J317" s="12">
        <v>1.9550000000000001</v>
      </c>
      <c r="K317" s="1" t="s">
        <v>740</v>
      </c>
      <c r="L317" s="9" t="str">
        <f t="shared" si="99"/>
        <v>Yes</v>
      </c>
    </row>
    <row r="318" spans="1:12" x14ac:dyDescent="0.25">
      <c r="A318" s="50" t="s">
        <v>1125</v>
      </c>
      <c r="B318" s="13" t="s">
        <v>213</v>
      </c>
      <c r="C318" s="36">
        <v>104177</v>
      </c>
      <c r="D318" s="9" t="str">
        <f t="shared" si="97"/>
        <v>N/A</v>
      </c>
      <c r="E318" s="36">
        <v>108530</v>
      </c>
      <c r="F318" s="9" t="str">
        <f t="shared" si="97"/>
        <v>N/A</v>
      </c>
      <c r="G318" s="36">
        <v>110043</v>
      </c>
      <c r="H318" s="9" t="str">
        <f t="shared" si="98"/>
        <v>N/A</v>
      </c>
      <c r="I318" s="12">
        <v>4.1779999999999999</v>
      </c>
      <c r="J318" s="12">
        <v>1.3939999999999999</v>
      </c>
      <c r="K318" s="1" t="s">
        <v>740</v>
      </c>
      <c r="L318" s="9" t="str">
        <f t="shared" si="99"/>
        <v>Yes</v>
      </c>
    </row>
    <row r="319" spans="1:12" x14ac:dyDescent="0.25">
      <c r="A319" s="50" t="s">
        <v>98</v>
      </c>
      <c r="B319" s="35" t="s">
        <v>291</v>
      </c>
      <c r="C319" s="8">
        <v>86.050203292000006</v>
      </c>
      <c r="D319" s="11" t="str">
        <f>IF($B319="N/A","N/A",IF(C319&gt;80,"Yes","No"))</f>
        <v>Yes</v>
      </c>
      <c r="E319" s="8">
        <v>86.238438252999998</v>
      </c>
      <c r="F319" s="11" t="str">
        <f>IF($B319="N/A","N/A",IF(E319&gt;80,"Yes","No"))</f>
        <v>Yes</v>
      </c>
      <c r="G319" s="8">
        <v>85.815893259000006</v>
      </c>
      <c r="H319" s="11" t="str">
        <f>IF($B319="N/A","N/A",IF(G319&gt;80,"Yes","No"))</f>
        <v>Yes</v>
      </c>
      <c r="I319" s="12">
        <v>0.21879999999999999</v>
      </c>
      <c r="J319" s="12">
        <v>-0.49</v>
      </c>
      <c r="K319" s="43" t="s">
        <v>741</v>
      </c>
      <c r="L319" s="9" t="str">
        <f t="shared" si="92"/>
        <v>Yes</v>
      </c>
    </row>
    <row r="320" spans="1:12" x14ac:dyDescent="0.25">
      <c r="A320" s="50" t="s">
        <v>332</v>
      </c>
      <c r="B320" s="35" t="s">
        <v>278</v>
      </c>
      <c r="C320" s="8">
        <v>4.5369355700000003E-2</v>
      </c>
      <c r="D320" s="11" t="str">
        <f>IF($B320="N/A","N/A",IF(C320&gt;=5,"No",IF(C320&lt;0,"No","Yes")))</f>
        <v>Yes</v>
      </c>
      <c r="E320" s="8">
        <v>3.7998710200000001E-2</v>
      </c>
      <c r="F320" s="11" t="str">
        <f>IF($B320="N/A","N/A",IF(E320&gt;=5,"No",IF(E320&lt;0,"No","Yes")))</f>
        <v>Yes</v>
      </c>
      <c r="G320" s="8">
        <v>4.5777679600000003E-2</v>
      </c>
      <c r="H320" s="11" t="str">
        <f>IF($B320="N/A","N/A",IF(G320&gt;=5,"No",IF(G320&lt;0,"No","Yes")))</f>
        <v>Yes</v>
      </c>
      <c r="I320" s="12">
        <v>-16.2</v>
      </c>
      <c r="J320" s="12">
        <v>20.47</v>
      </c>
      <c r="K320" s="43" t="s">
        <v>741</v>
      </c>
      <c r="L320" s="9" t="str">
        <f t="shared" si="92"/>
        <v>No</v>
      </c>
    </row>
    <row r="321" spans="1:12" x14ac:dyDescent="0.25">
      <c r="A321" s="50" t="s">
        <v>340</v>
      </c>
      <c r="B321" s="43" t="s">
        <v>278</v>
      </c>
      <c r="C321" s="8">
        <v>1.5993978063000001</v>
      </c>
      <c r="D321" s="11" t="str">
        <f>IF($B321="N/A","N/A",IF(C321&gt;=5,"No",IF(C321&lt;0,"No","Yes")))</f>
        <v>Yes</v>
      </c>
      <c r="E321" s="8">
        <v>1.5879989843</v>
      </c>
      <c r="F321" s="11" t="str">
        <f>IF($B321="N/A","N/A",IF(E321&gt;=5,"No",IF(E321&lt;0,"No","Yes")))</f>
        <v>Yes</v>
      </c>
      <c r="G321" s="8">
        <v>1.6781274783</v>
      </c>
      <c r="H321" s="11" t="str">
        <f>IF($B321="N/A","N/A",IF(G321&gt;=5,"No",IF(G321&lt;0,"No","Yes")))</f>
        <v>Yes</v>
      </c>
      <c r="I321" s="12">
        <v>-0.71299999999999997</v>
      </c>
      <c r="J321" s="12">
        <v>5.6760000000000002</v>
      </c>
      <c r="K321" s="43" t="s">
        <v>741</v>
      </c>
      <c r="L321" s="9" t="str">
        <f t="shared" si="92"/>
        <v>Yes</v>
      </c>
    </row>
    <row r="322" spans="1:12" x14ac:dyDescent="0.25">
      <c r="A322" s="50" t="s">
        <v>333</v>
      </c>
      <c r="B322" s="43" t="s">
        <v>278</v>
      </c>
      <c r="C322" s="8">
        <v>9.8726995299999995E-2</v>
      </c>
      <c r="D322" s="11" t="str">
        <f>IF($B322="N/A","N/A",IF(C322&gt;=5,"No",IF(C322&lt;0,"No","Yes")))</f>
        <v>Yes</v>
      </c>
      <c r="E322" s="8">
        <v>7.7458909300000003E-2</v>
      </c>
      <c r="F322" s="11" t="str">
        <f>IF($B322="N/A","N/A",IF(E322&gt;=5,"No",IF(E322&lt;0,"No","Yes")))</f>
        <v>Yes</v>
      </c>
      <c r="G322" s="8">
        <v>7.9127434499999996E-2</v>
      </c>
      <c r="H322" s="11" t="str">
        <f>IF($B322="N/A","N/A",IF(G322&gt;=5,"No",IF(G322&lt;0,"No","Yes")))</f>
        <v>Yes</v>
      </c>
      <c r="I322" s="12">
        <v>-21.5</v>
      </c>
      <c r="J322" s="12">
        <v>2.1539999999999999</v>
      </c>
      <c r="K322" s="43" t="s">
        <v>741</v>
      </c>
      <c r="L322" s="9" t="str">
        <f t="shared" si="92"/>
        <v>Yes</v>
      </c>
    </row>
    <row r="323" spans="1:12" x14ac:dyDescent="0.25">
      <c r="A323" s="50" t="s">
        <v>334</v>
      </c>
      <c r="B323" s="43" t="s">
        <v>292</v>
      </c>
      <c r="C323" s="8">
        <v>2.6013129499999999E-2</v>
      </c>
      <c r="D323" s="11" t="str">
        <f>IF($B323="N/A","N/A",IF(C323&gt;0,"No",IF(C323&lt;0,"No","Yes")))</f>
        <v>No</v>
      </c>
      <c r="E323" s="8">
        <v>2.00954718E-2</v>
      </c>
      <c r="F323" s="11" t="str">
        <f>IF($B323="N/A","N/A",IF(E323&gt;0,"No",IF(E323&lt;0,"No","Yes")))</f>
        <v>No</v>
      </c>
      <c r="G323" s="8">
        <v>2.72699068E-2</v>
      </c>
      <c r="H323" s="11" t="str">
        <f>IF($B323="N/A","N/A",IF(G323&gt;0,"No",IF(G323&lt;0,"No","Yes")))</f>
        <v>No</v>
      </c>
      <c r="I323" s="12">
        <v>-22.7</v>
      </c>
      <c r="J323" s="12">
        <v>35.700000000000003</v>
      </c>
      <c r="K323" s="43" t="s">
        <v>741</v>
      </c>
      <c r="L323" s="9" t="str">
        <f t="shared" si="92"/>
        <v>No</v>
      </c>
    </row>
    <row r="324" spans="1:12" x14ac:dyDescent="0.25">
      <c r="A324" s="50" t="s">
        <v>335</v>
      </c>
      <c r="B324" s="43" t="s">
        <v>278</v>
      </c>
      <c r="C324" s="8">
        <v>5.5962024927999998</v>
      </c>
      <c r="D324" s="11" t="str">
        <f>IF($B324="N/A","N/A",IF(C324&gt;=5,"No",IF(C324&lt;0,"No","Yes")))</f>
        <v>No</v>
      </c>
      <c r="E324" s="8">
        <v>5.9546536545000004</v>
      </c>
      <c r="F324" s="11" t="str">
        <f>IF($B324="N/A","N/A",IF(E324&gt;=5,"No",IF(E324&lt;0,"No","Yes")))</f>
        <v>No</v>
      </c>
      <c r="G324" s="8">
        <v>6.3781182690999998</v>
      </c>
      <c r="H324" s="11" t="str">
        <f>IF($B324="N/A","N/A",IF(G324&gt;=5,"No",IF(G324&lt;0,"No","Yes")))</f>
        <v>No</v>
      </c>
      <c r="I324" s="12">
        <v>6.4050000000000002</v>
      </c>
      <c r="J324" s="12">
        <v>7.1109999999999998</v>
      </c>
      <c r="K324" s="43" t="s">
        <v>741</v>
      </c>
      <c r="L324" s="9" t="str">
        <f t="shared" si="92"/>
        <v>Yes</v>
      </c>
    </row>
    <row r="325" spans="1:12" x14ac:dyDescent="0.25">
      <c r="A325" s="50" t="s">
        <v>336</v>
      </c>
      <c r="B325" s="43" t="s">
        <v>292</v>
      </c>
      <c r="C325" s="8">
        <v>0.62165234579999995</v>
      </c>
      <c r="D325" s="11" t="str">
        <f t="shared" ref="D325:D326" si="100">IF($B325="N/A","N/A",IF(C325&gt;0,"No",IF(C325&lt;0,"No","Yes")))</f>
        <v>No</v>
      </c>
      <c r="E325" s="8">
        <v>0.65776132789999997</v>
      </c>
      <c r="F325" s="11" t="str">
        <f t="shared" ref="F325:F326" si="101">IF($B325="N/A","N/A",IF(E325&gt;0,"No",IF(E325&lt;0,"No","Yes")))</f>
        <v>No</v>
      </c>
      <c r="G325" s="8">
        <v>0.84322128230000004</v>
      </c>
      <c r="H325" s="11" t="str">
        <f t="shared" ref="H325:H326" si="102">IF($B325="N/A","N/A",IF(G325&gt;0,"No",IF(G325&lt;0,"No","Yes")))</f>
        <v>No</v>
      </c>
      <c r="I325" s="12">
        <v>5.8090000000000002</v>
      </c>
      <c r="J325" s="12">
        <v>28.2</v>
      </c>
      <c r="K325" s="43" t="s">
        <v>741</v>
      </c>
      <c r="L325" s="9" t="str">
        <f t="shared" si="92"/>
        <v>No</v>
      </c>
    </row>
    <row r="326" spans="1:12" x14ac:dyDescent="0.25">
      <c r="A326" s="50" t="s">
        <v>337</v>
      </c>
      <c r="B326" s="43" t="s">
        <v>292</v>
      </c>
      <c r="C326" s="8">
        <v>2.5603473999999998E-3</v>
      </c>
      <c r="D326" s="11" t="str">
        <f t="shared" si="100"/>
        <v>No</v>
      </c>
      <c r="E326" s="8">
        <v>4.7498388000000004E-3</v>
      </c>
      <c r="F326" s="11" t="str">
        <f t="shared" si="101"/>
        <v>No</v>
      </c>
      <c r="G326" s="8">
        <v>5.2751622999999996E-3</v>
      </c>
      <c r="H326" s="11" t="str">
        <f t="shared" si="102"/>
        <v>No</v>
      </c>
      <c r="I326" s="12">
        <v>85.52</v>
      </c>
      <c r="J326" s="12">
        <v>11.06</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0.1037452762</v>
      </c>
      <c r="D331" s="11" t="str">
        <f>IF($B331="N/A","N/A",IF(C331&gt;10,"No",IF(C331&lt;-10,"No","Yes")))</f>
        <v>N/A</v>
      </c>
      <c r="E331" s="8">
        <v>0.1115298683</v>
      </c>
      <c r="F331" s="11" t="str">
        <f>IF($B331="N/A","N/A",IF(E331&gt;10,"No",IF(E331&lt;-10,"No","Yes")))</f>
        <v>N/A</v>
      </c>
      <c r="G331" s="8">
        <v>9.8082254999999993E-2</v>
      </c>
      <c r="H331" s="11" t="str">
        <f>IF($B331="N/A","N/A",IF(G331&gt;10,"No",IF(G331&lt;-10,"No","Yes")))</f>
        <v>N/A</v>
      </c>
      <c r="I331" s="12">
        <v>7.5039999999999996</v>
      </c>
      <c r="J331" s="12">
        <v>-12.1</v>
      </c>
      <c r="K331" s="43" t="s">
        <v>741</v>
      </c>
      <c r="L331" s="9" t="str">
        <f t="shared" si="92"/>
        <v>Yes</v>
      </c>
    </row>
    <row r="332" spans="1:12" x14ac:dyDescent="0.25">
      <c r="A332" s="50" t="s">
        <v>1128</v>
      </c>
      <c r="B332" s="35" t="s">
        <v>213</v>
      </c>
      <c r="C332" s="8">
        <v>5.1206950000000004E-4</v>
      </c>
      <c r="D332" s="11" t="str">
        <f>IF($B332="N/A","N/A",IF(C332&gt;10,"No",IF(C332&lt;-10,"No","Yes")))</f>
        <v>N/A</v>
      </c>
      <c r="E332" s="8">
        <v>0</v>
      </c>
      <c r="F332" s="11" t="str">
        <f>IF($B332="N/A","N/A",IF(E332&gt;10,"No",IF(E332&lt;-10,"No","Yes")))</f>
        <v>N/A</v>
      </c>
      <c r="G332" s="8">
        <v>0</v>
      </c>
      <c r="H332" s="11" t="str">
        <f>IF($B332="N/A","N/A",IF(G332&gt;10,"No",IF(G332&lt;-10,"No","Yes")))</f>
        <v>N/A</v>
      </c>
      <c r="I332" s="12">
        <v>-100</v>
      </c>
      <c r="J332" s="12" t="s">
        <v>1746</v>
      </c>
      <c r="K332" s="43" t="s">
        <v>741</v>
      </c>
      <c r="L332" s="9" t="str">
        <f t="shared" si="92"/>
        <v>N/A</v>
      </c>
    </row>
    <row r="333" spans="1:12" x14ac:dyDescent="0.25">
      <c r="A333" s="50" t="s">
        <v>1129</v>
      </c>
      <c r="B333" s="35" t="s">
        <v>213</v>
      </c>
      <c r="C333" s="8">
        <v>5.8556168901000003</v>
      </c>
      <c r="D333" s="11" t="str">
        <f>IF($B333="N/A","N/A",IF(C333&gt;10,"No",IF(C333&lt;-10,"No","Yes")))</f>
        <v>N/A</v>
      </c>
      <c r="E333" s="8">
        <v>5.3093149819000001</v>
      </c>
      <c r="F333" s="11" t="str">
        <f>IF($B333="N/A","N/A",IF(E333&gt;10,"No",IF(E333&lt;-10,"No","Yes")))</f>
        <v>N/A</v>
      </c>
      <c r="G333" s="8">
        <v>5.0291072727000001</v>
      </c>
      <c r="H333" s="11" t="str">
        <f>IF($B333="N/A","N/A",IF(G333&gt;10,"No",IF(G333&lt;-10,"No","Yes")))</f>
        <v>N/A</v>
      </c>
      <c r="I333" s="12">
        <v>-9.33</v>
      </c>
      <c r="J333" s="12">
        <v>-5.28</v>
      </c>
      <c r="K333" s="43" t="s">
        <v>741</v>
      </c>
      <c r="L333" s="9" t="str">
        <f t="shared" si="92"/>
        <v>Yes</v>
      </c>
    </row>
    <row r="334" spans="1:12" x14ac:dyDescent="0.25">
      <c r="A334" s="50" t="s">
        <v>1130</v>
      </c>
      <c r="B334" s="35" t="s">
        <v>293</v>
      </c>
      <c r="C334" s="8">
        <v>16.939667973999999</v>
      </c>
      <c r="D334" s="11" t="str">
        <f>IF($B334="N/A","N/A",IF(C334&gt;15,"No",IF(C334&lt;2,"No","Yes")))</f>
        <v>No</v>
      </c>
      <c r="E334" s="8">
        <v>17.123625515000001</v>
      </c>
      <c r="F334" s="11" t="str">
        <f>IF($B334="N/A","N/A",IF(E334&gt;15,"No",IF(E334&lt;2,"No","Yes")))</f>
        <v>No</v>
      </c>
      <c r="G334" s="8">
        <v>17.511482419</v>
      </c>
      <c r="H334" s="11" t="str">
        <f>IF($B334="N/A","N/A",IF(G334&gt;15,"No",IF(G334&lt;2,"No","Yes")))</f>
        <v>No</v>
      </c>
      <c r="I334" s="12">
        <v>1.0860000000000001</v>
      </c>
      <c r="J334" s="12">
        <v>2.2650000000000001</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43382</v>
      </c>
      <c r="D336" s="11" t="str">
        <f>IF($B336="N/A","N/A",IF(C336&gt;10,"No",IF(C336&lt;-10,"No","Yes")))</f>
        <v>N/A</v>
      </c>
      <c r="E336" s="36">
        <v>46776</v>
      </c>
      <c r="F336" s="11" t="str">
        <f>IF($B336="N/A","N/A",IF(E336&gt;10,"No",IF(E336&lt;-10,"No","Yes")))</f>
        <v>N/A</v>
      </c>
      <c r="G336" s="36">
        <v>46664</v>
      </c>
      <c r="H336" s="11" t="str">
        <f>IF($B336="N/A","N/A",IF(G336&gt;10,"No",IF(G336&lt;-10,"No","Yes")))</f>
        <v>N/A</v>
      </c>
      <c r="I336" s="12">
        <v>7.8239999999999998</v>
      </c>
      <c r="J336" s="12">
        <v>-0.23899999999999999</v>
      </c>
      <c r="K336" s="43" t="s">
        <v>741</v>
      </c>
      <c r="L336" s="9" t="str">
        <f t="shared" si="92"/>
        <v>Yes</v>
      </c>
    </row>
    <row r="337" spans="1:12" x14ac:dyDescent="0.25">
      <c r="A337" s="50" t="s">
        <v>1687</v>
      </c>
      <c r="B337" s="35" t="s">
        <v>213</v>
      </c>
      <c r="C337" s="36">
        <v>1671</v>
      </c>
      <c r="D337" s="11" t="str">
        <f>IF($B337="N/A","N/A",IF(C337&gt;10,"No",IF(C337&lt;-10,"No","Yes")))</f>
        <v>N/A</v>
      </c>
      <c r="E337" s="36">
        <v>1762</v>
      </c>
      <c r="F337" s="11" t="str">
        <f>IF($B337="N/A","N/A",IF(E337&gt;10,"No",IF(E337&lt;-10,"No","Yes")))</f>
        <v>N/A</v>
      </c>
      <c r="G337" s="36">
        <v>1750</v>
      </c>
      <c r="H337" s="11" t="str">
        <f>IF($B337="N/A","N/A",IF(G337&gt;10,"No",IF(G337&lt;-10,"No","Yes")))</f>
        <v>N/A</v>
      </c>
      <c r="I337" s="12">
        <v>5.4459999999999997</v>
      </c>
      <c r="J337" s="12">
        <v>-0.68100000000000005</v>
      </c>
      <c r="K337" s="43" t="s">
        <v>741</v>
      </c>
      <c r="L337" s="9" t="str">
        <f t="shared" si="92"/>
        <v>Yes</v>
      </c>
    </row>
    <row r="338" spans="1:12" x14ac:dyDescent="0.25">
      <c r="A338" s="50" t="s">
        <v>1688</v>
      </c>
      <c r="B338" s="35" t="s">
        <v>213</v>
      </c>
      <c r="C338" s="36">
        <v>13700</v>
      </c>
      <c r="D338" s="11" t="str">
        <f>IF($B338="N/A","N/A",IF(C338&gt;10,"No",IF(C338&lt;-10,"No","Yes")))</f>
        <v>N/A</v>
      </c>
      <c r="E338" s="36">
        <v>16611</v>
      </c>
      <c r="F338" s="11" t="str">
        <f>IF($B338="N/A","N/A",IF(E338&gt;10,"No",IF(E338&lt;-10,"No","Yes")))</f>
        <v>N/A</v>
      </c>
      <c r="G338" s="36">
        <v>16766</v>
      </c>
      <c r="H338" s="11" t="str">
        <f>IF($B338="N/A","N/A",IF(G338&gt;10,"No",IF(G338&lt;-10,"No","Yes")))</f>
        <v>N/A</v>
      </c>
      <c r="I338" s="12">
        <v>21.25</v>
      </c>
      <c r="J338" s="12">
        <v>0.93310000000000004</v>
      </c>
      <c r="K338" s="43" t="s">
        <v>741</v>
      </c>
      <c r="L338" s="9" t="str">
        <f t="shared" si="92"/>
        <v>Yes</v>
      </c>
    </row>
    <row r="339" spans="1:12" x14ac:dyDescent="0.25">
      <c r="A339" s="50" t="s">
        <v>1689</v>
      </c>
      <c r="B339" s="35" t="s">
        <v>213</v>
      </c>
      <c r="C339" s="36">
        <v>1220</v>
      </c>
      <c r="D339" s="11" t="str">
        <f>IF($B339="N/A","N/A",IF(C339&gt;10,"No",IF(C339&lt;-10,"No","Yes")))</f>
        <v>N/A</v>
      </c>
      <c r="E339" s="36">
        <v>1256</v>
      </c>
      <c r="F339" s="11" t="str">
        <f>IF($B339="N/A","N/A",IF(E339&gt;10,"No",IF(E339&lt;-10,"No","Yes")))</f>
        <v>N/A</v>
      </c>
      <c r="G339" s="36">
        <v>1209</v>
      </c>
      <c r="H339" s="11" t="str">
        <f>IF($B339="N/A","N/A",IF(G339&gt;10,"No",IF(G339&lt;-10,"No","Yes")))</f>
        <v>N/A</v>
      </c>
      <c r="I339" s="12">
        <v>2.9510000000000001</v>
      </c>
      <c r="J339" s="12">
        <v>-3.74</v>
      </c>
      <c r="K339" s="43" t="s">
        <v>741</v>
      </c>
      <c r="L339" s="9" t="str">
        <f t="shared" si="92"/>
        <v>Yes</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5459199901</v>
      </c>
      <c r="D6" s="11" t="str">
        <f t="shared" ref="D6:D12" si="0">IF($B6="N/A","N/A",IF(C6&gt;10,"No",IF(C6&lt;-10,"No","Yes")))</f>
        <v>N/A</v>
      </c>
      <c r="E6" s="14">
        <v>5601931904</v>
      </c>
      <c r="F6" s="11" t="str">
        <f t="shared" ref="F6:F12" si="1">IF($B6="N/A","N/A",IF(E6&gt;10,"No",IF(E6&lt;-10,"No","Yes")))</f>
        <v>N/A</v>
      </c>
      <c r="G6" s="14">
        <v>4889052792</v>
      </c>
      <c r="H6" s="11" t="str">
        <f t="shared" ref="H6:H12" si="2">IF($B6="N/A","N/A",IF(G6&gt;10,"No",IF(G6&lt;-10,"No","Yes")))</f>
        <v>N/A</v>
      </c>
      <c r="I6" s="12">
        <v>2.6150000000000002</v>
      </c>
      <c r="J6" s="12">
        <v>-12.7</v>
      </c>
      <c r="K6" s="43" t="s">
        <v>739</v>
      </c>
      <c r="L6" s="9" t="str">
        <f t="shared" ref="L6:L13" si="3">IF(J6="Div by 0", "N/A", IF(K6="N/A","N/A", IF(J6&gt;VALUE(MID(K6,1,2)), "No", IF(J6&lt;-1*VALUE(MID(K6,1,2)), "No", "Yes"))))</f>
        <v>Yes</v>
      </c>
    </row>
    <row r="7" spans="1:12" x14ac:dyDescent="0.25">
      <c r="A7" s="4" t="s">
        <v>1132</v>
      </c>
      <c r="B7" s="43" t="s">
        <v>213</v>
      </c>
      <c r="C7" s="14">
        <v>4413.0223456000003</v>
      </c>
      <c r="D7" s="11" t="str">
        <f t="shared" si="0"/>
        <v>N/A</v>
      </c>
      <c r="E7" s="14">
        <v>4259.6647005000004</v>
      </c>
      <c r="F7" s="11" t="str">
        <f t="shared" si="1"/>
        <v>N/A</v>
      </c>
      <c r="G7" s="14">
        <v>3646.9519986</v>
      </c>
      <c r="H7" s="11" t="str">
        <f t="shared" si="2"/>
        <v>N/A</v>
      </c>
      <c r="I7" s="12">
        <v>-3.48</v>
      </c>
      <c r="J7" s="12">
        <v>-14.4</v>
      </c>
      <c r="K7" s="43" t="s">
        <v>739</v>
      </c>
      <c r="L7" s="9" t="str">
        <f t="shared" si="3"/>
        <v>Yes</v>
      </c>
    </row>
    <row r="8" spans="1:12" x14ac:dyDescent="0.25">
      <c r="A8" s="4" t="s">
        <v>724</v>
      </c>
      <c r="B8" s="43" t="s">
        <v>213</v>
      </c>
      <c r="C8" s="14">
        <v>469</v>
      </c>
      <c r="D8" s="11" t="str">
        <f t="shared" si="0"/>
        <v>N/A</v>
      </c>
      <c r="E8" s="14">
        <v>520</v>
      </c>
      <c r="F8" s="11" t="str">
        <f t="shared" si="1"/>
        <v>N/A</v>
      </c>
      <c r="G8" s="14">
        <v>417</v>
      </c>
      <c r="H8" s="11" t="str">
        <f t="shared" si="2"/>
        <v>N/A</v>
      </c>
      <c r="I8" s="12">
        <v>10.87</v>
      </c>
      <c r="J8" s="12">
        <v>-19.8</v>
      </c>
      <c r="K8" s="43" t="s">
        <v>739</v>
      </c>
      <c r="L8" s="9" t="str">
        <f t="shared" si="3"/>
        <v>Yes</v>
      </c>
    </row>
    <row r="9" spans="1:12" x14ac:dyDescent="0.25">
      <c r="A9" s="4" t="s">
        <v>725</v>
      </c>
      <c r="B9" s="43" t="s">
        <v>213</v>
      </c>
      <c r="C9" s="14">
        <v>1060</v>
      </c>
      <c r="D9" s="11" t="str">
        <f t="shared" si="0"/>
        <v>N/A</v>
      </c>
      <c r="E9" s="14">
        <v>1085</v>
      </c>
      <c r="F9" s="11" t="str">
        <f t="shared" si="1"/>
        <v>N/A</v>
      </c>
      <c r="G9" s="14">
        <v>840</v>
      </c>
      <c r="H9" s="11" t="str">
        <f t="shared" si="2"/>
        <v>N/A</v>
      </c>
      <c r="I9" s="12">
        <v>2.3580000000000001</v>
      </c>
      <c r="J9" s="12">
        <v>-22.6</v>
      </c>
      <c r="K9" s="43" t="s">
        <v>739</v>
      </c>
      <c r="L9" s="9" t="str">
        <f t="shared" si="3"/>
        <v>Yes</v>
      </c>
    </row>
    <row r="10" spans="1:12" x14ac:dyDescent="0.25">
      <c r="A10" s="4" t="s">
        <v>726</v>
      </c>
      <c r="B10" s="43" t="s">
        <v>213</v>
      </c>
      <c r="C10" s="14">
        <v>2828</v>
      </c>
      <c r="D10" s="11" t="str">
        <f t="shared" si="0"/>
        <v>N/A</v>
      </c>
      <c r="E10" s="14">
        <v>2760</v>
      </c>
      <c r="F10" s="11" t="str">
        <f t="shared" si="1"/>
        <v>N/A</v>
      </c>
      <c r="G10" s="14">
        <v>2112</v>
      </c>
      <c r="H10" s="11" t="str">
        <f t="shared" si="2"/>
        <v>N/A</v>
      </c>
      <c r="I10" s="12">
        <v>-2.4</v>
      </c>
      <c r="J10" s="12">
        <v>-23.5</v>
      </c>
      <c r="K10" s="43" t="s">
        <v>739</v>
      </c>
      <c r="L10" s="9" t="str">
        <f t="shared" si="3"/>
        <v>Yes</v>
      </c>
    </row>
    <row r="11" spans="1:12" x14ac:dyDescent="0.25">
      <c r="A11" s="4" t="s">
        <v>727</v>
      </c>
      <c r="B11" s="43" t="s">
        <v>213</v>
      </c>
      <c r="C11" s="14">
        <v>24382</v>
      </c>
      <c r="D11" s="11" t="str">
        <f t="shared" si="0"/>
        <v>N/A</v>
      </c>
      <c r="E11" s="14">
        <v>24042</v>
      </c>
      <c r="F11" s="11" t="str">
        <f t="shared" si="1"/>
        <v>N/A</v>
      </c>
      <c r="G11" s="14">
        <v>21624</v>
      </c>
      <c r="H11" s="11" t="str">
        <f t="shared" si="2"/>
        <v>N/A</v>
      </c>
      <c r="I11" s="12">
        <v>-1.39</v>
      </c>
      <c r="J11" s="12">
        <v>-10.1</v>
      </c>
      <c r="K11" s="43" t="s">
        <v>739</v>
      </c>
      <c r="L11" s="9" t="str">
        <f t="shared" si="3"/>
        <v>Yes</v>
      </c>
    </row>
    <row r="12" spans="1:12" x14ac:dyDescent="0.25">
      <c r="A12" s="4" t="s">
        <v>728</v>
      </c>
      <c r="B12" s="43" t="s">
        <v>213</v>
      </c>
      <c r="C12" s="14">
        <v>49686</v>
      </c>
      <c r="D12" s="11" t="str">
        <f t="shared" si="0"/>
        <v>N/A</v>
      </c>
      <c r="E12" s="14">
        <v>48068</v>
      </c>
      <c r="F12" s="11" t="str">
        <f t="shared" si="1"/>
        <v>N/A</v>
      </c>
      <c r="G12" s="14">
        <v>46169</v>
      </c>
      <c r="H12" s="11" t="str">
        <f t="shared" si="2"/>
        <v>N/A</v>
      </c>
      <c r="I12" s="12">
        <v>-3.26</v>
      </c>
      <c r="J12" s="12">
        <v>-3.95</v>
      </c>
      <c r="K12" s="43" t="s">
        <v>739</v>
      </c>
      <c r="L12" s="9" t="str">
        <f t="shared" si="3"/>
        <v>Yes</v>
      </c>
    </row>
    <row r="13" spans="1:12" x14ac:dyDescent="0.25">
      <c r="A13" s="4" t="s">
        <v>74</v>
      </c>
      <c r="B13" s="43" t="s">
        <v>213</v>
      </c>
      <c r="C13" s="14">
        <v>4781463</v>
      </c>
      <c r="D13" s="11" t="str">
        <f>IF($B13="N/A","N/A",IF(C13&gt;10,"No",IF(C13&lt;-10,"No","Yes")))</f>
        <v>N/A</v>
      </c>
      <c r="E13" s="14">
        <v>4082336</v>
      </c>
      <c r="F13" s="11" t="str">
        <f>IF($B13="N/A","N/A",IF(E13&gt;10,"No",IF(E13&lt;-10,"No","Yes")))</f>
        <v>N/A</v>
      </c>
      <c r="G13" s="14">
        <v>1575889</v>
      </c>
      <c r="H13" s="11" t="str">
        <f>IF($B13="N/A","N/A",IF(G13&gt;10,"No",IF(G13&lt;-10,"No","Yes")))</f>
        <v>N/A</v>
      </c>
      <c r="I13" s="12">
        <v>-14.6</v>
      </c>
      <c r="J13" s="12">
        <v>-61.4</v>
      </c>
      <c r="K13" s="43" t="s">
        <v>739</v>
      </c>
      <c r="L13" s="9" t="str">
        <f t="shared" si="3"/>
        <v>No</v>
      </c>
    </row>
    <row r="14" spans="1:12" x14ac:dyDescent="0.25">
      <c r="A14" s="53" t="s">
        <v>157</v>
      </c>
      <c r="B14" s="35" t="s">
        <v>213</v>
      </c>
      <c r="C14" s="8">
        <v>7.8750042439000003</v>
      </c>
      <c r="D14" s="11" t="str">
        <f t="shared" ref="D14:D18" si="4">IF($B14="N/A","N/A",IF(C14&gt;10,"No",IF(C14&lt;-10,"No","Yes")))</f>
        <v>N/A</v>
      </c>
      <c r="E14" s="8">
        <v>7.4199060003000001</v>
      </c>
      <c r="F14" s="11" t="str">
        <f t="shared" ref="F14:F18" si="5">IF($B14="N/A","N/A",IF(E14&gt;10,"No",IF(E14&lt;-10,"No","Yes")))</f>
        <v>N/A</v>
      </c>
      <c r="G14" s="8">
        <v>5.6961657066000004</v>
      </c>
      <c r="H14" s="11" t="str">
        <f t="shared" ref="H14:H18" si="6">IF($B14="N/A","N/A",IF(G14&gt;10,"No",IF(G14&lt;-10,"No","Yes")))</f>
        <v>N/A</v>
      </c>
      <c r="I14" s="12">
        <v>-5.78</v>
      </c>
      <c r="J14" s="12">
        <v>-23.2</v>
      </c>
      <c r="K14" s="43" t="s">
        <v>739</v>
      </c>
      <c r="L14" s="9" t="str">
        <f t="shared" ref="L14:L18" si="7">IF(J14="Div by 0", "N/A", IF(K14="N/A","N/A", IF(J14&gt;VALUE(MID(K14,1,2)), "No", IF(J14&lt;-1*VALUE(MID(K14,1,2)), "No", "Yes"))))</f>
        <v>Yes</v>
      </c>
    </row>
    <row r="15" spans="1:12" x14ac:dyDescent="0.25">
      <c r="A15" s="4" t="s">
        <v>419</v>
      </c>
      <c r="B15" s="35" t="s">
        <v>213</v>
      </c>
      <c r="C15" s="8">
        <v>15.631186177</v>
      </c>
      <c r="D15" s="11" t="str">
        <f t="shared" si="4"/>
        <v>N/A</v>
      </c>
      <c r="E15" s="8">
        <v>17.100061048000001</v>
      </c>
      <c r="F15" s="11" t="str">
        <f t="shared" si="5"/>
        <v>N/A</v>
      </c>
      <c r="G15" s="8">
        <v>17.132294309999999</v>
      </c>
      <c r="H15" s="11" t="str">
        <f t="shared" si="6"/>
        <v>N/A</v>
      </c>
      <c r="I15" s="12">
        <v>9.3970000000000002</v>
      </c>
      <c r="J15" s="12">
        <v>0.1885</v>
      </c>
      <c r="K15" s="43" t="s">
        <v>739</v>
      </c>
      <c r="L15" s="9" t="str">
        <f t="shared" si="7"/>
        <v>Yes</v>
      </c>
    </row>
    <row r="16" spans="1:12" x14ac:dyDescent="0.25">
      <c r="A16" s="4" t="s">
        <v>420</v>
      </c>
      <c r="B16" s="35" t="s">
        <v>213</v>
      </c>
      <c r="C16" s="8">
        <v>6.9690756773000002</v>
      </c>
      <c r="D16" s="11" t="str">
        <f t="shared" si="4"/>
        <v>N/A</v>
      </c>
      <c r="E16" s="8">
        <v>6.8521650191000001</v>
      </c>
      <c r="F16" s="11" t="str">
        <f t="shared" si="5"/>
        <v>N/A</v>
      </c>
      <c r="G16" s="8">
        <v>4.4262879817999998</v>
      </c>
      <c r="H16" s="11" t="str">
        <f t="shared" si="6"/>
        <v>N/A</v>
      </c>
      <c r="I16" s="12">
        <v>-1.68</v>
      </c>
      <c r="J16" s="12">
        <v>-35.4</v>
      </c>
      <c r="K16" s="43" t="s">
        <v>739</v>
      </c>
      <c r="L16" s="9" t="str">
        <f t="shared" si="7"/>
        <v>No</v>
      </c>
    </row>
    <row r="17" spans="1:12" x14ac:dyDescent="0.25">
      <c r="A17" s="4" t="s">
        <v>421</v>
      </c>
      <c r="B17" s="35" t="s">
        <v>213</v>
      </c>
      <c r="C17" s="8">
        <v>4.3590860961000004</v>
      </c>
      <c r="D17" s="11" t="str">
        <f t="shared" si="4"/>
        <v>N/A</v>
      </c>
      <c r="E17" s="8">
        <v>4.5741655495</v>
      </c>
      <c r="F17" s="11" t="str">
        <f t="shared" si="5"/>
        <v>N/A</v>
      </c>
      <c r="G17" s="8">
        <v>3.0864880452999999</v>
      </c>
      <c r="H17" s="11" t="str">
        <f t="shared" si="6"/>
        <v>N/A</v>
      </c>
      <c r="I17" s="12">
        <v>4.9340000000000002</v>
      </c>
      <c r="J17" s="12">
        <v>-32.5</v>
      </c>
      <c r="K17" s="43" t="s">
        <v>739</v>
      </c>
      <c r="L17" s="9" t="str">
        <f t="shared" si="7"/>
        <v>No</v>
      </c>
    </row>
    <row r="18" spans="1:12" x14ac:dyDescent="0.25">
      <c r="A18" s="4" t="s">
        <v>422</v>
      </c>
      <c r="B18" s="35" t="s">
        <v>213</v>
      </c>
      <c r="C18" s="8">
        <v>10.161107155</v>
      </c>
      <c r="D18" s="11" t="str">
        <f t="shared" si="4"/>
        <v>N/A</v>
      </c>
      <c r="E18" s="8">
        <v>8.1739534472000006</v>
      </c>
      <c r="F18" s="11" t="str">
        <f t="shared" si="5"/>
        <v>N/A</v>
      </c>
      <c r="G18" s="8">
        <v>5.8850831961000001</v>
      </c>
      <c r="H18" s="11" t="str">
        <f t="shared" si="6"/>
        <v>N/A</v>
      </c>
      <c r="I18" s="12">
        <v>-19.600000000000001</v>
      </c>
      <c r="J18" s="12">
        <v>-28</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0</v>
      </c>
      <c r="J19" s="12">
        <v>-54.5</v>
      </c>
      <c r="K19" s="43" t="s">
        <v>213</v>
      </c>
      <c r="L19" s="9" t="str">
        <f t="shared" ref="L19:L25" si="11">IF(J19="Div by 0", "N/A", IF(K19="N/A","N/A", IF(J19&gt;VALUE(MID(K19,1,2)), "No", IF(J19&lt;-1*VALUE(MID(K19,1,2)), "No", "Yes"))))</f>
        <v>N/A</v>
      </c>
    </row>
    <row r="20" spans="1:12" x14ac:dyDescent="0.25">
      <c r="A20" s="4" t="s">
        <v>76</v>
      </c>
      <c r="B20" s="43" t="s">
        <v>213</v>
      </c>
      <c r="C20" s="36">
        <v>50</v>
      </c>
      <c r="D20" s="11" t="str">
        <f t="shared" si="8"/>
        <v>N/A</v>
      </c>
      <c r="E20" s="36">
        <v>50</v>
      </c>
      <c r="F20" s="11" t="str">
        <f t="shared" si="9"/>
        <v>N/A</v>
      </c>
      <c r="G20" s="36">
        <v>38</v>
      </c>
      <c r="H20" s="11" t="str">
        <f t="shared" si="10"/>
        <v>N/A</v>
      </c>
      <c r="I20" s="12">
        <v>0</v>
      </c>
      <c r="J20" s="12">
        <v>-24</v>
      </c>
      <c r="K20" s="43" t="s">
        <v>213</v>
      </c>
      <c r="L20" s="9" t="str">
        <f t="shared" si="11"/>
        <v>N/A</v>
      </c>
    </row>
    <row r="21" spans="1:12" x14ac:dyDescent="0.25">
      <c r="A21" s="53" t="s">
        <v>1132</v>
      </c>
      <c r="B21" s="43" t="s">
        <v>213</v>
      </c>
      <c r="C21" s="14">
        <v>4413.0223456000003</v>
      </c>
      <c r="D21" s="11" t="str">
        <f t="shared" si="8"/>
        <v>N/A</v>
      </c>
      <c r="E21" s="14">
        <v>4259.6647005000004</v>
      </c>
      <c r="F21" s="11" t="str">
        <f t="shared" si="9"/>
        <v>N/A</v>
      </c>
      <c r="G21" s="14">
        <v>3646.9519986</v>
      </c>
      <c r="H21" s="11" t="str">
        <f t="shared" si="10"/>
        <v>N/A</v>
      </c>
      <c r="I21" s="12">
        <v>-3.48</v>
      </c>
      <c r="J21" s="12">
        <v>-14.4</v>
      </c>
      <c r="K21" s="43" t="s">
        <v>739</v>
      </c>
      <c r="L21" s="9" t="str">
        <f t="shared" si="11"/>
        <v>Yes</v>
      </c>
    </row>
    <row r="22" spans="1:12" x14ac:dyDescent="0.25">
      <c r="A22" s="4" t="s">
        <v>1715</v>
      </c>
      <c r="B22" s="43" t="s">
        <v>213</v>
      </c>
      <c r="C22" s="14">
        <v>10787.460756</v>
      </c>
      <c r="D22" s="11" t="str">
        <f t="shared" si="8"/>
        <v>N/A</v>
      </c>
      <c r="E22" s="14">
        <v>10971.506563000001</v>
      </c>
      <c r="F22" s="11" t="str">
        <f t="shared" si="9"/>
        <v>N/A</v>
      </c>
      <c r="G22" s="14">
        <v>9710.6224719000002</v>
      </c>
      <c r="H22" s="11" t="str">
        <f t="shared" si="10"/>
        <v>N/A</v>
      </c>
      <c r="I22" s="12">
        <v>1.706</v>
      </c>
      <c r="J22" s="12">
        <v>-11.5</v>
      </c>
      <c r="K22" s="43" t="s">
        <v>739</v>
      </c>
      <c r="L22" s="9" t="str">
        <f t="shared" si="11"/>
        <v>Yes</v>
      </c>
    </row>
    <row r="23" spans="1:12" x14ac:dyDescent="0.25">
      <c r="A23" s="4" t="s">
        <v>1133</v>
      </c>
      <c r="B23" s="43" t="s">
        <v>213</v>
      </c>
      <c r="C23" s="14">
        <v>13620.807944</v>
      </c>
      <c r="D23" s="11" t="str">
        <f t="shared" si="8"/>
        <v>N/A</v>
      </c>
      <c r="E23" s="14">
        <v>13045.362867</v>
      </c>
      <c r="F23" s="11" t="str">
        <f t="shared" si="9"/>
        <v>N/A</v>
      </c>
      <c r="G23" s="14">
        <v>11213.869613000001</v>
      </c>
      <c r="H23" s="11" t="str">
        <f t="shared" si="10"/>
        <v>N/A</v>
      </c>
      <c r="I23" s="12">
        <v>-4.22</v>
      </c>
      <c r="J23" s="12">
        <v>-14</v>
      </c>
      <c r="K23" s="43" t="s">
        <v>739</v>
      </c>
      <c r="L23" s="9" t="str">
        <f t="shared" si="11"/>
        <v>Yes</v>
      </c>
    </row>
    <row r="24" spans="1:12" x14ac:dyDescent="0.25">
      <c r="A24" s="4" t="s">
        <v>1134</v>
      </c>
      <c r="B24" s="43" t="s">
        <v>213</v>
      </c>
      <c r="C24" s="14">
        <v>1468.4228507</v>
      </c>
      <c r="D24" s="11" t="str">
        <f t="shared" si="8"/>
        <v>N/A</v>
      </c>
      <c r="E24" s="14">
        <v>1341.2431658999999</v>
      </c>
      <c r="F24" s="11" t="str">
        <f t="shared" si="9"/>
        <v>N/A</v>
      </c>
      <c r="G24" s="14">
        <v>1162.1812554999999</v>
      </c>
      <c r="H24" s="11" t="str">
        <f t="shared" si="10"/>
        <v>N/A</v>
      </c>
      <c r="I24" s="12">
        <v>-8.66</v>
      </c>
      <c r="J24" s="12">
        <v>-13.4</v>
      </c>
      <c r="K24" s="43" t="s">
        <v>739</v>
      </c>
      <c r="L24" s="9" t="str">
        <f t="shared" si="11"/>
        <v>Yes</v>
      </c>
    </row>
    <row r="25" spans="1:12" x14ac:dyDescent="0.25">
      <c r="A25" s="4" t="s">
        <v>1135</v>
      </c>
      <c r="B25" s="43" t="s">
        <v>213</v>
      </c>
      <c r="C25" s="14">
        <v>2425.2417209</v>
      </c>
      <c r="D25" s="11" t="str">
        <f t="shared" si="8"/>
        <v>N/A</v>
      </c>
      <c r="E25" s="14">
        <v>2445.2185946</v>
      </c>
      <c r="F25" s="11" t="str">
        <f t="shared" si="9"/>
        <v>N/A</v>
      </c>
      <c r="G25" s="14">
        <v>1900.2265273999999</v>
      </c>
      <c r="H25" s="11" t="str">
        <f t="shared" si="10"/>
        <v>N/A</v>
      </c>
      <c r="I25" s="12">
        <v>0.82369999999999999</v>
      </c>
      <c r="J25" s="12">
        <v>-22.3</v>
      </c>
      <c r="K25" s="43" t="s">
        <v>739</v>
      </c>
      <c r="L25" s="9" t="str">
        <f t="shared" si="11"/>
        <v>Yes</v>
      </c>
    </row>
    <row r="26" spans="1:12" x14ac:dyDescent="0.25">
      <c r="A26" s="2" t="s">
        <v>1136</v>
      </c>
      <c r="B26" s="43" t="s">
        <v>213</v>
      </c>
      <c r="C26" s="14">
        <v>4444.9374329000002</v>
      </c>
      <c r="D26" s="11" t="str">
        <f t="shared" si="8"/>
        <v>N/A</v>
      </c>
      <c r="E26" s="14">
        <v>4328.7807762000002</v>
      </c>
      <c r="F26" s="11" t="str">
        <f t="shared" si="9"/>
        <v>N/A</v>
      </c>
      <c r="G26" s="14">
        <v>3679.0305195000001</v>
      </c>
      <c r="H26" s="11" t="str">
        <f t="shared" si="10"/>
        <v>N/A</v>
      </c>
      <c r="I26" s="12">
        <v>-2.61</v>
      </c>
      <c r="J26" s="12">
        <v>-15</v>
      </c>
      <c r="K26" s="43" t="s">
        <v>739</v>
      </c>
      <c r="L26" s="9" t="str">
        <f>IF(J26="Div by 0", "N/A", IF(OR(J26="N/A",K26="N/A"),"N/A", IF(J26&gt;VALUE(MID(K26,1,2)), "No", IF(J26&lt;-1*VALUE(MID(K26,1,2)), "No", "Yes"))))</f>
        <v>Yes</v>
      </c>
    </row>
    <row r="27" spans="1:12" x14ac:dyDescent="0.25">
      <c r="A27" s="2" t="s">
        <v>1137</v>
      </c>
      <c r="B27" s="43" t="s">
        <v>213</v>
      </c>
      <c r="C27" s="14">
        <v>4365.5797756000002</v>
      </c>
      <c r="D27" s="11" t="str">
        <f t="shared" si="8"/>
        <v>N/A</v>
      </c>
      <c r="E27" s="14">
        <v>4159.4905441999999</v>
      </c>
      <c r="F27" s="11" t="str">
        <f t="shared" si="9"/>
        <v>N/A</v>
      </c>
      <c r="G27" s="14">
        <v>3600.8519181000001</v>
      </c>
      <c r="H27" s="11" t="str">
        <f t="shared" si="10"/>
        <v>N/A</v>
      </c>
      <c r="I27" s="12">
        <v>-4.72</v>
      </c>
      <c r="J27" s="12">
        <v>-13.4</v>
      </c>
      <c r="K27" s="43" t="s">
        <v>739</v>
      </c>
      <c r="L27" s="9" t="str">
        <f>IF(J27="Div by 0", "N/A", IF(OR(J27="N/A",K27="N/A"),"N/A", IF(J27&gt;VALUE(MID(K27,1,2)), "No", IF(J27&lt;-1*VALUE(MID(K27,1,2)), "No", "Yes"))))</f>
        <v>Yes</v>
      </c>
    </row>
    <row r="28" spans="1:12" x14ac:dyDescent="0.25">
      <c r="A28" s="53" t="s">
        <v>1138</v>
      </c>
      <c r="B28" s="43" t="s">
        <v>213</v>
      </c>
      <c r="C28" s="14">
        <v>10933.380571</v>
      </c>
      <c r="D28" s="11" t="str">
        <f t="shared" si="8"/>
        <v>N/A</v>
      </c>
      <c r="E28" s="14">
        <v>11084.000995</v>
      </c>
      <c r="F28" s="11" t="str">
        <f t="shared" si="9"/>
        <v>N/A</v>
      </c>
      <c r="G28" s="14">
        <v>9461.8344297999993</v>
      </c>
      <c r="H28" s="11" t="str">
        <f t="shared" si="10"/>
        <v>N/A</v>
      </c>
      <c r="I28" s="12">
        <v>1.3779999999999999</v>
      </c>
      <c r="J28" s="12">
        <v>-14.6</v>
      </c>
      <c r="K28" s="43" t="s">
        <v>739</v>
      </c>
      <c r="L28" s="9" t="str">
        <f>IF(J28="Div by 0", "N/A", IF(K28="N/A","N/A", IF(J28&gt;VALUE(MID(K28,1,2)), "No", IF(J28&lt;-1*VALUE(MID(K28,1,2)), "No", "Yes"))))</f>
        <v>Yes</v>
      </c>
    </row>
    <row r="29" spans="1:12" x14ac:dyDescent="0.25">
      <c r="A29" s="2" t="s">
        <v>1139</v>
      </c>
      <c r="B29" s="43" t="s">
        <v>213</v>
      </c>
      <c r="C29" s="14">
        <v>10803.335252999999</v>
      </c>
      <c r="D29" s="11" t="str">
        <f t="shared" si="8"/>
        <v>N/A</v>
      </c>
      <c r="E29" s="14">
        <v>11037.661897</v>
      </c>
      <c r="F29" s="11" t="str">
        <f t="shared" si="9"/>
        <v>N/A</v>
      </c>
      <c r="G29" s="14">
        <v>9779.3600585000004</v>
      </c>
      <c r="H29" s="11" t="str">
        <f t="shared" si="10"/>
        <v>N/A</v>
      </c>
      <c r="I29" s="12">
        <v>2.169</v>
      </c>
      <c r="J29" s="12">
        <v>-11.4</v>
      </c>
      <c r="K29" s="43" t="s">
        <v>739</v>
      </c>
      <c r="L29" s="9" t="str">
        <f>IF(J29="Div by 0", "N/A", IF(K29="N/A","N/A", IF(J29&gt;VALUE(MID(K29,1,2)), "No", IF(J29&lt;-1*VALUE(MID(K29,1,2)), "No", "Yes"))))</f>
        <v>Yes</v>
      </c>
    </row>
    <row r="30" spans="1:12" x14ac:dyDescent="0.25">
      <c r="A30" s="2" t="s">
        <v>1140</v>
      </c>
      <c r="B30" s="43" t="s">
        <v>213</v>
      </c>
      <c r="C30" s="14">
        <v>11815.937211</v>
      </c>
      <c r="D30" s="11" t="str">
        <f t="shared" si="8"/>
        <v>N/A</v>
      </c>
      <c r="E30" s="14">
        <v>11901.381025999999</v>
      </c>
      <c r="F30" s="11" t="str">
        <f t="shared" si="9"/>
        <v>N/A</v>
      </c>
      <c r="G30" s="14">
        <v>9592.4010761000009</v>
      </c>
      <c r="H30" s="11" t="str">
        <f t="shared" si="10"/>
        <v>N/A</v>
      </c>
      <c r="I30" s="12">
        <v>0.72309999999999997</v>
      </c>
      <c r="J30" s="12">
        <v>-19.399999999999999</v>
      </c>
      <c r="K30" s="43" t="s">
        <v>739</v>
      </c>
      <c r="L30" s="9" t="str">
        <f>IF(J30="Div by 0", "N/A", IF(K30="N/A","N/A", IF(J30&gt;VALUE(MID(K30,1,2)), "No", IF(J30&lt;-1*VALUE(MID(K30,1,2)), "No", "Yes"))))</f>
        <v>Yes</v>
      </c>
    </row>
    <row r="31" spans="1:12" x14ac:dyDescent="0.25">
      <c r="A31" s="2" t="s">
        <v>1141</v>
      </c>
      <c r="B31" s="43" t="s">
        <v>213</v>
      </c>
      <c r="C31" s="14">
        <v>10624.051861</v>
      </c>
      <c r="D31" s="11" t="str">
        <f t="shared" si="8"/>
        <v>N/A</v>
      </c>
      <c r="E31" s="14">
        <v>10814.834074</v>
      </c>
      <c r="F31" s="11" t="str">
        <f t="shared" si="9"/>
        <v>N/A</v>
      </c>
      <c r="G31" s="14">
        <v>9282.5222207999996</v>
      </c>
      <c r="H31" s="11" t="str">
        <f t="shared" si="10"/>
        <v>N/A</v>
      </c>
      <c r="I31" s="12">
        <v>1.796</v>
      </c>
      <c r="J31" s="12">
        <v>-14.2</v>
      </c>
      <c r="K31" s="43" t="s">
        <v>739</v>
      </c>
      <c r="L31" s="9" t="str">
        <f>IF(J31="Div by 0", "N/A", IF(OR(J31="N/A",K31="N/A"),"N/A", IF(J31&gt;VALUE(MID(K31,1,2)), "No", IF(J31&lt;-1*VALUE(MID(K31,1,2)), "No", "Yes"))))</f>
        <v>Yes</v>
      </c>
    </row>
    <row r="32" spans="1:12" x14ac:dyDescent="0.25">
      <c r="A32" s="2" t="s">
        <v>1142</v>
      </c>
      <c r="B32" s="43" t="s">
        <v>213</v>
      </c>
      <c r="C32" s="14">
        <v>11516.863461999999</v>
      </c>
      <c r="D32" s="11" t="str">
        <f t="shared" si="8"/>
        <v>N/A</v>
      </c>
      <c r="E32" s="14">
        <v>11579.418136</v>
      </c>
      <c r="F32" s="11" t="str">
        <f t="shared" si="9"/>
        <v>N/A</v>
      </c>
      <c r="G32" s="14">
        <v>9784.2062929000003</v>
      </c>
      <c r="H32" s="11" t="str">
        <f t="shared" si="10"/>
        <v>N/A</v>
      </c>
      <c r="I32" s="12">
        <v>0.54320000000000002</v>
      </c>
      <c r="J32" s="12">
        <v>-15.5</v>
      </c>
      <c r="K32" s="43" t="s">
        <v>739</v>
      </c>
      <c r="L32" s="9" t="str">
        <f>IF(J32="Div by 0", "N/A", IF(OR(J32="N/A",K32="N/A"),"N/A", IF(J32&gt;VALUE(MID(K32,1,2)), "No", IF(J32&lt;-1*VALUE(MID(K32,1,2)), "No", "Yes"))))</f>
        <v>Yes</v>
      </c>
    </row>
    <row r="33" spans="1:12" x14ac:dyDescent="0.25">
      <c r="A33" s="2" t="s">
        <v>1718</v>
      </c>
      <c r="B33" s="43" t="s">
        <v>213</v>
      </c>
      <c r="C33" s="14">
        <v>4680.6080306000003</v>
      </c>
      <c r="D33" s="11" t="str">
        <f t="shared" si="8"/>
        <v>N/A</v>
      </c>
      <c r="E33" s="14">
        <v>4012.5835615999999</v>
      </c>
      <c r="F33" s="11" t="str">
        <f t="shared" si="9"/>
        <v>N/A</v>
      </c>
      <c r="G33" s="14">
        <v>1647.3488132</v>
      </c>
      <c r="H33" s="11" t="str">
        <f t="shared" si="10"/>
        <v>N/A</v>
      </c>
      <c r="I33" s="12">
        <v>-14.3</v>
      </c>
      <c r="J33" s="12">
        <v>-58.9</v>
      </c>
      <c r="K33" s="43" t="s">
        <v>739</v>
      </c>
      <c r="L33" s="9" t="str">
        <f t="shared" ref="L33:L45" si="12">IF(J33="Div by 0", "N/A", IF(K33="N/A","N/A", IF(J33&gt;VALUE(MID(K33,1,2)), "No", IF(J33&lt;-1*VALUE(MID(K33,1,2)), "No", "Yes"))))</f>
        <v>No</v>
      </c>
    </row>
    <row r="34" spans="1:12" x14ac:dyDescent="0.25">
      <c r="A34" s="2" t="s">
        <v>1719</v>
      </c>
      <c r="B34" s="43" t="s">
        <v>213</v>
      </c>
      <c r="C34" s="14">
        <v>1212.0230085999999</v>
      </c>
      <c r="D34" s="11" t="str">
        <f t="shared" si="8"/>
        <v>N/A</v>
      </c>
      <c r="E34" s="14">
        <v>1204.8018867999999</v>
      </c>
      <c r="F34" s="11" t="str">
        <f t="shared" si="9"/>
        <v>N/A</v>
      </c>
      <c r="G34" s="14">
        <v>1043.7276813999999</v>
      </c>
      <c r="H34" s="11" t="str">
        <f t="shared" si="10"/>
        <v>N/A</v>
      </c>
      <c r="I34" s="12">
        <v>-0.59599999999999997</v>
      </c>
      <c r="J34" s="12">
        <v>-13.4</v>
      </c>
      <c r="K34" s="43" t="s">
        <v>739</v>
      </c>
      <c r="L34" s="9" t="str">
        <f t="shared" si="12"/>
        <v>Yes</v>
      </c>
    </row>
    <row r="35" spans="1:12" x14ac:dyDescent="0.25">
      <c r="A35" s="2" t="s">
        <v>1720</v>
      </c>
      <c r="B35" s="43" t="s">
        <v>213</v>
      </c>
      <c r="C35" s="14">
        <v>13171.797484000001</v>
      </c>
      <c r="D35" s="11" t="str">
        <f t="shared" si="8"/>
        <v>N/A</v>
      </c>
      <c r="E35" s="14">
        <v>13478.241511</v>
      </c>
      <c r="F35" s="11" t="str">
        <f t="shared" si="9"/>
        <v>N/A</v>
      </c>
      <c r="G35" s="14">
        <v>10876.306866000001</v>
      </c>
      <c r="H35" s="11" t="str">
        <f t="shared" si="10"/>
        <v>N/A</v>
      </c>
      <c r="I35" s="12">
        <v>2.327</v>
      </c>
      <c r="J35" s="12">
        <v>-19.3</v>
      </c>
      <c r="K35" s="43" t="s">
        <v>739</v>
      </c>
      <c r="L35" s="9" t="str">
        <f t="shared" si="12"/>
        <v>Yes</v>
      </c>
    </row>
    <row r="36" spans="1:12" x14ac:dyDescent="0.25">
      <c r="A36" s="2" t="s">
        <v>1721</v>
      </c>
      <c r="B36" s="43" t="s">
        <v>213</v>
      </c>
      <c r="C36" s="14">
        <v>468.44764543000002</v>
      </c>
      <c r="D36" s="11" t="str">
        <f t="shared" si="8"/>
        <v>N/A</v>
      </c>
      <c r="E36" s="14">
        <v>493.70798109999998</v>
      </c>
      <c r="F36" s="11" t="str">
        <f t="shared" si="9"/>
        <v>N/A</v>
      </c>
      <c r="G36" s="14">
        <v>402.99262727000001</v>
      </c>
      <c r="H36" s="11" t="str">
        <f t="shared" si="10"/>
        <v>N/A</v>
      </c>
      <c r="I36" s="12">
        <v>5.3920000000000003</v>
      </c>
      <c r="J36" s="12">
        <v>-18.399999999999999</v>
      </c>
      <c r="K36" s="43" t="s">
        <v>739</v>
      </c>
      <c r="L36" s="9" t="str">
        <f t="shared" si="12"/>
        <v>Yes</v>
      </c>
    </row>
    <row r="37" spans="1:12" x14ac:dyDescent="0.25">
      <c r="A37" s="2" t="s">
        <v>1722</v>
      </c>
      <c r="B37" s="43" t="s">
        <v>213</v>
      </c>
      <c r="C37" s="14">
        <v>18724.765768000001</v>
      </c>
      <c r="D37" s="11" t="str">
        <f t="shared" si="8"/>
        <v>N/A</v>
      </c>
      <c r="E37" s="14">
        <v>18873.148395</v>
      </c>
      <c r="F37" s="11" t="str">
        <f t="shared" si="9"/>
        <v>N/A</v>
      </c>
      <c r="G37" s="14">
        <v>14991.149691000001</v>
      </c>
      <c r="H37" s="11" t="str">
        <f t="shared" si="10"/>
        <v>N/A</v>
      </c>
      <c r="I37" s="12">
        <v>0.79239999999999999</v>
      </c>
      <c r="J37" s="12">
        <v>-20.6</v>
      </c>
      <c r="K37" s="43" t="s">
        <v>739</v>
      </c>
      <c r="L37" s="9" t="str">
        <f t="shared" si="12"/>
        <v>Yes</v>
      </c>
    </row>
    <row r="38" spans="1:12" x14ac:dyDescent="0.25">
      <c r="A38" s="2" t="s">
        <v>1723</v>
      </c>
      <c r="B38" s="43" t="s">
        <v>213</v>
      </c>
      <c r="C38" s="14">
        <v>0</v>
      </c>
      <c r="D38" s="11" t="str">
        <f t="shared" si="8"/>
        <v>N/A</v>
      </c>
      <c r="E38" s="14">
        <v>0</v>
      </c>
      <c r="F38" s="11" t="str">
        <f t="shared" si="9"/>
        <v>N/A</v>
      </c>
      <c r="G38" s="14">
        <v>0</v>
      </c>
      <c r="H38" s="11" t="str">
        <f t="shared" si="10"/>
        <v>N/A</v>
      </c>
      <c r="I38" s="12" t="s">
        <v>1746</v>
      </c>
      <c r="J38" s="12" t="s">
        <v>1746</v>
      </c>
      <c r="K38" s="43" t="s">
        <v>739</v>
      </c>
      <c r="L38" s="9" t="str">
        <f t="shared" si="12"/>
        <v>N/A</v>
      </c>
    </row>
    <row r="39" spans="1:12" x14ac:dyDescent="0.25">
      <c r="A39" s="2" t="s">
        <v>1724</v>
      </c>
      <c r="B39" s="43" t="s">
        <v>213</v>
      </c>
      <c r="C39" s="14">
        <v>309.81821097</v>
      </c>
      <c r="D39" s="11" t="str">
        <f t="shared" si="8"/>
        <v>N/A</v>
      </c>
      <c r="E39" s="14">
        <v>309.62772331000002</v>
      </c>
      <c r="F39" s="11" t="str">
        <f t="shared" si="9"/>
        <v>N/A</v>
      </c>
      <c r="G39" s="14">
        <v>249.15499746</v>
      </c>
      <c r="H39" s="11" t="str">
        <f t="shared" si="10"/>
        <v>N/A</v>
      </c>
      <c r="I39" s="12">
        <v>-6.0999999999999999E-2</v>
      </c>
      <c r="J39" s="12">
        <v>-19.5</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21649.273840000002</v>
      </c>
      <c r="D41" s="11" t="str">
        <f t="shared" si="8"/>
        <v>N/A</v>
      </c>
      <c r="E41" s="14">
        <v>21436.488563999999</v>
      </c>
      <c r="F41" s="11" t="str">
        <f t="shared" si="9"/>
        <v>N/A</v>
      </c>
      <c r="G41" s="14">
        <v>18830.382331000001</v>
      </c>
      <c r="H41" s="11" t="str">
        <f t="shared" si="10"/>
        <v>N/A</v>
      </c>
      <c r="I41" s="12">
        <v>-0.98299999999999998</v>
      </c>
      <c r="J41" s="12">
        <v>-12.2</v>
      </c>
      <c r="K41" s="43" t="s">
        <v>739</v>
      </c>
      <c r="L41" s="9" t="str">
        <f t="shared" si="12"/>
        <v>Yes</v>
      </c>
    </row>
    <row r="42" spans="1:12" x14ac:dyDescent="0.25">
      <c r="A42" s="2" t="s">
        <v>1727</v>
      </c>
      <c r="B42" s="43" t="s">
        <v>213</v>
      </c>
      <c r="C42" s="14">
        <v>1543.7179822000001</v>
      </c>
      <c r="D42" s="11" t="str">
        <f t="shared" si="8"/>
        <v>N/A</v>
      </c>
      <c r="E42" s="14">
        <v>1481.412887</v>
      </c>
      <c r="F42" s="11" t="str">
        <f t="shared" si="9"/>
        <v>N/A</v>
      </c>
      <c r="G42" s="14">
        <v>1375.7817889999999</v>
      </c>
      <c r="H42" s="11" t="str">
        <f t="shared" si="10"/>
        <v>N/A</v>
      </c>
      <c r="I42" s="12">
        <v>-4.04</v>
      </c>
      <c r="J42" s="12">
        <v>-7.13</v>
      </c>
      <c r="K42" s="43" t="s">
        <v>739</v>
      </c>
      <c r="L42" s="9" t="str">
        <f t="shared" si="12"/>
        <v>Yes</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16613.295363000001</v>
      </c>
      <c r="D44" s="11" t="str">
        <f t="shared" si="8"/>
        <v>N/A</v>
      </c>
      <c r="E44" s="14">
        <v>16633.142564999998</v>
      </c>
      <c r="F44" s="11" t="str">
        <f t="shared" si="9"/>
        <v>N/A</v>
      </c>
      <c r="G44" s="14">
        <v>13005.031999999999</v>
      </c>
      <c r="H44" s="11" t="str">
        <f t="shared" si="10"/>
        <v>N/A</v>
      </c>
      <c r="I44" s="12">
        <v>0.1195</v>
      </c>
      <c r="J44" s="12">
        <v>-21.8</v>
      </c>
      <c r="K44" s="43" t="s">
        <v>739</v>
      </c>
      <c r="L44" s="9" t="str">
        <f t="shared" si="12"/>
        <v>Yes</v>
      </c>
    </row>
    <row r="45" spans="1:12" ht="25" x14ac:dyDescent="0.25">
      <c r="A45" s="2" t="s">
        <v>1144</v>
      </c>
      <c r="B45" s="43" t="s">
        <v>213</v>
      </c>
      <c r="C45" s="14">
        <v>751.44987060000005</v>
      </c>
      <c r="D45" s="11" t="str">
        <f t="shared" si="8"/>
        <v>N/A</v>
      </c>
      <c r="E45" s="14">
        <v>756.35052008000002</v>
      </c>
      <c r="F45" s="11" t="str">
        <f t="shared" si="9"/>
        <v>N/A</v>
      </c>
      <c r="G45" s="14">
        <v>649.39280805999999</v>
      </c>
      <c r="H45" s="11" t="str">
        <f t="shared" si="10"/>
        <v>N/A</v>
      </c>
      <c r="I45" s="12">
        <v>0.6522</v>
      </c>
      <c r="J45" s="12">
        <v>-14.1</v>
      </c>
      <c r="K45" s="43" t="s">
        <v>739</v>
      </c>
      <c r="L45" s="9" t="str">
        <f t="shared" si="12"/>
        <v>Yes</v>
      </c>
    </row>
    <row r="46" spans="1:12" x14ac:dyDescent="0.25">
      <c r="A46" s="2" t="s">
        <v>1145</v>
      </c>
      <c r="B46" s="35" t="s">
        <v>213</v>
      </c>
      <c r="C46" s="45">
        <v>37080.427873000001</v>
      </c>
      <c r="D46" s="11" t="str">
        <f t="shared" si="8"/>
        <v>N/A</v>
      </c>
      <c r="E46" s="45">
        <v>37662.527570999999</v>
      </c>
      <c r="F46" s="11" t="str">
        <f t="shared" si="9"/>
        <v>N/A</v>
      </c>
      <c r="G46" s="45">
        <v>37537.420243</v>
      </c>
      <c r="H46" s="11" t="str">
        <f t="shared" si="10"/>
        <v>N/A</v>
      </c>
      <c r="I46" s="12">
        <v>1.57</v>
      </c>
      <c r="J46" s="12">
        <v>-0.33200000000000002</v>
      </c>
      <c r="K46" s="43" t="s">
        <v>739</v>
      </c>
      <c r="L46" s="9" t="str">
        <f>IF(J46="Div by 0", "N/A", IF(K46="N/A","N/A", IF(J46&gt;VALUE(MID(K46,1,2)), "No", IF(J46&lt;-1*VALUE(MID(K46,1,2)), "No", "Yes"))))</f>
        <v>Yes</v>
      </c>
    </row>
    <row r="47" spans="1:12" x14ac:dyDescent="0.25">
      <c r="A47" s="54" t="s">
        <v>1146</v>
      </c>
      <c r="B47" s="35" t="s">
        <v>213</v>
      </c>
      <c r="C47" s="45">
        <v>30633.717210999999</v>
      </c>
      <c r="D47" s="11" t="str">
        <f t="shared" si="8"/>
        <v>N/A</v>
      </c>
      <c r="E47" s="45">
        <v>30260.450621</v>
      </c>
      <c r="F47" s="11" t="str">
        <f t="shared" si="9"/>
        <v>N/A</v>
      </c>
      <c r="G47" s="45">
        <v>28366.392957</v>
      </c>
      <c r="H47" s="11" t="str">
        <f t="shared" si="10"/>
        <v>N/A</v>
      </c>
      <c r="I47" s="12">
        <v>-1.22</v>
      </c>
      <c r="J47" s="12">
        <v>-6.26</v>
      </c>
      <c r="K47" s="43" t="s">
        <v>739</v>
      </c>
      <c r="L47" s="9" t="str">
        <f>IF(J47="Div by 0", "N/A", IF(K47="N/A","N/A", IF(J47&gt;VALUE(MID(K47,1,2)), "No", IF(J47&lt;-1*VALUE(MID(K47,1,2)), "No", "Yes"))))</f>
        <v>Yes</v>
      </c>
    </row>
    <row r="48" spans="1:12" ht="25" x14ac:dyDescent="0.25">
      <c r="A48" s="2" t="s">
        <v>1147</v>
      </c>
      <c r="B48" s="35" t="s">
        <v>213</v>
      </c>
      <c r="C48" s="45">
        <v>46753.990897000003</v>
      </c>
      <c r="D48" s="11" t="str">
        <f t="shared" si="8"/>
        <v>N/A</v>
      </c>
      <c r="E48" s="45">
        <v>41883.404069999997</v>
      </c>
      <c r="F48" s="11" t="str">
        <f t="shared" si="9"/>
        <v>N/A</v>
      </c>
      <c r="G48" s="45">
        <v>46700.090908999999</v>
      </c>
      <c r="H48" s="11" t="str">
        <f t="shared" si="10"/>
        <v>N/A</v>
      </c>
      <c r="I48" s="12">
        <v>-10.4</v>
      </c>
      <c r="J48" s="12">
        <v>11.5</v>
      </c>
      <c r="K48" s="43" t="s">
        <v>739</v>
      </c>
      <c r="L48" s="9" t="str">
        <f>IF(J48="Div by 0", "N/A", IF(K48="N/A","N/A", IF(J48&gt;VALUE(MID(K48,1,2)), "No", IF(J48&lt;-1*VALUE(MID(K48,1,2)), "No", "Yes"))))</f>
        <v>Yes</v>
      </c>
    </row>
    <row r="49" spans="1:12" x14ac:dyDescent="0.25">
      <c r="A49" s="6" t="s">
        <v>1148</v>
      </c>
      <c r="B49" s="35" t="s">
        <v>213</v>
      </c>
      <c r="C49" s="45">
        <v>24229.476256999998</v>
      </c>
      <c r="D49" s="11" t="str">
        <f t="shared" si="8"/>
        <v>N/A</v>
      </c>
      <c r="E49" s="45">
        <v>23785.765877000002</v>
      </c>
      <c r="F49" s="11" t="str">
        <f t="shared" si="9"/>
        <v>N/A</v>
      </c>
      <c r="G49" s="45">
        <v>17464.512331000002</v>
      </c>
      <c r="H49" s="11" t="str">
        <f t="shared" si="10"/>
        <v>N/A</v>
      </c>
      <c r="I49" s="12">
        <v>-1.83</v>
      </c>
      <c r="J49" s="12">
        <v>-26.6</v>
      </c>
      <c r="K49" s="43" t="s">
        <v>739</v>
      </c>
      <c r="L49" s="9" t="str">
        <f t="shared" ref="L49:L59" si="13">IF(J49="Div by 0", "N/A", IF(K49="N/A","N/A", IF(J49&gt;VALUE(MID(K49,1,2)), "No", IF(J49&lt;-1*VALUE(MID(K49,1,2)), "No", "Yes"))))</f>
        <v>Yes</v>
      </c>
    </row>
    <row r="50" spans="1:12" ht="25" x14ac:dyDescent="0.25">
      <c r="A50" s="2" t="s">
        <v>1149</v>
      </c>
      <c r="B50" s="35" t="s">
        <v>213</v>
      </c>
      <c r="C50" s="45">
        <v>20087.372422</v>
      </c>
      <c r="D50" s="11" t="str">
        <f t="shared" si="8"/>
        <v>N/A</v>
      </c>
      <c r="E50" s="45">
        <v>21196.120769000001</v>
      </c>
      <c r="F50" s="11" t="str">
        <f t="shared" si="9"/>
        <v>N/A</v>
      </c>
      <c r="G50" s="45">
        <v>14484.177561</v>
      </c>
      <c r="H50" s="11" t="str">
        <f t="shared" si="10"/>
        <v>N/A</v>
      </c>
      <c r="I50" s="12">
        <v>5.52</v>
      </c>
      <c r="J50" s="12">
        <v>-31.7</v>
      </c>
      <c r="K50" s="43" t="s">
        <v>739</v>
      </c>
      <c r="L50" s="9" t="str">
        <f t="shared" si="13"/>
        <v>No</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22097.033088</v>
      </c>
      <c r="D52" s="11" t="str">
        <f t="shared" si="14"/>
        <v>N/A</v>
      </c>
      <c r="E52" s="45">
        <v>18670.928571</v>
      </c>
      <c r="F52" s="11" t="str">
        <f t="shared" si="15"/>
        <v>N/A</v>
      </c>
      <c r="G52" s="45">
        <v>18867.126471</v>
      </c>
      <c r="H52" s="11" t="str">
        <f t="shared" si="16"/>
        <v>N/A</v>
      </c>
      <c r="I52" s="12">
        <v>-15.5</v>
      </c>
      <c r="J52" s="12">
        <v>1.0509999999999999</v>
      </c>
      <c r="K52" s="43" t="s">
        <v>739</v>
      </c>
      <c r="L52" s="9" t="str">
        <f t="shared" si="13"/>
        <v>Yes</v>
      </c>
    </row>
    <row r="53" spans="1:12" ht="25" x14ac:dyDescent="0.25">
      <c r="A53" s="2" t="s">
        <v>1152</v>
      </c>
      <c r="B53" s="35" t="s">
        <v>213</v>
      </c>
      <c r="C53" s="45">
        <v>48594.401961000003</v>
      </c>
      <c r="D53" s="11" t="str">
        <f t="shared" si="14"/>
        <v>N/A</v>
      </c>
      <c r="E53" s="45">
        <v>57136.592857000003</v>
      </c>
      <c r="F53" s="11" t="str">
        <f t="shared" si="15"/>
        <v>N/A</v>
      </c>
      <c r="G53" s="45">
        <v>62133.709676999999</v>
      </c>
      <c r="H53" s="11" t="str">
        <f t="shared" si="16"/>
        <v>N/A</v>
      </c>
      <c r="I53" s="12">
        <v>17.579999999999998</v>
      </c>
      <c r="J53" s="12">
        <v>8.7460000000000004</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28165.351570999999</v>
      </c>
      <c r="D55" s="11" t="str">
        <f t="shared" si="14"/>
        <v>N/A</v>
      </c>
      <c r="E55" s="45">
        <v>27260.974644999998</v>
      </c>
      <c r="F55" s="11" t="str">
        <f t="shared" si="15"/>
        <v>N/A</v>
      </c>
      <c r="G55" s="45">
        <v>20374.118431999999</v>
      </c>
      <c r="H55" s="11" t="str">
        <f t="shared" si="16"/>
        <v>N/A</v>
      </c>
      <c r="I55" s="12">
        <v>-3.21</v>
      </c>
      <c r="J55" s="12">
        <v>-25.3</v>
      </c>
      <c r="K55" s="43" t="s">
        <v>739</v>
      </c>
      <c r="L55" s="9" t="str">
        <f t="shared" si="13"/>
        <v>Yes</v>
      </c>
    </row>
    <row r="56" spans="1:12" ht="25" x14ac:dyDescent="0.25">
      <c r="A56" s="2" t="s">
        <v>1155</v>
      </c>
      <c r="B56" s="35" t="s">
        <v>213</v>
      </c>
      <c r="C56" s="45">
        <v>9497.1619585999997</v>
      </c>
      <c r="D56" s="11" t="str">
        <f t="shared" si="14"/>
        <v>N/A</v>
      </c>
      <c r="E56" s="45">
        <v>7420.7006907000005</v>
      </c>
      <c r="F56" s="11" t="str">
        <f t="shared" si="15"/>
        <v>N/A</v>
      </c>
      <c r="G56" s="45">
        <v>8008.7550130999998</v>
      </c>
      <c r="H56" s="11" t="str">
        <f t="shared" si="16"/>
        <v>N/A</v>
      </c>
      <c r="I56" s="12">
        <v>-21.9</v>
      </c>
      <c r="J56" s="12">
        <v>7.9249999999999998</v>
      </c>
      <c r="K56" s="43" t="s">
        <v>739</v>
      </c>
      <c r="L56" s="9" t="str">
        <f t="shared" si="13"/>
        <v>Yes</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217482873</v>
      </c>
      <c r="F60" s="11" t="str">
        <f t="shared" si="15"/>
        <v>N/A</v>
      </c>
      <c r="G60" s="45">
        <v>161670064</v>
      </c>
      <c r="H60" s="11" t="str">
        <f t="shared" si="16"/>
        <v>N/A</v>
      </c>
      <c r="I60" s="12" t="s">
        <v>213</v>
      </c>
      <c r="J60" s="12">
        <v>-25.7</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57694661</v>
      </c>
      <c r="F61" s="11" t="str">
        <f t="shared" si="15"/>
        <v>N/A</v>
      </c>
      <c r="G61" s="45">
        <v>41989438</v>
      </c>
      <c r="H61" s="11" t="str">
        <f t="shared" si="16"/>
        <v>N/A</v>
      </c>
      <c r="I61" s="12" t="s">
        <v>213</v>
      </c>
      <c r="J61" s="12">
        <v>-27.2</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6427305</v>
      </c>
      <c r="F64" s="11" t="str">
        <f t="shared" si="15"/>
        <v>N/A</v>
      </c>
      <c r="G64" s="45">
        <v>5288310</v>
      </c>
      <c r="H64" s="11" t="str">
        <f t="shared" si="16"/>
        <v>N/A</v>
      </c>
      <c r="I64" s="12" t="s">
        <v>213</v>
      </c>
      <c r="J64" s="12">
        <v>-17.7</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153360907</v>
      </c>
      <c r="F66" s="11" t="str">
        <f t="shared" si="15"/>
        <v>N/A</v>
      </c>
      <c r="G66" s="45">
        <v>114392316</v>
      </c>
      <c r="H66" s="11" t="str">
        <f t="shared" si="16"/>
        <v>N/A</v>
      </c>
      <c r="I66" s="12" t="s">
        <v>213</v>
      </c>
      <c r="J66" s="12">
        <v>-25.4</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14298.566860999999</v>
      </c>
      <c r="D71" s="11" t="str">
        <f t="shared" si="14"/>
        <v>N/A</v>
      </c>
      <c r="E71" s="45">
        <v>11705.213831999999</v>
      </c>
      <c r="F71" s="11" t="str">
        <f t="shared" si="15"/>
        <v>N/A</v>
      </c>
      <c r="G71" s="45">
        <v>9868.7623000999993</v>
      </c>
      <c r="H71" s="11" t="str">
        <f t="shared" si="16"/>
        <v>N/A</v>
      </c>
      <c r="I71" s="12">
        <v>-18.100000000000001</v>
      </c>
      <c r="J71" s="12">
        <v>-15.7</v>
      </c>
      <c r="K71" s="43" t="s">
        <v>739</v>
      </c>
      <c r="L71" s="9" t="str">
        <f t="shared" ref="L71:L81" si="18">IF(J71="Div by 0", "N/A", IF(K71="N/A","N/A", IF(J71&gt;VALUE(MID(K71,1,2)), "No", IF(J71&lt;-1*VALUE(MID(K71,1,2)), "No", "Yes"))))</f>
        <v>Yes</v>
      </c>
    </row>
    <row r="72" spans="1:12" ht="25" x14ac:dyDescent="0.25">
      <c r="A72" s="2" t="s">
        <v>1170</v>
      </c>
      <c r="B72" s="35" t="s">
        <v>213</v>
      </c>
      <c r="C72" s="45">
        <v>8935.4004495000008</v>
      </c>
      <c r="D72" s="11" t="str">
        <f t="shared" si="14"/>
        <v>N/A</v>
      </c>
      <c r="E72" s="45">
        <v>8797.6000304999998</v>
      </c>
      <c r="F72" s="11" t="str">
        <f t="shared" si="15"/>
        <v>N/A</v>
      </c>
      <c r="G72" s="45">
        <v>6710.7939907</v>
      </c>
      <c r="H72" s="11" t="str">
        <f t="shared" si="16"/>
        <v>N/A</v>
      </c>
      <c r="I72" s="12">
        <v>-1.54</v>
      </c>
      <c r="J72" s="12">
        <v>-23.7</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0</v>
      </c>
      <c r="D74" s="11" t="str">
        <f t="shared" si="14"/>
        <v>N/A</v>
      </c>
      <c r="E74" s="45">
        <v>0</v>
      </c>
      <c r="F74" s="11" t="str">
        <f t="shared" si="15"/>
        <v>N/A</v>
      </c>
      <c r="G74" s="45">
        <v>0</v>
      </c>
      <c r="H74" s="11" t="str">
        <f t="shared" si="16"/>
        <v>N/A</v>
      </c>
      <c r="I74" s="12" t="s">
        <v>1746</v>
      </c>
      <c r="J74" s="12" t="s">
        <v>1746</v>
      </c>
      <c r="K74" s="43" t="s">
        <v>739</v>
      </c>
      <c r="L74" s="9" t="str">
        <f t="shared" si="18"/>
        <v>N/A</v>
      </c>
    </row>
    <row r="75" spans="1:12" ht="25" x14ac:dyDescent="0.25">
      <c r="A75" s="2" t="s">
        <v>1173</v>
      </c>
      <c r="B75" s="35" t="s">
        <v>213</v>
      </c>
      <c r="C75" s="45">
        <v>39515.156862999997</v>
      </c>
      <c r="D75" s="11" t="str">
        <f t="shared" si="14"/>
        <v>N/A</v>
      </c>
      <c r="E75" s="45">
        <v>45909.321429000003</v>
      </c>
      <c r="F75" s="11" t="str">
        <f t="shared" si="15"/>
        <v>N/A</v>
      </c>
      <c r="G75" s="45">
        <v>56863.548387000003</v>
      </c>
      <c r="H75" s="11" t="str">
        <f t="shared" si="16"/>
        <v>N/A</v>
      </c>
      <c r="I75" s="12">
        <v>16.18</v>
      </c>
      <c r="J75" s="12">
        <v>23.86</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19335.266912999999</v>
      </c>
      <c r="D77" s="11" t="str">
        <f t="shared" si="14"/>
        <v>N/A</v>
      </c>
      <c r="E77" s="45">
        <v>15013.30465</v>
      </c>
      <c r="F77" s="11" t="str">
        <f t="shared" si="15"/>
        <v>N/A</v>
      </c>
      <c r="G77" s="45">
        <v>13387.046928</v>
      </c>
      <c r="H77" s="11" t="str">
        <f t="shared" si="16"/>
        <v>N/A</v>
      </c>
      <c r="I77" s="12">
        <v>-22.4</v>
      </c>
      <c r="J77" s="12">
        <v>-10.8</v>
      </c>
      <c r="K77" s="43" t="s">
        <v>739</v>
      </c>
      <c r="L77" s="9" t="str">
        <f t="shared" si="18"/>
        <v>Yes</v>
      </c>
    </row>
    <row r="78" spans="1:12" ht="25" x14ac:dyDescent="0.25">
      <c r="A78" s="2" t="s">
        <v>1176</v>
      </c>
      <c r="B78" s="35" t="s">
        <v>213</v>
      </c>
      <c r="C78" s="45">
        <v>0</v>
      </c>
      <c r="D78" s="11" t="str">
        <f t="shared" si="14"/>
        <v>N/A</v>
      </c>
      <c r="E78" s="45">
        <v>0</v>
      </c>
      <c r="F78" s="11" t="str">
        <f t="shared" si="15"/>
        <v>N/A</v>
      </c>
      <c r="G78" s="45">
        <v>0</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221598829</v>
      </c>
      <c r="F82" s="11" t="str">
        <f t="shared" si="15"/>
        <v>N/A</v>
      </c>
      <c r="G82" s="45">
        <v>164087675</v>
      </c>
      <c r="H82" s="11" t="str">
        <f t="shared" si="16"/>
        <v>N/A</v>
      </c>
      <c r="I82" s="12" t="s">
        <v>213</v>
      </c>
      <c r="J82" s="12">
        <v>-26</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10631</v>
      </c>
      <c r="F83" s="11" t="str">
        <f t="shared" ref="F83:F114" si="21">IF($B83="N/A","N/A",IF(E83&gt;10,"No",IF(E83&lt;-10,"No","Yes")))</f>
        <v>N/A</v>
      </c>
      <c r="G83" s="36">
        <v>5634</v>
      </c>
      <c r="H83" s="11" t="str">
        <f t="shared" ref="H83:H114" si="22">IF($B83="N/A","N/A",IF(G83&gt;10,"No",IF(G83&lt;-10,"No","Yes")))</f>
        <v>N/A</v>
      </c>
      <c r="I83" s="12" t="s">
        <v>213</v>
      </c>
      <c r="J83" s="12">
        <v>-47</v>
      </c>
      <c r="K83" s="43" t="s">
        <v>739</v>
      </c>
      <c r="L83" s="9" t="str">
        <f t="shared" si="19"/>
        <v>No</v>
      </c>
    </row>
    <row r="84" spans="1:12" x14ac:dyDescent="0.25">
      <c r="A84" s="2" t="s">
        <v>358</v>
      </c>
      <c r="B84" s="35" t="s">
        <v>213</v>
      </c>
      <c r="C84" s="45" t="s">
        <v>213</v>
      </c>
      <c r="D84" s="11" t="str">
        <f t="shared" si="20"/>
        <v>N/A</v>
      </c>
      <c r="E84" s="45">
        <v>20844.589314000001</v>
      </c>
      <c r="F84" s="11" t="str">
        <f t="shared" si="21"/>
        <v>N/A</v>
      </c>
      <c r="G84" s="45">
        <v>29124.542953</v>
      </c>
      <c r="H84" s="11" t="str">
        <f t="shared" si="22"/>
        <v>N/A</v>
      </c>
      <c r="I84" s="12" t="s">
        <v>213</v>
      </c>
      <c r="J84" s="12">
        <v>39.72</v>
      </c>
      <c r="K84" s="43" t="s">
        <v>739</v>
      </c>
      <c r="L84" s="9" t="str">
        <f t="shared" si="19"/>
        <v>No</v>
      </c>
    </row>
    <row r="85" spans="1:12" ht="25" x14ac:dyDescent="0.25">
      <c r="A85" s="2" t="s">
        <v>1180</v>
      </c>
      <c r="B85" s="35" t="s">
        <v>213</v>
      </c>
      <c r="C85" s="45" t="s">
        <v>213</v>
      </c>
      <c r="D85" s="11" t="str">
        <f t="shared" si="20"/>
        <v>N/A</v>
      </c>
      <c r="E85" s="45">
        <v>20986812</v>
      </c>
      <c r="F85" s="11" t="str">
        <f t="shared" si="21"/>
        <v>N/A</v>
      </c>
      <c r="G85" s="45">
        <v>15291835</v>
      </c>
      <c r="H85" s="11" t="str">
        <f t="shared" si="22"/>
        <v>N/A</v>
      </c>
      <c r="I85" s="12" t="s">
        <v>213</v>
      </c>
      <c r="J85" s="12">
        <v>-27.1</v>
      </c>
      <c r="K85" s="43" t="s">
        <v>739</v>
      </c>
      <c r="L85" s="9" t="str">
        <f t="shared" si="19"/>
        <v>Yes</v>
      </c>
    </row>
    <row r="86" spans="1:12" x14ac:dyDescent="0.25">
      <c r="A86" s="2" t="s">
        <v>729</v>
      </c>
      <c r="B86" s="35" t="s">
        <v>213</v>
      </c>
      <c r="C86" s="45" t="s">
        <v>213</v>
      </c>
      <c r="D86" s="11" t="str">
        <f t="shared" si="20"/>
        <v>N/A</v>
      </c>
      <c r="E86" s="36">
        <v>10390</v>
      </c>
      <c r="F86" s="11" t="str">
        <f t="shared" si="21"/>
        <v>N/A</v>
      </c>
      <c r="G86" s="36">
        <v>5572</v>
      </c>
      <c r="H86" s="11" t="str">
        <f t="shared" si="22"/>
        <v>N/A</v>
      </c>
      <c r="I86" s="12" t="s">
        <v>213</v>
      </c>
      <c r="J86" s="12">
        <v>-46.4</v>
      </c>
      <c r="K86" s="43" t="s">
        <v>739</v>
      </c>
      <c r="L86" s="9" t="str">
        <f t="shared" si="19"/>
        <v>No</v>
      </c>
    </row>
    <row r="87" spans="1:12" ht="25" x14ac:dyDescent="0.25">
      <c r="A87" s="2" t="s">
        <v>1181</v>
      </c>
      <c r="B87" s="35" t="s">
        <v>213</v>
      </c>
      <c r="C87" s="45" t="s">
        <v>213</v>
      </c>
      <c r="D87" s="11" t="str">
        <f t="shared" si="20"/>
        <v>N/A</v>
      </c>
      <c r="E87" s="45">
        <v>2019.9049086</v>
      </c>
      <c r="F87" s="11" t="str">
        <f t="shared" si="21"/>
        <v>N/A</v>
      </c>
      <c r="G87" s="45">
        <v>2744.4068557000001</v>
      </c>
      <c r="H87" s="11" t="str">
        <f t="shared" si="22"/>
        <v>N/A</v>
      </c>
      <c r="I87" s="12" t="s">
        <v>213</v>
      </c>
      <c r="J87" s="12">
        <v>35.869999999999997</v>
      </c>
      <c r="K87" s="43" t="s">
        <v>739</v>
      </c>
      <c r="L87" s="9" t="str">
        <f t="shared" si="19"/>
        <v>No</v>
      </c>
    </row>
    <row r="88" spans="1:12" ht="25" x14ac:dyDescent="0.25">
      <c r="A88" s="2" t="s">
        <v>1182</v>
      </c>
      <c r="B88" s="35" t="s">
        <v>213</v>
      </c>
      <c r="C88" s="45" t="s">
        <v>213</v>
      </c>
      <c r="D88" s="11" t="str">
        <f t="shared" si="20"/>
        <v>N/A</v>
      </c>
      <c r="E88" s="45">
        <v>65525114</v>
      </c>
      <c r="F88" s="11" t="str">
        <f t="shared" si="21"/>
        <v>N/A</v>
      </c>
      <c r="G88" s="45">
        <v>43335937</v>
      </c>
      <c r="H88" s="11" t="str">
        <f t="shared" si="22"/>
        <v>N/A</v>
      </c>
      <c r="I88" s="12" t="s">
        <v>213</v>
      </c>
      <c r="J88" s="12">
        <v>-33.9</v>
      </c>
      <c r="K88" s="43" t="s">
        <v>739</v>
      </c>
      <c r="L88" s="9" t="str">
        <f t="shared" si="19"/>
        <v>No</v>
      </c>
    </row>
    <row r="89" spans="1:12" x14ac:dyDescent="0.25">
      <c r="A89" s="2" t="s">
        <v>730</v>
      </c>
      <c r="B89" s="35" t="s">
        <v>213</v>
      </c>
      <c r="C89" s="45" t="s">
        <v>213</v>
      </c>
      <c r="D89" s="11" t="str">
        <f t="shared" si="20"/>
        <v>N/A</v>
      </c>
      <c r="E89" s="36">
        <v>3486</v>
      </c>
      <c r="F89" s="11" t="str">
        <f t="shared" si="21"/>
        <v>N/A</v>
      </c>
      <c r="G89" s="36">
        <v>1661</v>
      </c>
      <c r="H89" s="11" t="str">
        <f t="shared" si="22"/>
        <v>N/A</v>
      </c>
      <c r="I89" s="12" t="s">
        <v>213</v>
      </c>
      <c r="J89" s="12">
        <v>-52.4</v>
      </c>
      <c r="K89" s="43" t="s">
        <v>739</v>
      </c>
      <c r="L89" s="9" t="str">
        <f t="shared" si="19"/>
        <v>No</v>
      </c>
    </row>
    <row r="90" spans="1:12" ht="25" x14ac:dyDescent="0.25">
      <c r="A90" s="2" t="s">
        <v>1183</v>
      </c>
      <c r="B90" s="35" t="s">
        <v>213</v>
      </c>
      <c r="C90" s="45" t="s">
        <v>213</v>
      </c>
      <c r="D90" s="11" t="str">
        <f t="shared" si="20"/>
        <v>N/A</v>
      </c>
      <c r="E90" s="45">
        <v>18796.647733999998</v>
      </c>
      <c r="F90" s="11" t="str">
        <f t="shared" si="21"/>
        <v>N/A</v>
      </c>
      <c r="G90" s="45">
        <v>26090.269114999999</v>
      </c>
      <c r="H90" s="11" t="str">
        <f t="shared" si="22"/>
        <v>N/A</v>
      </c>
      <c r="I90" s="12" t="s">
        <v>213</v>
      </c>
      <c r="J90" s="12">
        <v>38.799999999999997</v>
      </c>
      <c r="K90" s="43" t="s">
        <v>739</v>
      </c>
      <c r="L90" s="9" t="str">
        <f t="shared" si="19"/>
        <v>No</v>
      </c>
    </row>
    <row r="91" spans="1:12" ht="25" x14ac:dyDescent="0.25">
      <c r="A91" s="2" t="s">
        <v>1184</v>
      </c>
      <c r="B91" s="35" t="s">
        <v>213</v>
      </c>
      <c r="C91" s="45" t="s">
        <v>213</v>
      </c>
      <c r="D91" s="11" t="str">
        <f t="shared" si="20"/>
        <v>N/A</v>
      </c>
      <c r="E91" s="45">
        <v>1178789</v>
      </c>
      <c r="F91" s="11" t="str">
        <f t="shared" si="21"/>
        <v>N/A</v>
      </c>
      <c r="G91" s="45">
        <v>538335</v>
      </c>
      <c r="H91" s="11" t="str">
        <f t="shared" si="22"/>
        <v>N/A</v>
      </c>
      <c r="I91" s="12" t="s">
        <v>213</v>
      </c>
      <c r="J91" s="12">
        <v>-54.3</v>
      </c>
      <c r="K91" s="43" t="s">
        <v>739</v>
      </c>
      <c r="L91" s="9" t="str">
        <f t="shared" si="19"/>
        <v>No</v>
      </c>
    </row>
    <row r="92" spans="1:12" x14ac:dyDescent="0.25">
      <c r="A92" s="2" t="s">
        <v>731</v>
      </c>
      <c r="B92" s="35" t="s">
        <v>213</v>
      </c>
      <c r="C92" s="45" t="s">
        <v>213</v>
      </c>
      <c r="D92" s="11" t="str">
        <f t="shared" si="20"/>
        <v>N/A</v>
      </c>
      <c r="E92" s="36">
        <v>443</v>
      </c>
      <c r="F92" s="11" t="str">
        <f t="shared" si="21"/>
        <v>N/A</v>
      </c>
      <c r="G92" s="36">
        <v>207</v>
      </c>
      <c r="H92" s="11" t="str">
        <f t="shared" si="22"/>
        <v>N/A</v>
      </c>
      <c r="I92" s="12" t="s">
        <v>213</v>
      </c>
      <c r="J92" s="12">
        <v>-53.3</v>
      </c>
      <c r="K92" s="43" t="s">
        <v>739</v>
      </c>
      <c r="L92" s="9" t="str">
        <f t="shared" si="19"/>
        <v>No</v>
      </c>
    </row>
    <row r="93" spans="1:12" ht="25" x14ac:dyDescent="0.25">
      <c r="A93" s="2" t="s">
        <v>1185</v>
      </c>
      <c r="B93" s="35" t="s">
        <v>213</v>
      </c>
      <c r="C93" s="45" t="s">
        <v>213</v>
      </c>
      <c r="D93" s="11" t="str">
        <f t="shared" si="20"/>
        <v>N/A</v>
      </c>
      <c r="E93" s="45">
        <v>2660.9232505999998</v>
      </c>
      <c r="F93" s="11" t="str">
        <f t="shared" si="21"/>
        <v>N/A</v>
      </c>
      <c r="G93" s="45">
        <v>2600.6521739</v>
      </c>
      <c r="H93" s="11" t="str">
        <f t="shared" si="22"/>
        <v>N/A</v>
      </c>
      <c r="I93" s="12" t="s">
        <v>213</v>
      </c>
      <c r="J93" s="12">
        <v>-2.27</v>
      </c>
      <c r="K93" s="43" t="s">
        <v>739</v>
      </c>
      <c r="L93" s="9" t="str">
        <f t="shared" si="19"/>
        <v>Yes</v>
      </c>
    </row>
    <row r="94" spans="1:12" x14ac:dyDescent="0.25">
      <c r="A94" s="2" t="s">
        <v>1186</v>
      </c>
      <c r="B94" s="35" t="s">
        <v>213</v>
      </c>
      <c r="C94" s="45" t="s">
        <v>213</v>
      </c>
      <c r="D94" s="11" t="str">
        <f t="shared" si="20"/>
        <v>N/A</v>
      </c>
      <c r="E94" s="45">
        <v>26123442</v>
      </c>
      <c r="F94" s="11" t="str">
        <f t="shared" si="21"/>
        <v>N/A</v>
      </c>
      <c r="G94" s="45">
        <v>16290747</v>
      </c>
      <c r="H94" s="11" t="str">
        <f t="shared" si="22"/>
        <v>N/A</v>
      </c>
      <c r="I94" s="12" t="s">
        <v>213</v>
      </c>
      <c r="J94" s="12">
        <v>-37.6</v>
      </c>
      <c r="K94" s="43" t="s">
        <v>739</v>
      </c>
      <c r="L94" s="9" t="str">
        <f t="shared" si="19"/>
        <v>No</v>
      </c>
    </row>
    <row r="95" spans="1:12" x14ac:dyDescent="0.25">
      <c r="A95" s="2" t="s">
        <v>732</v>
      </c>
      <c r="B95" s="35" t="s">
        <v>213</v>
      </c>
      <c r="C95" s="45" t="s">
        <v>213</v>
      </c>
      <c r="D95" s="11" t="str">
        <f t="shared" si="20"/>
        <v>N/A</v>
      </c>
      <c r="E95" s="36">
        <v>3700</v>
      </c>
      <c r="F95" s="11" t="str">
        <f t="shared" si="21"/>
        <v>N/A</v>
      </c>
      <c r="G95" s="36">
        <v>1588</v>
      </c>
      <c r="H95" s="11" t="str">
        <f t="shared" si="22"/>
        <v>N/A</v>
      </c>
      <c r="I95" s="12" t="s">
        <v>213</v>
      </c>
      <c r="J95" s="12">
        <v>-57.1</v>
      </c>
      <c r="K95" s="43" t="s">
        <v>739</v>
      </c>
      <c r="L95" s="9" t="str">
        <f t="shared" si="19"/>
        <v>No</v>
      </c>
    </row>
    <row r="96" spans="1:12" x14ac:dyDescent="0.25">
      <c r="A96" s="2" t="s">
        <v>1187</v>
      </c>
      <c r="B96" s="35" t="s">
        <v>213</v>
      </c>
      <c r="C96" s="45" t="s">
        <v>213</v>
      </c>
      <c r="D96" s="11" t="str">
        <f t="shared" si="20"/>
        <v>N/A</v>
      </c>
      <c r="E96" s="45">
        <v>7060.3897297000003</v>
      </c>
      <c r="F96" s="11" t="str">
        <f t="shared" si="21"/>
        <v>N/A</v>
      </c>
      <c r="G96" s="45">
        <v>10258.656800999999</v>
      </c>
      <c r="H96" s="11" t="str">
        <f t="shared" si="22"/>
        <v>N/A</v>
      </c>
      <c r="I96" s="12" t="s">
        <v>213</v>
      </c>
      <c r="J96" s="12">
        <v>45.3</v>
      </c>
      <c r="K96" s="43" t="s">
        <v>739</v>
      </c>
      <c r="L96" s="9" t="str">
        <f t="shared" si="19"/>
        <v>No</v>
      </c>
    </row>
    <row r="97" spans="1:12" x14ac:dyDescent="0.25">
      <c r="A97" s="2" t="s">
        <v>1188</v>
      </c>
      <c r="B97" s="35" t="s">
        <v>213</v>
      </c>
      <c r="C97" s="45" t="s">
        <v>213</v>
      </c>
      <c r="D97" s="11" t="str">
        <f t="shared" si="20"/>
        <v>N/A</v>
      </c>
      <c r="E97" s="45">
        <v>338598</v>
      </c>
      <c r="F97" s="11" t="str">
        <f t="shared" si="21"/>
        <v>N/A</v>
      </c>
      <c r="G97" s="45">
        <v>319640</v>
      </c>
      <c r="H97" s="11" t="str">
        <f t="shared" si="22"/>
        <v>N/A</v>
      </c>
      <c r="I97" s="12" t="s">
        <v>213</v>
      </c>
      <c r="J97" s="12">
        <v>-5.6</v>
      </c>
      <c r="K97" s="43" t="s">
        <v>739</v>
      </c>
      <c r="L97" s="9" t="str">
        <f t="shared" si="19"/>
        <v>Yes</v>
      </c>
    </row>
    <row r="98" spans="1:12" x14ac:dyDescent="0.25">
      <c r="A98" s="2" t="s">
        <v>520</v>
      </c>
      <c r="B98" s="35" t="s">
        <v>213</v>
      </c>
      <c r="C98" s="45" t="s">
        <v>213</v>
      </c>
      <c r="D98" s="11" t="str">
        <f t="shared" si="20"/>
        <v>N/A</v>
      </c>
      <c r="E98" s="36">
        <v>391</v>
      </c>
      <c r="F98" s="11" t="str">
        <f t="shared" si="21"/>
        <v>N/A</v>
      </c>
      <c r="G98" s="36">
        <v>398</v>
      </c>
      <c r="H98" s="11" t="str">
        <f t="shared" si="22"/>
        <v>N/A</v>
      </c>
      <c r="I98" s="12" t="s">
        <v>213</v>
      </c>
      <c r="J98" s="12">
        <v>1.79</v>
      </c>
      <c r="K98" s="43" t="s">
        <v>739</v>
      </c>
      <c r="L98" s="9" t="str">
        <f t="shared" si="19"/>
        <v>Yes</v>
      </c>
    </row>
    <row r="99" spans="1:12" x14ac:dyDescent="0.25">
      <c r="A99" s="2" t="s">
        <v>1189</v>
      </c>
      <c r="B99" s="35" t="s">
        <v>213</v>
      </c>
      <c r="C99" s="45" t="s">
        <v>213</v>
      </c>
      <c r="D99" s="11" t="str">
        <f t="shared" si="20"/>
        <v>N/A</v>
      </c>
      <c r="E99" s="45">
        <v>865.97953963999998</v>
      </c>
      <c r="F99" s="11" t="str">
        <f t="shared" si="21"/>
        <v>N/A</v>
      </c>
      <c r="G99" s="45">
        <v>803.11557789000005</v>
      </c>
      <c r="H99" s="11" t="str">
        <f t="shared" si="22"/>
        <v>N/A</v>
      </c>
      <c r="I99" s="12" t="s">
        <v>213</v>
      </c>
      <c r="J99" s="12">
        <v>-7.26</v>
      </c>
      <c r="K99" s="43" t="s">
        <v>739</v>
      </c>
      <c r="L99" s="9" t="str">
        <f t="shared" si="19"/>
        <v>Yes</v>
      </c>
    </row>
    <row r="100" spans="1:12" ht="25" x14ac:dyDescent="0.25">
      <c r="A100" s="2" t="s">
        <v>1190</v>
      </c>
      <c r="B100" s="35" t="s">
        <v>213</v>
      </c>
      <c r="C100" s="45" t="s">
        <v>213</v>
      </c>
      <c r="D100" s="11" t="str">
        <f t="shared" si="20"/>
        <v>N/A</v>
      </c>
      <c r="E100" s="45">
        <v>1082933</v>
      </c>
      <c r="F100" s="11" t="str">
        <f t="shared" si="21"/>
        <v>N/A</v>
      </c>
      <c r="G100" s="45">
        <v>774059</v>
      </c>
      <c r="H100" s="11" t="str">
        <f t="shared" si="22"/>
        <v>N/A</v>
      </c>
      <c r="I100" s="12" t="s">
        <v>213</v>
      </c>
      <c r="J100" s="12">
        <v>-28.5</v>
      </c>
      <c r="K100" s="43" t="s">
        <v>739</v>
      </c>
      <c r="L100" s="9" t="str">
        <f t="shared" si="19"/>
        <v>Yes</v>
      </c>
    </row>
    <row r="101" spans="1:12" x14ac:dyDescent="0.25">
      <c r="A101" s="2" t="s">
        <v>521</v>
      </c>
      <c r="B101" s="35" t="s">
        <v>213</v>
      </c>
      <c r="C101" s="45" t="s">
        <v>213</v>
      </c>
      <c r="D101" s="11" t="str">
        <f t="shared" si="20"/>
        <v>N/A</v>
      </c>
      <c r="E101" s="36">
        <v>1036</v>
      </c>
      <c r="F101" s="11" t="str">
        <f t="shared" si="21"/>
        <v>N/A</v>
      </c>
      <c r="G101" s="36">
        <v>587</v>
      </c>
      <c r="H101" s="11" t="str">
        <f t="shared" si="22"/>
        <v>N/A</v>
      </c>
      <c r="I101" s="12" t="s">
        <v>213</v>
      </c>
      <c r="J101" s="12">
        <v>-43.3</v>
      </c>
      <c r="K101" s="43" t="s">
        <v>739</v>
      </c>
      <c r="L101" s="9" t="str">
        <f t="shared" si="19"/>
        <v>No</v>
      </c>
    </row>
    <row r="102" spans="1:12" ht="25" x14ac:dyDescent="0.25">
      <c r="A102" s="2" t="s">
        <v>1191</v>
      </c>
      <c r="B102" s="35" t="s">
        <v>213</v>
      </c>
      <c r="C102" s="45" t="s">
        <v>213</v>
      </c>
      <c r="D102" s="11" t="str">
        <f t="shared" si="20"/>
        <v>N/A</v>
      </c>
      <c r="E102" s="45">
        <v>1045.3021236</v>
      </c>
      <c r="F102" s="11" t="str">
        <f t="shared" si="21"/>
        <v>N/A</v>
      </c>
      <c r="G102" s="45">
        <v>1318.669506</v>
      </c>
      <c r="H102" s="11" t="str">
        <f t="shared" si="22"/>
        <v>N/A</v>
      </c>
      <c r="I102" s="12" t="s">
        <v>213</v>
      </c>
      <c r="J102" s="12">
        <v>26.15</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43283417</v>
      </c>
      <c r="F106" s="11" t="str">
        <f t="shared" si="21"/>
        <v>N/A</v>
      </c>
      <c r="G106" s="45">
        <v>29141590</v>
      </c>
      <c r="H106" s="11" t="str">
        <f t="shared" si="22"/>
        <v>N/A</v>
      </c>
      <c r="I106" s="12" t="s">
        <v>213</v>
      </c>
      <c r="J106" s="12">
        <v>-32.700000000000003</v>
      </c>
      <c r="K106" s="43" t="s">
        <v>739</v>
      </c>
      <c r="L106" s="9" t="str">
        <f t="shared" si="19"/>
        <v>No</v>
      </c>
    </row>
    <row r="107" spans="1:12" x14ac:dyDescent="0.25">
      <c r="A107" s="2" t="s">
        <v>523</v>
      </c>
      <c r="B107" s="35" t="s">
        <v>213</v>
      </c>
      <c r="C107" s="45" t="s">
        <v>213</v>
      </c>
      <c r="D107" s="11" t="str">
        <f t="shared" si="20"/>
        <v>N/A</v>
      </c>
      <c r="E107" s="36">
        <v>4488</v>
      </c>
      <c r="F107" s="11" t="str">
        <f t="shared" si="21"/>
        <v>N/A</v>
      </c>
      <c r="G107" s="36">
        <v>2338</v>
      </c>
      <c r="H107" s="11" t="str">
        <f t="shared" si="22"/>
        <v>N/A</v>
      </c>
      <c r="I107" s="12" t="s">
        <v>213</v>
      </c>
      <c r="J107" s="12">
        <v>-47.9</v>
      </c>
      <c r="K107" s="43" t="s">
        <v>739</v>
      </c>
      <c r="L107" s="9" t="str">
        <f t="shared" si="19"/>
        <v>No</v>
      </c>
    </row>
    <row r="108" spans="1:12" ht="25" x14ac:dyDescent="0.25">
      <c r="A108" s="2" t="s">
        <v>1195</v>
      </c>
      <c r="B108" s="35" t="s">
        <v>213</v>
      </c>
      <c r="C108" s="45" t="s">
        <v>213</v>
      </c>
      <c r="D108" s="11" t="str">
        <f t="shared" si="20"/>
        <v>N/A</v>
      </c>
      <c r="E108" s="45">
        <v>9644.2551248</v>
      </c>
      <c r="F108" s="11" t="str">
        <f t="shared" si="21"/>
        <v>N/A</v>
      </c>
      <c r="G108" s="45">
        <v>12464.324209</v>
      </c>
      <c r="H108" s="11" t="str">
        <f t="shared" si="22"/>
        <v>N/A</v>
      </c>
      <c r="I108" s="12" t="s">
        <v>213</v>
      </c>
      <c r="J108" s="12">
        <v>29.24</v>
      </c>
      <c r="K108" s="43" t="s">
        <v>739</v>
      </c>
      <c r="L108" s="9" t="str">
        <f t="shared" si="19"/>
        <v>Yes</v>
      </c>
    </row>
    <row r="109" spans="1:12" ht="25" x14ac:dyDescent="0.25">
      <c r="A109" s="2" t="s">
        <v>1196</v>
      </c>
      <c r="B109" s="35" t="s">
        <v>213</v>
      </c>
      <c r="C109" s="45" t="s">
        <v>213</v>
      </c>
      <c r="D109" s="11" t="str">
        <f t="shared" si="20"/>
        <v>N/A</v>
      </c>
      <c r="E109" s="45">
        <v>1707693</v>
      </c>
      <c r="F109" s="11" t="str">
        <f t="shared" si="21"/>
        <v>N/A</v>
      </c>
      <c r="G109" s="45">
        <v>1141312</v>
      </c>
      <c r="H109" s="11" t="str">
        <f t="shared" si="22"/>
        <v>N/A</v>
      </c>
      <c r="I109" s="12" t="s">
        <v>213</v>
      </c>
      <c r="J109" s="12">
        <v>-33.200000000000003</v>
      </c>
      <c r="K109" s="43" t="s">
        <v>739</v>
      </c>
      <c r="L109" s="9" t="str">
        <f t="shared" si="19"/>
        <v>No</v>
      </c>
    </row>
    <row r="110" spans="1:12" x14ac:dyDescent="0.25">
      <c r="A110" s="2" t="s">
        <v>524</v>
      </c>
      <c r="B110" s="35" t="s">
        <v>213</v>
      </c>
      <c r="C110" s="45" t="s">
        <v>213</v>
      </c>
      <c r="D110" s="11" t="str">
        <f t="shared" si="20"/>
        <v>N/A</v>
      </c>
      <c r="E110" s="36">
        <v>730</v>
      </c>
      <c r="F110" s="11" t="str">
        <f t="shared" si="21"/>
        <v>N/A</v>
      </c>
      <c r="G110" s="36">
        <v>461</v>
      </c>
      <c r="H110" s="11" t="str">
        <f t="shared" si="22"/>
        <v>N/A</v>
      </c>
      <c r="I110" s="12" t="s">
        <v>213</v>
      </c>
      <c r="J110" s="12">
        <v>-36.799999999999997</v>
      </c>
      <c r="K110" s="43" t="s">
        <v>739</v>
      </c>
      <c r="L110" s="9" t="str">
        <f t="shared" si="19"/>
        <v>No</v>
      </c>
    </row>
    <row r="111" spans="1:12" ht="25" x14ac:dyDescent="0.25">
      <c r="A111" s="2" t="s">
        <v>1197</v>
      </c>
      <c r="B111" s="35" t="s">
        <v>213</v>
      </c>
      <c r="C111" s="45" t="s">
        <v>213</v>
      </c>
      <c r="D111" s="11" t="str">
        <f t="shared" si="20"/>
        <v>N/A</v>
      </c>
      <c r="E111" s="45">
        <v>2339.3054794999998</v>
      </c>
      <c r="F111" s="11" t="str">
        <f t="shared" si="21"/>
        <v>N/A</v>
      </c>
      <c r="G111" s="45">
        <v>2475.7310195</v>
      </c>
      <c r="H111" s="11" t="str">
        <f t="shared" si="22"/>
        <v>N/A</v>
      </c>
      <c r="I111" s="12" t="s">
        <v>213</v>
      </c>
      <c r="J111" s="12">
        <v>5.8319999999999999</v>
      </c>
      <c r="K111" s="43" t="s">
        <v>739</v>
      </c>
      <c r="L111" s="9" t="str">
        <f t="shared" si="19"/>
        <v>Yes</v>
      </c>
    </row>
    <row r="112" spans="1:12" ht="25" x14ac:dyDescent="0.25">
      <c r="A112" s="2" t="s">
        <v>1198</v>
      </c>
      <c r="B112" s="35" t="s">
        <v>213</v>
      </c>
      <c r="C112" s="45" t="s">
        <v>213</v>
      </c>
      <c r="D112" s="11" t="str">
        <f t="shared" si="20"/>
        <v>N/A</v>
      </c>
      <c r="E112" s="45">
        <v>1033656</v>
      </c>
      <c r="F112" s="11" t="str">
        <f t="shared" si="21"/>
        <v>N/A</v>
      </c>
      <c r="G112" s="45">
        <v>986531</v>
      </c>
      <c r="H112" s="11" t="str">
        <f t="shared" si="22"/>
        <v>N/A</v>
      </c>
      <c r="I112" s="12" t="s">
        <v>213</v>
      </c>
      <c r="J112" s="12">
        <v>-4.5599999999999996</v>
      </c>
      <c r="K112" s="43" t="s">
        <v>739</v>
      </c>
      <c r="L112" s="9" t="str">
        <f t="shared" si="19"/>
        <v>Yes</v>
      </c>
    </row>
    <row r="113" spans="1:12" x14ac:dyDescent="0.25">
      <c r="A113" s="2" t="s">
        <v>525</v>
      </c>
      <c r="B113" s="35" t="s">
        <v>213</v>
      </c>
      <c r="C113" s="45" t="s">
        <v>213</v>
      </c>
      <c r="D113" s="11" t="str">
        <f t="shared" si="20"/>
        <v>N/A</v>
      </c>
      <c r="E113" s="36">
        <v>697</v>
      </c>
      <c r="F113" s="11" t="str">
        <f t="shared" si="21"/>
        <v>N/A</v>
      </c>
      <c r="G113" s="36">
        <v>534</v>
      </c>
      <c r="H113" s="11" t="str">
        <f t="shared" si="22"/>
        <v>N/A</v>
      </c>
      <c r="I113" s="12" t="s">
        <v>213</v>
      </c>
      <c r="J113" s="12">
        <v>-23.4</v>
      </c>
      <c r="K113" s="43" t="s">
        <v>739</v>
      </c>
      <c r="L113" s="9" t="str">
        <f t="shared" si="19"/>
        <v>Yes</v>
      </c>
    </row>
    <row r="114" spans="1:12" ht="25" x14ac:dyDescent="0.25">
      <c r="A114" s="2" t="s">
        <v>1199</v>
      </c>
      <c r="B114" s="35" t="s">
        <v>213</v>
      </c>
      <c r="C114" s="45" t="s">
        <v>213</v>
      </c>
      <c r="D114" s="11" t="str">
        <f t="shared" si="20"/>
        <v>N/A</v>
      </c>
      <c r="E114" s="45">
        <v>1483.0071736</v>
      </c>
      <c r="F114" s="11" t="str">
        <f t="shared" si="21"/>
        <v>N/A</v>
      </c>
      <c r="G114" s="45">
        <v>1847.4363295999999</v>
      </c>
      <c r="H114" s="11" t="str">
        <f t="shared" si="22"/>
        <v>N/A</v>
      </c>
      <c r="I114" s="12" t="s">
        <v>213</v>
      </c>
      <c r="J114" s="12">
        <v>24.57</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0</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0</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t="s">
        <v>1746</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41782927</v>
      </c>
      <c r="F118" s="11" t="str">
        <f t="shared" si="24"/>
        <v>N/A</v>
      </c>
      <c r="G118" s="45">
        <v>43106288</v>
      </c>
      <c r="H118" s="11" t="str">
        <f t="shared" si="25"/>
        <v>N/A</v>
      </c>
      <c r="I118" s="12" t="s">
        <v>213</v>
      </c>
      <c r="J118" s="12">
        <v>3.1669999999999998</v>
      </c>
      <c r="K118" s="43" t="s">
        <v>739</v>
      </c>
      <c r="L118" s="9" t="str">
        <f t="shared" si="19"/>
        <v>Yes</v>
      </c>
    </row>
    <row r="119" spans="1:12" ht="25" x14ac:dyDescent="0.25">
      <c r="A119" s="2" t="s">
        <v>527</v>
      </c>
      <c r="B119" s="35" t="s">
        <v>213</v>
      </c>
      <c r="C119" s="45" t="s">
        <v>213</v>
      </c>
      <c r="D119" s="11" t="str">
        <f t="shared" si="23"/>
        <v>N/A</v>
      </c>
      <c r="E119" s="36">
        <v>2488</v>
      </c>
      <c r="F119" s="11" t="str">
        <f t="shared" si="24"/>
        <v>N/A</v>
      </c>
      <c r="G119" s="36">
        <v>1966</v>
      </c>
      <c r="H119" s="11" t="str">
        <f t="shared" si="25"/>
        <v>N/A</v>
      </c>
      <c r="I119" s="12" t="s">
        <v>213</v>
      </c>
      <c r="J119" s="12">
        <v>-21</v>
      </c>
      <c r="K119" s="43" t="s">
        <v>739</v>
      </c>
      <c r="L119" s="9" t="str">
        <f t="shared" si="19"/>
        <v>Yes</v>
      </c>
    </row>
    <row r="120" spans="1:12" ht="25" x14ac:dyDescent="0.25">
      <c r="A120" s="2" t="s">
        <v>1203</v>
      </c>
      <c r="B120" s="35" t="s">
        <v>213</v>
      </c>
      <c r="C120" s="45" t="s">
        <v>213</v>
      </c>
      <c r="D120" s="11" t="str">
        <f t="shared" si="23"/>
        <v>N/A</v>
      </c>
      <c r="E120" s="45">
        <v>16793.780949</v>
      </c>
      <c r="F120" s="11" t="str">
        <f t="shared" si="24"/>
        <v>N/A</v>
      </c>
      <c r="G120" s="45">
        <v>21925.884028</v>
      </c>
      <c r="H120" s="11" t="str">
        <f t="shared" si="25"/>
        <v>N/A</v>
      </c>
      <c r="I120" s="12" t="s">
        <v>213</v>
      </c>
      <c r="J120" s="12">
        <v>30.56</v>
      </c>
      <c r="K120" s="43" t="s">
        <v>739</v>
      </c>
      <c r="L120" s="9" t="str">
        <f t="shared" si="19"/>
        <v>No</v>
      </c>
    </row>
    <row r="121" spans="1:12" ht="25" x14ac:dyDescent="0.25">
      <c r="A121" s="2" t="s">
        <v>1204</v>
      </c>
      <c r="B121" s="35" t="s">
        <v>213</v>
      </c>
      <c r="C121" s="45" t="s">
        <v>213</v>
      </c>
      <c r="D121" s="11" t="str">
        <f t="shared" si="23"/>
        <v>N/A</v>
      </c>
      <c r="E121" s="45">
        <v>3624434</v>
      </c>
      <c r="F121" s="11" t="str">
        <f t="shared" si="24"/>
        <v>N/A</v>
      </c>
      <c r="G121" s="45">
        <v>2168348</v>
      </c>
      <c r="H121" s="11" t="str">
        <f t="shared" si="25"/>
        <v>N/A</v>
      </c>
      <c r="I121" s="12" t="s">
        <v>213</v>
      </c>
      <c r="J121" s="12">
        <v>-40.200000000000003</v>
      </c>
      <c r="K121" s="43" t="s">
        <v>739</v>
      </c>
      <c r="L121" s="9" t="str">
        <f t="shared" si="19"/>
        <v>No</v>
      </c>
    </row>
    <row r="122" spans="1:12" x14ac:dyDescent="0.25">
      <c r="A122" s="2" t="s">
        <v>528</v>
      </c>
      <c r="B122" s="35" t="s">
        <v>213</v>
      </c>
      <c r="C122" s="45" t="s">
        <v>213</v>
      </c>
      <c r="D122" s="11" t="str">
        <f t="shared" si="23"/>
        <v>N/A</v>
      </c>
      <c r="E122" s="36">
        <v>1197</v>
      </c>
      <c r="F122" s="11" t="str">
        <f t="shared" si="24"/>
        <v>N/A</v>
      </c>
      <c r="G122" s="36">
        <v>756</v>
      </c>
      <c r="H122" s="11" t="str">
        <f t="shared" si="25"/>
        <v>N/A</v>
      </c>
      <c r="I122" s="12" t="s">
        <v>213</v>
      </c>
      <c r="J122" s="12">
        <v>-36.799999999999997</v>
      </c>
      <c r="K122" s="43" t="s">
        <v>739</v>
      </c>
      <c r="L122" s="9" t="str">
        <f t="shared" si="19"/>
        <v>No</v>
      </c>
    </row>
    <row r="123" spans="1:12" ht="25" x14ac:dyDescent="0.25">
      <c r="A123" s="2" t="s">
        <v>1205</v>
      </c>
      <c r="B123" s="35" t="s">
        <v>213</v>
      </c>
      <c r="C123" s="45" t="s">
        <v>213</v>
      </c>
      <c r="D123" s="11" t="str">
        <f t="shared" si="23"/>
        <v>N/A</v>
      </c>
      <c r="E123" s="45">
        <v>3027.9314954000001</v>
      </c>
      <c r="F123" s="11" t="str">
        <f t="shared" si="24"/>
        <v>N/A</v>
      </c>
      <c r="G123" s="45">
        <v>2868.1851852</v>
      </c>
      <c r="H123" s="11" t="str">
        <f t="shared" si="25"/>
        <v>N/A</v>
      </c>
      <c r="I123" s="12" t="s">
        <v>213</v>
      </c>
      <c r="J123" s="12">
        <v>-5.28</v>
      </c>
      <c r="K123" s="43" t="s">
        <v>739</v>
      </c>
      <c r="L123" s="9" t="str">
        <f t="shared" si="19"/>
        <v>Yes</v>
      </c>
    </row>
    <row r="124" spans="1:12" ht="25" x14ac:dyDescent="0.25">
      <c r="A124" s="2" t="s">
        <v>1206</v>
      </c>
      <c r="B124" s="35" t="s">
        <v>213</v>
      </c>
      <c r="C124" s="45" t="s">
        <v>213</v>
      </c>
      <c r="D124" s="11" t="str">
        <f t="shared" si="23"/>
        <v>N/A</v>
      </c>
      <c r="E124" s="45">
        <v>2956654</v>
      </c>
      <c r="F124" s="11" t="str">
        <f t="shared" si="24"/>
        <v>N/A</v>
      </c>
      <c r="G124" s="45">
        <v>2108249</v>
      </c>
      <c r="H124" s="11" t="str">
        <f t="shared" si="25"/>
        <v>N/A</v>
      </c>
      <c r="I124" s="12" t="s">
        <v>213</v>
      </c>
      <c r="J124" s="12">
        <v>-28.7</v>
      </c>
      <c r="K124" s="43" t="s">
        <v>739</v>
      </c>
      <c r="L124" s="9" t="str">
        <f t="shared" si="19"/>
        <v>Yes</v>
      </c>
    </row>
    <row r="125" spans="1:12" ht="25" x14ac:dyDescent="0.25">
      <c r="A125" s="2" t="s">
        <v>529</v>
      </c>
      <c r="B125" s="35" t="s">
        <v>213</v>
      </c>
      <c r="C125" s="45" t="s">
        <v>213</v>
      </c>
      <c r="D125" s="11" t="str">
        <f t="shared" si="23"/>
        <v>N/A</v>
      </c>
      <c r="E125" s="36">
        <v>3204</v>
      </c>
      <c r="F125" s="11" t="str">
        <f t="shared" si="24"/>
        <v>N/A</v>
      </c>
      <c r="G125" s="36">
        <v>2058</v>
      </c>
      <c r="H125" s="11" t="str">
        <f t="shared" si="25"/>
        <v>N/A</v>
      </c>
      <c r="I125" s="12" t="s">
        <v>213</v>
      </c>
      <c r="J125" s="12">
        <v>-35.799999999999997</v>
      </c>
      <c r="K125" s="43" t="s">
        <v>739</v>
      </c>
      <c r="L125" s="9" t="str">
        <f t="shared" si="19"/>
        <v>No</v>
      </c>
    </row>
    <row r="126" spans="1:12" ht="25" x14ac:dyDescent="0.25">
      <c r="A126" s="2" t="s">
        <v>1207</v>
      </c>
      <c r="B126" s="35" t="s">
        <v>213</v>
      </c>
      <c r="C126" s="45" t="s">
        <v>213</v>
      </c>
      <c r="D126" s="11" t="str">
        <f t="shared" si="23"/>
        <v>N/A</v>
      </c>
      <c r="E126" s="45">
        <v>922.80087390999995</v>
      </c>
      <c r="F126" s="11" t="str">
        <f t="shared" si="24"/>
        <v>N/A</v>
      </c>
      <c r="G126" s="45">
        <v>1024.4164237</v>
      </c>
      <c r="H126" s="11" t="str">
        <f t="shared" si="25"/>
        <v>N/A</v>
      </c>
      <c r="I126" s="12" t="s">
        <v>213</v>
      </c>
      <c r="J126" s="12">
        <v>11.01</v>
      </c>
      <c r="K126" s="43" t="s">
        <v>739</v>
      </c>
      <c r="L126" s="9" t="str">
        <f t="shared" si="19"/>
        <v>Yes</v>
      </c>
    </row>
    <row r="127" spans="1:12" ht="25" x14ac:dyDescent="0.25">
      <c r="A127" s="2" t="s">
        <v>1208</v>
      </c>
      <c r="B127" s="35" t="s">
        <v>213</v>
      </c>
      <c r="C127" s="45" t="s">
        <v>213</v>
      </c>
      <c r="D127" s="11" t="str">
        <f t="shared" si="23"/>
        <v>N/A</v>
      </c>
      <c r="E127" s="45">
        <v>9672295</v>
      </c>
      <c r="F127" s="11" t="str">
        <f t="shared" si="24"/>
        <v>N/A</v>
      </c>
      <c r="G127" s="45">
        <v>7591057</v>
      </c>
      <c r="H127" s="11" t="str">
        <f t="shared" si="25"/>
        <v>N/A</v>
      </c>
      <c r="I127" s="12" t="s">
        <v>213</v>
      </c>
      <c r="J127" s="12">
        <v>-21.5</v>
      </c>
      <c r="K127" s="43" t="s">
        <v>739</v>
      </c>
      <c r="L127" s="9" t="str">
        <f t="shared" si="19"/>
        <v>Yes</v>
      </c>
    </row>
    <row r="128" spans="1:12" x14ac:dyDescent="0.25">
      <c r="A128" s="2" t="s">
        <v>530</v>
      </c>
      <c r="B128" s="35" t="s">
        <v>213</v>
      </c>
      <c r="C128" s="45" t="s">
        <v>213</v>
      </c>
      <c r="D128" s="11" t="str">
        <f t="shared" si="23"/>
        <v>N/A</v>
      </c>
      <c r="E128" s="36">
        <v>3288</v>
      </c>
      <c r="F128" s="11" t="str">
        <f t="shared" si="24"/>
        <v>N/A</v>
      </c>
      <c r="G128" s="36">
        <v>1916</v>
      </c>
      <c r="H128" s="11" t="str">
        <f t="shared" si="25"/>
        <v>N/A</v>
      </c>
      <c r="I128" s="12" t="s">
        <v>213</v>
      </c>
      <c r="J128" s="12">
        <v>-41.7</v>
      </c>
      <c r="K128" s="43" t="s">
        <v>739</v>
      </c>
      <c r="L128" s="9" t="str">
        <f t="shared" si="19"/>
        <v>No</v>
      </c>
    </row>
    <row r="129" spans="1:12" ht="25" x14ac:dyDescent="0.25">
      <c r="A129" s="2" t="s">
        <v>1209</v>
      </c>
      <c r="B129" s="35" t="s">
        <v>213</v>
      </c>
      <c r="C129" s="45" t="s">
        <v>213</v>
      </c>
      <c r="D129" s="11" t="str">
        <f t="shared" si="23"/>
        <v>N/A</v>
      </c>
      <c r="E129" s="45">
        <v>2941.6955595999998</v>
      </c>
      <c r="F129" s="11" t="str">
        <f t="shared" si="24"/>
        <v>N/A</v>
      </c>
      <c r="G129" s="45">
        <v>3961.9295407</v>
      </c>
      <c r="H129" s="11" t="str">
        <f t="shared" si="25"/>
        <v>N/A</v>
      </c>
      <c r="I129" s="12" t="s">
        <v>213</v>
      </c>
      <c r="J129" s="12">
        <v>34.68</v>
      </c>
      <c r="K129" s="43" t="s">
        <v>739</v>
      </c>
      <c r="L129" s="9" t="str">
        <f t="shared" si="19"/>
        <v>No</v>
      </c>
    </row>
    <row r="130" spans="1:12" ht="25" x14ac:dyDescent="0.25">
      <c r="A130" s="2" t="s">
        <v>1210</v>
      </c>
      <c r="B130" s="35" t="s">
        <v>213</v>
      </c>
      <c r="C130" s="45" t="s">
        <v>213</v>
      </c>
      <c r="D130" s="11" t="str">
        <f t="shared" si="23"/>
        <v>N/A</v>
      </c>
      <c r="E130" s="45">
        <v>2138</v>
      </c>
      <c r="F130" s="11" t="str">
        <f t="shared" si="24"/>
        <v>N/A</v>
      </c>
      <c r="G130" s="45">
        <v>7755</v>
      </c>
      <c r="H130" s="11" t="str">
        <f t="shared" si="25"/>
        <v>N/A</v>
      </c>
      <c r="I130" s="12" t="s">
        <v>213</v>
      </c>
      <c r="J130" s="12">
        <v>262.7</v>
      </c>
      <c r="K130" s="43" t="s">
        <v>739</v>
      </c>
      <c r="L130" s="9" t="str">
        <f t="shared" si="19"/>
        <v>No</v>
      </c>
    </row>
    <row r="131" spans="1:12" x14ac:dyDescent="0.25">
      <c r="A131" s="2" t="s">
        <v>531</v>
      </c>
      <c r="B131" s="35" t="s">
        <v>213</v>
      </c>
      <c r="C131" s="45" t="s">
        <v>213</v>
      </c>
      <c r="D131" s="11" t="str">
        <f t="shared" si="23"/>
        <v>N/A</v>
      </c>
      <c r="E131" s="36">
        <v>11</v>
      </c>
      <c r="F131" s="11" t="str">
        <f t="shared" si="24"/>
        <v>N/A</v>
      </c>
      <c r="G131" s="36">
        <v>11</v>
      </c>
      <c r="H131" s="11" t="str">
        <f t="shared" si="25"/>
        <v>N/A</v>
      </c>
      <c r="I131" s="12" t="s">
        <v>213</v>
      </c>
      <c r="J131" s="12">
        <v>40</v>
      </c>
      <c r="K131" s="43" t="s">
        <v>739</v>
      </c>
      <c r="L131" s="9" t="str">
        <f t="shared" si="19"/>
        <v>No</v>
      </c>
    </row>
    <row r="132" spans="1:12" ht="25" x14ac:dyDescent="0.25">
      <c r="A132" s="2" t="s">
        <v>1211</v>
      </c>
      <c r="B132" s="35" t="s">
        <v>213</v>
      </c>
      <c r="C132" s="45" t="s">
        <v>213</v>
      </c>
      <c r="D132" s="11" t="str">
        <f t="shared" si="23"/>
        <v>N/A</v>
      </c>
      <c r="E132" s="45">
        <v>427.6</v>
      </c>
      <c r="F132" s="11" t="str">
        <f t="shared" si="24"/>
        <v>N/A</v>
      </c>
      <c r="G132" s="45">
        <v>1107.8571429000001</v>
      </c>
      <c r="H132" s="11" t="str">
        <f t="shared" si="25"/>
        <v>N/A</v>
      </c>
      <c r="I132" s="12" t="s">
        <v>213</v>
      </c>
      <c r="J132" s="12">
        <v>159.1</v>
      </c>
      <c r="K132" s="43" t="s">
        <v>739</v>
      </c>
      <c r="L132" s="9" t="str">
        <f t="shared" si="19"/>
        <v>No</v>
      </c>
    </row>
    <row r="133" spans="1:12" x14ac:dyDescent="0.25">
      <c r="A133" s="2" t="s">
        <v>1212</v>
      </c>
      <c r="B133" s="35" t="s">
        <v>213</v>
      </c>
      <c r="C133" s="45" t="s">
        <v>213</v>
      </c>
      <c r="D133" s="11" t="str">
        <f t="shared" si="23"/>
        <v>N/A</v>
      </c>
      <c r="E133" s="45">
        <v>64944</v>
      </c>
      <c r="F133" s="11" t="str">
        <f t="shared" si="24"/>
        <v>N/A</v>
      </c>
      <c r="G133" s="45">
        <v>69189</v>
      </c>
      <c r="H133" s="11" t="str">
        <f t="shared" si="25"/>
        <v>N/A</v>
      </c>
      <c r="I133" s="12" t="s">
        <v>213</v>
      </c>
      <c r="J133" s="12">
        <v>6.5359999999999996</v>
      </c>
      <c r="K133" s="43" t="s">
        <v>739</v>
      </c>
      <c r="L133" s="9" t="str">
        <f t="shared" si="19"/>
        <v>Yes</v>
      </c>
    </row>
    <row r="134" spans="1:12" x14ac:dyDescent="0.25">
      <c r="A134" s="2" t="s">
        <v>532</v>
      </c>
      <c r="B134" s="35" t="s">
        <v>213</v>
      </c>
      <c r="C134" s="45" t="s">
        <v>213</v>
      </c>
      <c r="D134" s="11" t="str">
        <f t="shared" si="23"/>
        <v>N/A</v>
      </c>
      <c r="E134" s="36">
        <v>50</v>
      </c>
      <c r="F134" s="11" t="str">
        <f t="shared" si="24"/>
        <v>N/A</v>
      </c>
      <c r="G134" s="36">
        <v>52</v>
      </c>
      <c r="H134" s="11" t="str">
        <f t="shared" si="25"/>
        <v>N/A</v>
      </c>
      <c r="I134" s="12" t="s">
        <v>213</v>
      </c>
      <c r="J134" s="12">
        <v>4</v>
      </c>
      <c r="K134" s="43" t="s">
        <v>739</v>
      </c>
      <c r="L134" s="9" t="str">
        <f t="shared" si="19"/>
        <v>Yes</v>
      </c>
    </row>
    <row r="135" spans="1:12" x14ac:dyDescent="0.25">
      <c r="A135" s="2" t="s">
        <v>1213</v>
      </c>
      <c r="B135" s="35" t="s">
        <v>213</v>
      </c>
      <c r="C135" s="45" t="s">
        <v>213</v>
      </c>
      <c r="D135" s="11" t="str">
        <f t="shared" si="23"/>
        <v>N/A</v>
      </c>
      <c r="E135" s="45">
        <v>1298.8800000000001</v>
      </c>
      <c r="F135" s="11" t="str">
        <f t="shared" si="24"/>
        <v>N/A</v>
      </c>
      <c r="G135" s="45">
        <v>1330.5576923000001</v>
      </c>
      <c r="H135" s="11" t="str">
        <f t="shared" si="25"/>
        <v>N/A</v>
      </c>
      <c r="I135" s="12" t="s">
        <v>213</v>
      </c>
      <c r="J135" s="12">
        <v>2.4390000000000001</v>
      </c>
      <c r="K135" s="43" t="s">
        <v>739</v>
      </c>
      <c r="L135" s="9" t="str">
        <f t="shared" si="19"/>
        <v>Yes</v>
      </c>
    </row>
    <row r="136" spans="1:12" x14ac:dyDescent="0.25">
      <c r="A136" s="2" t="s">
        <v>1214</v>
      </c>
      <c r="B136" s="35" t="s">
        <v>213</v>
      </c>
      <c r="C136" s="45" t="s">
        <v>213</v>
      </c>
      <c r="D136" s="11" t="str">
        <f t="shared" si="23"/>
        <v>N/A</v>
      </c>
      <c r="E136" s="45">
        <v>2234983</v>
      </c>
      <c r="F136" s="11" t="str">
        <f t="shared" si="24"/>
        <v>N/A</v>
      </c>
      <c r="G136" s="45">
        <v>1216803</v>
      </c>
      <c r="H136" s="11" t="str">
        <f t="shared" si="25"/>
        <v>N/A</v>
      </c>
      <c r="I136" s="12" t="s">
        <v>213</v>
      </c>
      <c r="J136" s="12">
        <v>-45.6</v>
      </c>
      <c r="K136" s="43" t="s">
        <v>739</v>
      </c>
      <c r="L136" s="9" t="str">
        <f t="shared" si="19"/>
        <v>No</v>
      </c>
    </row>
    <row r="137" spans="1:12" x14ac:dyDescent="0.25">
      <c r="A137" s="2" t="s">
        <v>533</v>
      </c>
      <c r="B137" s="35" t="s">
        <v>213</v>
      </c>
      <c r="C137" s="45" t="s">
        <v>213</v>
      </c>
      <c r="D137" s="11" t="str">
        <f t="shared" si="23"/>
        <v>N/A</v>
      </c>
      <c r="E137" s="36">
        <v>1713</v>
      </c>
      <c r="F137" s="11" t="str">
        <f t="shared" si="24"/>
        <v>N/A</v>
      </c>
      <c r="G137" s="36">
        <v>220</v>
      </c>
      <c r="H137" s="11" t="str">
        <f t="shared" si="25"/>
        <v>N/A</v>
      </c>
      <c r="I137" s="12" t="s">
        <v>213</v>
      </c>
      <c r="J137" s="12">
        <v>-87.2</v>
      </c>
      <c r="K137" s="43" t="s">
        <v>739</v>
      </c>
      <c r="L137" s="9" t="str">
        <f t="shared" si="19"/>
        <v>No</v>
      </c>
    </row>
    <row r="138" spans="1:12" x14ac:dyDescent="0.25">
      <c r="A138" s="2" t="s">
        <v>1215</v>
      </c>
      <c r="B138" s="35" t="s">
        <v>213</v>
      </c>
      <c r="C138" s="45" t="s">
        <v>213</v>
      </c>
      <c r="D138" s="11" t="str">
        <f t="shared" si="23"/>
        <v>N/A</v>
      </c>
      <c r="E138" s="45">
        <v>1304.7186223000001</v>
      </c>
      <c r="F138" s="11" t="str">
        <f t="shared" si="24"/>
        <v>N/A</v>
      </c>
      <c r="G138" s="45">
        <v>5530.9227272999997</v>
      </c>
      <c r="H138" s="11" t="str">
        <f t="shared" si="25"/>
        <v>N/A</v>
      </c>
      <c r="I138" s="12" t="s">
        <v>213</v>
      </c>
      <c r="J138" s="12">
        <v>323.89999999999998</v>
      </c>
      <c r="K138" s="43" t="s">
        <v>739</v>
      </c>
      <c r="L138" s="9" t="str">
        <f t="shared" si="19"/>
        <v>No</v>
      </c>
    </row>
    <row r="139" spans="1:12" x14ac:dyDescent="0.25">
      <c r="A139" s="50" t="s">
        <v>406</v>
      </c>
      <c r="B139" s="14" t="s">
        <v>213</v>
      </c>
      <c r="C139" s="14">
        <v>5272927288</v>
      </c>
      <c r="D139" s="11" t="str">
        <f t="shared" si="23"/>
        <v>N/A</v>
      </c>
      <c r="E139" s="14">
        <v>5423602774</v>
      </c>
      <c r="F139" s="11" t="str">
        <f t="shared" si="24"/>
        <v>N/A</v>
      </c>
      <c r="G139" s="14">
        <v>4726433296</v>
      </c>
      <c r="H139" s="11" t="str">
        <f t="shared" si="25"/>
        <v>N/A</v>
      </c>
      <c r="I139" s="12">
        <v>2.8580000000000001</v>
      </c>
      <c r="J139" s="12">
        <v>-12.9</v>
      </c>
      <c r="K139" s="14" t="s">
        <v>213</v>
      </c>
      <c r="L139" s="9" t="str">
        <f t="shared" ref="L139:L158" si="26">IF(J139="Div by 0", "N/A", IF(K139="N/A","N/A", IF(J139&gt;VALUE(MID(K139,1,2)), "No", IF(J139&lt;-1*VALUE(MID(K139,1,2)), "No", "Yes"))))</f>
        <v>N/A</v>
      </c>
    </row>
    <row r="140" spans="1:12" x14ac:dyDescent="0.25">
      <c r="A140" s="50" t="s">
        <v>1216</v>
      </c>
      <c r="B140" s="14" t="s">
        <v>213</v>
      </c>
      <c r="C140" s="14">
        <v>4942.5244696999998</v>
      </c>
      <c r="D140" s="11" t="str">
        <f t="shared" si="23"/>
        <v>N/A</v>
      </c>
      <c r="E140" s="14">
        <v>4799.7376711999996</v>
      </c>
      <c r="F140" s="11" t="str">
        <f t="shared" si="24"/>
        <v>N/A</v>
      </c>
      <c r="G140" s="14">
        <v>4130.6202406000002</v>
      </c>
      <c r="H140" s="11" t="str">
        <f t="shared" si="25"/>
        <v>N/A</v>
      </c>
      <c r="I140" s="12">
        <v>-2.89</v>
      </c>
      <c r="J140" s="12">
        <v>-13.9</v>
      </c>
      <c r="K140" s="14" t="s">
        <v>213</v>
      </c>
      <c r="L140" s="9" t="str">
        <f t="shared" si="26"/>
        <v>N/A</v>
      </c>
    </row>
    <row r="141" spans="1:12" x14ac:dyDescent="0.25">
      <c r="A141" s="50" t="s">
        <v>407</v>
      </c>
      <c r="B141" s="14" t="s">
        <v>213</v>
      </c>
      <c r="C141" s="14">
        <v>15595137</v>
      </c>
      <c r="D141" s="11" t="str">
        <f t="shared" si="23"/>
        <v>N/A</v>
      </c>
      <c r="E141" s="14">
        <v>8884627</v>
      </c>
      <c r="F141" s="11" t="str">
        <f t="shared" si="24"/>
        <v>N/A</v>
      </c>
      <c r="G141" s="14">
        <v>9653404</v>
      </c>
      <c r="H141" s="11" t="str">
        <f t="shared" si="25"/>
        <v>N/A</v>
      </c>
      <c r="I141" s="12">
        <v>-43</v>
      </c>
      <c r="J141" s="12">
        <v>8.6530000000000005</v>
      </c>
      <c r="K141" s="14" t="s">
        <v>213</v>
      </c>
      <c r="L141" s="9" t="str">
        <f t="shared" si="26"/>
        <v>N/A</v>
      </c>
    </row>
    <row r="142" spans="1:12" x14ac:dyDescent="0.25">
      <c r="A142" s="50" t="s">
        <v>1217</v>
      </c>
      <c r="B142" s="14" t="s">
        <v>213</v>
      </c>
      <c r="C142" s="14">
        <v>6968.3364610999997</v>
      </c>
      <c r="D142" s="11" t="str">
        <f t="shared" si="23"/>
        <v>N/A</v>
      </c>
      <c r="E142" s="14">
        <v>4002.0842342000001</v>
      </c>
      <c r="F142" s="11" t="str">
        <f t="shared" si="24"/>
        <v>N/A</v>
      </c>
      <c r="G142" s="14">
        <v>4422.0815392000004</v>
      </c>
      <c r="H142" s="11" t="str">
        <f t="shared" si="25"/>
        <v>N/A</v>
      </c>
      <c r="I142" s="12">
        <v>-42.6</v>
      </c>
      <c r="J142" s="12">
        <v>10.49</v>
      </c>
      <c r="K142" s="14" t="s">
        <v>213</v>
      </c>
      <c r="L142" s="9" t="str">
        <f t="shared" si="26"/>
        <v>N/A</v>
      </c>
    </row>
    <row r="143" spans="1:12" x14ac:dyDescent="0.25">
      <c r="A143" s="50" t="s">
        <v>408</v>
      </c>
      <c r="B143" s="14" t="s">
        <v>213</v>
      </c>
      <c r="C143" s="14">
        <v>6931912</v>
      </c>
      <c r="D143" s="11" t="str">
        <f t="shared" si="23"/>
        <v>N/A</v>
      </c>
      <c r="E143" s="14">
        <v>7564848</v>
      </c>
      <c r="F143" s="11" t="str">
        <f t="shared" si="24"/>
        <v>N/A</v>
      </c>
      <c r="G143" s="14">
        <v>6066841</v>
      </c>
      <c r="H143" s="11" t="str">
        <f t="shared" si="25"/>
        <v>N/A</v>
      </c>
      <c r="I143" s="12">
        <v>9.1310000000000002</v>
      </c>
      <c r="J143" s="12">
        <v>-19.8</v>
      </c>
      <c r="K143" s="14" t="s">
        <v>213</v>
      </c>
      <c r="L143" s="9" t="str">
        <f t="shared" si="26"/>
        <v>N/A</v>
      </c>
    </row>
    <row r="144" spans="1:12" x14ac:dyDescent="0.25">
      <c r="A144" s="50" t="s">
        <v>1218</v>
      </c>
      <c r="B144" s="14" t="s">
        <v>213</v>
      </c>
      <c r="C144" s="14">
        <v>483.97067652999999</v>
      </c>
      <c r="D144" s="11" t="str">
        <f t="shared" si="23"/>
        <v>N/A</v>
      </c>
      <c r="E144" s="14">
        <v>471.62394015000001</v>
      </c>
      <c r="F144" s="11" t="str">
        <f t="shared" si="24"/>
        <v>N/A</v>
      </c>
      <c r="G144" s="14">
        <v>346.37973166</v>
      </c>
      <c r="H144" s="11" t="str">
        <f t="shared" si="25"/>
        <v>N/A</v>
      </c>
      <c r="I144" s="12">
        <v>-2.5499999999999998</v>
      </c>
      <c r="J144" s="12">
        <v>-26.6</v>
      </c>
      <c r="K144" s="14" t="s">
        <v>213</v>
      </c>
      <c r="L144" s="9" t="str">
        <f t="shared" si="26"/>
        <v>N/A</v>
      </c>
    </row>
    <row r="145" spans="1:13" x14ac:dyDescent="0.25">
      <c r="A145" s="50" t="s">
        <v>409</v>
      </c>
      <c r="B145" s="14" t="s">
        <v>213</v>
      </c>
      <c r="C145" s="14">
        <v>21779457</v>
      </c>
      <c r="D145" s="11" t="str">
        <f t="shared" si="23"/>
        <v>N/A</v>
      </c>
      <c r="E145" s="14">
        <v>17205921</v>
      </c>
      <c r="F145" s="11" t="str">
        <f t="shared" si="24"/>
        <v>N/A</v>
      </c>
      <c r="G145" s="14">
        <v>15132021</v>
      </c>
      <c r="H145" s="11" t="str">
        <f t="shared" si="25"/>
        <v>N/A</v>
      </c>
      <c r="I145" s="12">
        <v>-21</v>
      </c>
      <c r="J145" s="12">
        <v>-12.1</v>
      </c>
      <c r="K145" s="14" t="s">
        <v>213</v>
      </c>
      <c r="L145" s="9" t="str">
        <f t="shared" si="26"/>
        <v>N/A</v>
      </c>
    </row>
    <row r="146" spans="1:13" x14ac:dyDescent="0.25">
      <c r="A146" s="50" t="s">
        <v>1219</v>
      </c>
      <c r="B146" s="14" t="s">
        <v>213</v>
      </c>
      <c r="C146" s="14">
        <v>3600.5053727999998</v>
      </c>
      <c r="D146" s="11" t="str">
        <f t="shared" si="23"/>
        <v>N/A</v>
      </c>
      <c r="E146" s="14">
        <v>3076.8814378000002</v>
      </c>
      <c r="F146" s="11" t="str">
        <f t="shared" si="24"/>
        <v>N/A</v>
      </c>
      <c r="G146" s="14">
        <v>2735.3617137000001</v>
      </c>
      <c r="H146" s="11" t="str">
        <f t="shared" si="25"/>
        <v>N/A</v>
      </c>
      <c r="I146" s="12">
        <v>-14.5</v>
      </c>
      <c r="J146" s="12">
        <v>-11.1</v>
      </c>
      <c r="K146" s="14" t="s">
        <v>213</v>
      </c>
      <c r="L146" s="9" t="str">
        <f t="shared" si="26"/>
        <v>N/A</v>
      </c>
    </row>
    <row r="147" spans="1:13" x14ac:dyDescent="0.25">
      <c r="A147" s="50" t="s">
        <v>410</v>
      </c>
      <c r="B147" s="14" t="s">
        <v>213</v>
      </c>
      <c r="C147" s="14">
        <v>258239</v>
      </c>
      <c r="D147" s="11" t="str">
        <f t="shared" ref="D147:D160" si="27">IF($B147="N/A","N/A",IF(C147&gt;10,"No",IF(C147&lt;-10,"No","Yes")))</f>
        <v>N/A</v>
      </c>
      <c r="E147" s="14">
        <v>439131</v>
      </c>
      <c r="F147" s="11" t="str">
        <f t="shared" ref="F147:F160" si="28">IF($B147="N/A","N/A",IF(E147&gt;10,"No",IF(E147&lt;-10,"No","Yes")))</f>
        <v>N/A</v>
      </c>
      <c r="G147" s="14">
        <v>300786</v>
      </c>
      <c r="H147" s="11" t="str">
        <f t="shared" ref="H147:H160" si="29">IF($B147="N/A","N/A",IF(G147&gt;10,"No",IF(G147&lt;-10,"No","Yes")))</f>
        <v>N/A</v>
      </c>
      <c r="I147" s="12">
        <v>70.05</v>
      </c>
      <c r="J147" s="12">
        <v>-31.5</v>
      </c>
      <c r="K147" s="14" t="s">
        <v>213</v>
      </c>
      <c r="L147" s="9" t="str">
        <f t="shared" si="26"/>
        <v>N/A</v>
      </c>
    </row>
    <row r="148" spans="1:13" x14ac:dyDescent="0.25">
      <c r="A148" s="50" t="s">
        <v>1220</v>
      </c>
      <c r="B148" s="14" t="s">
        <v>213</v>
      </c>
      <c r="C148" s="14">
        <v>727.43380281999998</v>
      </c>
      <c r="D148" s="11" t="str">
        <f t="shared" si="27"/>
        <v>N/A</v>
      </c>
      <c r="E148" s="14">
        <v>938.31410256000004</v>
      </c>
      <c r="F148" s="11" t="str">
        <f t="shared" si="28"/>
        <v>N/A</v>
      </c>
      <c r="G148" s="14">
        <v>576.21839079999995</v>
      </c>
      <c r="H148" s="11" t="str">
        <f t="shared" si="29"/>
        <v>N/A</v>
      </c>
      <c r="I148" s="12">
        <v>28.99</v>
      </c>
      <c r="J148" s="12">
        <v>-38.6</v>
      </c>
      <c r="K148" s="14" t="s">
        <v>213</v>
      </c>
      <c r="L148" s="9" t="str">
        <f t="shared" si="26"/>
        <v>N/A</v>
      </c>
    </row>
    <row r="149" spans="1:13" x14ac:dyDescent="0.25">
      <c r="A149" s="50" t="s">
        <v>411</v>
      </c>
      <c r="B149" s="14" t="s">
        <v>213</v>
      </c>
      <c r="C149" s="14">
        <v>37845951</v>
      </c>
      <c r="D149" s="11" t="str">
        <f t="shared" si="27"/>
        <v>N/A</v>
      </c>
      <c r="E149" s="14">
        <v>43815409</v>
      </c>
      <c r="F149" s="11" t="str">
        <f t="shared" si="28"/>
        <v>N/A</v>
      </c>
      <c r="G149" s="14">
        <v>37782489</v>
      </c>
      <c r="H149" s="11" t="str">
        <f t="shared" si="29"/>
        <v>N/A</v>
      </c>
      <c r="I149" s="12">
        <v>15.77</v>
      </c>
      <c r="J149" s="12">
        <v>-13.8</v>
      </c>
      <c r="K149" s="14" t="s">
        <v>213</v>
      </c>
      <c r="L149" s="9" t="str">
        <f t="shared" si="26"/>
        <v>N/A</v>
      </c>
    </row>
    <row r="150" spans="1:13" x14ac:dyDescent="0.25">
      <c r="A150" s="50" t="s">
        <v>1221</v>
      </c>
      <c r="B150" s="14" t="s">
        <v>213</v>
      </c>
      <c r="C150" s="14">
        <v>489.99133846000001</v>
      </c>
      <c r="D150" s="11" t="str">
        <f t="shared" si="27"/>
        <v>N/A</v>
      </c>
      <c r="E150" s="14">
        <v>490.90695095000001</v>
      </c>
      <c r="F150" s="11" t="str">
        <f t="shared" si="28"/>
        <v>N/A</v>
      </c>
      <c r="G150" s="14">
        <v>376.07987936000001</v>
      </c>
      <c r="H150" s="11" t="str">
        <f t="shared" si="29"/>
        <v>N/A</v>
      </c>
      <c r="I150" s="12">
        <v>0.18690000000000001</v>
      </c>
      <c r="J150" s="12">
        <v>-23.4</v>
      </c>
      <c r="K150" s="14" t="s">
        <v>213</v>
      </c>
      <c r="L150" s="9" t="str">
        <f t="shared" si="26"/>
        <v>N/A</v>
      </c>
    </row>
    <row r="151" spans="1:13" x14ac:dyDescent="0.25">
      <c r="A151" s="50" t="s">
        <v>412</v>
      </c>
      <c r="B151" s="14" t="s">
        <v>213</v>
      </c>
      <c r="C151" s="14">
        <v>22448587</v>
      </c>
      <c r="D151" s="11" t="str">
        <f t="shared" si="27"/>
        <v>N/A</v>
      </c>
      <c r="E151" s="14">
        <v>20464762</v>
      </c>
      <c r="F151" s="11" t="str">
        <f t="shared" si="28"/>
        <v>N/A</v>
      </c>
      <c r="G151" s="14">
        <v>20511803</v>
      </c>
      <c r="H151" s="11" t="str">
        <f t="shared" si="29"/>
        <v>N/A</v>
      </c>
      <c r="I151" s="12">
        <v>-8.84</v>
      </c>
      <c r="J151" s="12">
        <v>0.22989999999999999</v>
      </c>
      <c r="K151" s="14" t="s">
        <v>213</v>
      </c>
      <c r="L151" s="9" t="str">
        <f t="shared" si="26"/>
        <v>N/A</v>
      </c>
    </row>
    <row r="152" spans="1:13" x14ac:dyDescent="0.25">
      <c r="A152" s="50" t="s">
        <v>1222</v>
      </c>
      <c r="B152" s="14" t="s">
        <v>213</v>
      </c>
      <c r="C152" s="14">
        <v>1388.543762</v>
      </c>
      <c r="D152" s="11" t="str">
        <f t="shared" si="27"/>
        <v>N/A</v>
      </c>
      <c r="E152" s="14">
        <v>1149.9641492000001</v>
      </c>
      <c r="F152" s="11" t="str">
        <f t="shared" si="28"/>
        <v>N/A</v>
      </c>
      <c r="G152" s="14">
        <v>1129.6289790000001</v>
      </c>
      <c r="H152" s="11" t="str">
        <f t="shared" si="29"/>
        <v>N/A</v>
      </c>
      <c r="I152" s="12">
        <v>-17.2</v>
      </c>
      <c r="J152" s="12">
        <v>-1.77</v>
      </c>
      <c r="K152" s="14" t="s">
        <v>213</v>
      </c>
      <c r="L152" s="9" t="str">
        <f t="shared" si="26"/>
        <v>N/A</v>
      </c>
    </row>
    <row r="153" spans="1:13" x14ac:dyDescent="0.25">
      <c r="A153" s="50" t="s">
        <v>413</v>
      </c>
      <c r="B153" s="14" t="s">
        <v>213</v>
      </c>
      <c r="C153" s="14">
        <v>1678702</v>
      </c>
      <c r="D153" s="11" t="str">
        <f t="shared" si="27"/>
        <v>N/A</v>
      </c>
      <c r="E153" s="14">
        <v>4127065</v>
      </c>
      <c r="F153" s="11" t="str">
        <f t="shared" si="28"/>
        <v>N/A</v>
      </c>
      <c r="G153" s="14">
        <v>6428750</v>
      </c>
      <c r="H153" s="11" t="str">
        <f t="shared" si="29"/>
        <v>N/A</v>
      </c>
      <c r="I153" s="12">
        <v>145.80000000000001</v>
      </c>
      <c r="J153" s="12">
        <v>55.77</v>
      </c>
      <c r="K153" s="14" t="s">
        <v>213</v>
      </c>
      <c r="L153" s="9" t="str">
        <f t="shared" si="26"/>
        <v>N/A</v>
      </c>
      <c r="M153" s="55"/>
    </row>
    <row r="154" spans="1:13" x14ac:dyDescent="0.25">
      <c r="A154" s="50" t="s">
        <v>1223</v>
      </c>
      <c r="B154" s="14" t="s">
        <v>213</v>
      </c>
      <c r="C154" s="14">
        <v>38152.318182000003</v>
      </c>
      <c r="D154" s="11" t="str">
        <f t="shared" si="27"/>
        <v>N/A</v>
      </c>
      <c r="E154" s="14">
        <v>45352.362636999998</v>
      </c>
      <c r="F154" s="11" t="str">
        <f t="shared" si="28"/>
        <v>N/A</v>
      </c>
      <c r="G154" s="14">
        <v>44032.534247000003</v>
      </c>
      <c r="H154" s="11" t="str">
        <f t="shared" si="29"/>
        <v>N/A</v>
      </c>
      <c r="I154" s="12">
        <v>18.87</v>
      </c>
      <c r="J154" s="12">
        <v>-2.91</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114030030</v>
      </c>
      <c r="D161" s="14" t="s">
        <v>213</v>
      </c>
      <c r="E161" s="14">
        <v>106403260</v>
      </c>
      <c r="F161" s="14" t="s">
        <v>213</v>
      </c>
      <c r="G161" s="14">
        <v>97113950</v>
      </c>
      <c r="H161" s="14" t="s">
        <v>213</v>
      </c>
      <c r="I161" s="12">
        <v>-6.69</v>
      </c>
      <c r="J161" s="12">
        <v>-8.73</v>
      </c>
      <c r="K161" s="14" t="s">
        <v>213</v>
      </c>
      <c r="L161" s="9" t="str">
        <f>IF(J161="Div by 0", "N/A", IF(K161="N/A","N/A", IF(J161&gt;VALUE(MID(K161,1,2)), "No", IF(J161&lt;-1*VALUE(MID(K161,1,2)), "No", "Yes"))))</f>
        <v>N/A</v>
      </c>
    </row>
    <row r="162" spans="1:16" ht="25" x14ac:dyDescent="0.25">
      <c r="A162" s="50" t="s">
        <v>1227</v>
      </c>
      <c r="B162" s="14" t="s">
        <v>213</v>
      </c>
      <c r="C162" s="14">
        <v>1745.4466554000001</v>
      </c>
      <c r="D162" s="14" t="s">
        <v>213</v>
      </c>
      <c r="E162" s="14">
        <v>1631.9768707999999</v>
      </c>
      <c r="F162" s="14" t="s">
        <v>213</v>
      </c>
      <c r="G162" s="14">
        <v>1544.064711</v>
      </c>
      <c r="H162" s="14" t="s">
        <v>213</v>
      </c>
      <c r="I162" s="12">
        <v>-6.5</v>
      </c>
      <c r="J162" s="12">
        <v>-5.39</v>
      </c>
      <c r="K162" s="14" t="s">
        <v>213</v>
      </c>
      <c r="L162" s="9" t="str">
        <f>IF(J162="Div by 0", "N/A", IF(K162="N/A","N/A", IF(J162&gt;VALUE(MID(K162,1,2)), "No", IF(J162&lt;-1*VALUE(MID(K162,1,2)), "No", "Yes"))))</f>
        <v>N/A</v>
      </c>
    </row>
    <row r="163" spans="1:16" ht="25" x14ac:dyDescent="0.25">
      <c r="A163" s="50" t="s">
        <v>418</v>
      </c>
      <c r="B163" s="14" t="s">
        <v>213</v>
      </c>
      <c r="C163" s="14">
        <v>113534505</v>
      </c>
      <c r="D163" s="14" t="s">
        <v>213</v>
      </c>
      <c r="E163" s="14">
        <v>106109047</v>
      </c>
      <c r="F163" s="14" t="s">
        <v>213</v>
      </c>
      <c r="G163" s="14">
        <v>96839759</v>
      </c>
      <c r="H163" s="14" t="s">
        <v>213</v>
      </c>
      <c r="I163" s="12">
        <v>-6.54</v>
      </c>
      <c r="J163" s="12">
        <v>-8.74</v>
      </c>
      <c r="K163" s="14" t="s">
        <v>213</v>
      </c>
      <c r="L163" s="9" t="str">
        <f>IF(J163="Div by 0", "N/A", IF(K163="N/A","N/A", IF(J163&gt;VALUE(MID(K163,1,2)), "No", IF(J163&lt;-1*VALUE(MID(K163,1,2)), "No", "Yes"))))</f>
        <v>N/A</v>
      </c>
      <c r="N163" s="56"/>
    </row>
    <row r="164" spans="1:16" x14ac:dyDescent="0.25">
      <c r="A164" s="50" t="s">
        <v>1241</v>
      </c>
      <c r="B164" s="112" t="s">
        <v>213</v>
      </c>
      <c r="C164" s="112">
        <v>951.18266434999998</v>
      </c>
      <c r="D164" s="113" t="str">
        <f t="shared" ref="D164" si="31">IF($B164="N/A","N/A",IF(C164&gt;10,"No",IF(C164&lt;-10,"No","Yes")))</f>
        <v>N/A</v>
      </c>
      <c r="E164" s="112">
        <v>777.80323820000001</v>
      </c>
      <c r="F164" s="113" t="str">
        <f t="shared" ref="F164" si="32">IF($B164="N/A","N/A",IF(E164&gt;10,"No",IF(E164&lt;-10,"No","Yes")))</f>
        <v>N/A</v>
      </c>
      <c r="G164" s="112">
        <v>656.53100454000003</v>
      </c>
      <c r="H164" s="113" t="str">
        <f t="shared" ref="H164" si="33">IF($B164="N/A","N/A",IF(G164&gt;10,"No",IF(G164&lt;-10,"No","Yes")))</f>
        <v>N/A</v>
      </c>
      <c r="I164" s="114">
        <v>-18.2</v>
      </c>
      <c r="J164" s="114">
        <v>-15.6</v>
      </c>
      <c r="K164" s="115" t="s">
        <v>739</v>
      </c>
      <c r="L164" s="116" t="str">
        <f>IF(J164="Div by 0", "N/A", IF(OR(J164="N/A",K164="N/A"),"N/A", IF(J164&gt;VALUE(MID(K164,1,2)), "No", IF(J164&lt;-1*VALUE(MID(K164,1,2)), "No", "Yes"))))</f>
        <v>Yes</v>
      </c>
      <c r="N164" s="56"/>
    </row>
    <row r="165" spans="1:16" x14ac:dyDescent="0.25">
      <c r="A165" s="50" t="s">
        <v>1228</v>
      </c>
      <c r="B165" s="14" t="s">
        <v>213</v>
      </c>
      <c r="C165" s="14">
        <v>941.08687715999997</v>
      </c>
      <c r="D165" s="11" t="str">
        <f t="shared" ref="D165:D171" si="34">IF($B165="N/A","N/A",IF(C165&gt;10,"No",IF(C165&lt;-10,"No","Yes")))</f>
        <v>N/A</v>
      </c>
      <c r="E165" s="14">
        <v>774.07528266999998</v>
      </c>
      <c r="F165" s="11" t="str">
        <f t="shared" ref="F165:F171" si="35">IF($B165="N/A","N/A",IF(E165&gt;10,"No",IF(E165&lt;-10,"No","Yes")))</f>
        <v>N/A</v>
      </c>
      <c r="G165" s="14">
        <v>656.79582033999998</v>
      </c>
      <c r="H165" s="11" t="str">
        <f t="shared" ref="H165:H171" si="36">IF($B165="N/A","N/A",IF(G165&gt;10,"No",IF(G165&lt;-10,"No","Yes")))</f>
        <v>N/A</v>
      </c>
      <c r="I165" s="12">
        <v>-17.7</v>
      </c>
      <c r="J165" s="12">
        <v>-15.2</v>
      </c>
      <c r="K165" s="43" t="s">
        <v>739</v>
      </c>
      <c r="L165" s="9" t="str">
        <f>IF(J165="Div by 0", "N/A", IF(OR(J165="N/A",K165="N/A"),"N/A", IF(J165&gt;VALUE(MID(K165,1,2)), "No", IF(J165&lt;-1*VALUE(MID(K165,1,2)), "No", "Yes"))))</f>
        <v>Yes</v>
      </c>
      <c r="N165" s="56"/>
    </row>
    <row r="166" spans="1:16" x14ac:dyDescent="0.25">
      <c r="A166" s="50" t="s">
        <v>1229</v>
      </c>
      <c r="B166" s="14" t="s">
        <v>213</v>
      </c>
      <c r="C166" s="14">
        <v>1175.069731</v>
      </c>
      <c r="D166" s="11" t="str">
        <f t="shared" si="34"/>
        <v>N/A</v>
      </c>
      <c r="E166" s="14">
        <v>856.29517639000005</v>
      </c>
      <c r="F166" s="11" t="str">
        <f t="shared" si="35"/>
        <v>N/A</v>
      </c>
      <c r="G166" s="14">
        <v>651.12370181999995</v>
      </c>
      <c r="H166" s="11" t="str">
        <f t="shared" si="36"/>
        <v>N/A</v>
      </c>
      <c r="I166" s="12">
        <v>-27.1</v>
      </c>
      <c r="J166" s="12">
        <v>-24</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1077815</v>
      </c>
      <c r="D6" s="11" t="str">
        <f t="shared" ref="D6:D11" si="0">IF($B6="N/A","N/A",IF(C6&gt;10,"No",IF(C6&lt;-10,"No","Yes")))</f>
        <v>N/A</v>
      </c>
      <c r="E6" s="1">
        <v>1142215</v>
      </c>
      <c r="F6" s="11" t="str">
        <f t="shared" ref="F6:F11" si="1">IF($B6="N/A","N/A",IF(E6&gt;10,"No",IF(E6&lt;-10,"No","Yes")))</f>
        <v>N/A</v>
      </c>
      <c r="G6" s="1">
        <v>1157324</v>
      </c>
      <c r="H6" s="11" t="str">
        <f t="shared" ref="H6:H11" si="2">IF($B6="N/A","N/A",IF(G6&gt;10,"No",IF(G6&lt;-10,"No","Yes")))</f>
        <v>N/A</v>
      </c>
      <c r="I6" s="12">
        <v>5.9749999999999996</v>
      </c>
      <c r="J6" s="12">
        <v>1.323</v>
      </c>
      <c r="K6" s="1" t="s">
        <v>739</v>
      </c>
      <c r="L6" s="9" t="str">
        <f t="shared" ref="L6:L14" si="3">IF(J6="Div by 0", "N/A", IF(K6="N/A","N/A", IF(J6&gt;VALUE(MID(K6,1,2)), "No", IF(J6&lt;-1*VALUE(MID(K6,1,2)), "No", "Yes"))))</f>
        <v>Yes</v>
      </c>
    </row>
    <row r="7" spans="1:12" x14ac:dyDescent="0.25">
      <c r="A7" s="18" t="s">
        <v>100</v>
      </c>
      <c r="B7" s="43" t="s">
        <v>213</v>
      </c>
      <c r="C7" s="1">
        <v>58649</v>
      </c>
      <c r="D7" s="11" t="str">
        <f t="shared" si="0"/>
        <v>N/A</v>
      </c>
      <c r="E7" s="1">
        <v>61492</v>
      </c>
      <c r="F7" s="11" t="str">
        <f t="shared" si="1"/>
        <v>N/A</v>
      </c>
      <c r="G7" s="1">
        <v>63175</v>
      </c>
      <c r="H7" s="11" t="str">
        <f t="shared" si="2"/>
        <v>N/A</v>
      </c>
      <c r="I7" s="12">
        <v>4.8470000000000004</v>
      </c>
      <c r="J7" s="12">
        <v>2.7370000000000001</v>
      </c>
      <c r="K7" s="43" t="s">
        <v>739</v>
      </c>
      <c r="L7" s="9" t="str">
        <f t="shared" si="3"/>
        <v>Yes</v>
      </c>
    </row>
    <row r="8" spans="1:12" x14ac:dyDescent="0.25">
      <c r="A8" s="18" t="s">
        <v>101</v>
      </c>
      <c r="B8" s="43" t="s">
        <v>213</v>
      </c>
      <c r="C8" s="1">
        <v>159816</v>
      </c>
      <c r="D8" s="11" t="str">
        <f t="shared" si="0"/>
        <v>N/A</v>
      </c>
      <c r="E8" s="1">
        <v>166769</v>
      </c>
      <c r="F8" s="11" t="str">
        <f t="shared" si="1"/>
        <v>N/A</v>
      </c>
      <c r="G8" s="1">
        <v>173601</v>
      </c>
      <c r="H8" s="11" t="str">
        <f t="shared" si="2"/>
        <v>N/A</v>
      </c>
      <c r="I8" s="12">
        <v>4.351</v>
      </c>
      <c r="J8" s="12">
        <v>4.0970000000000004</v>
      </c>
      <c r="K8" s="43" t="s">
        <v>739</v>
      </c>
      <c r="L8" s="9" t="str">
        <f t="shared" si="3"/>
        <v>Yes</v>
      </c>
    </row>
    <row r="9" spans="1:12" x14ac:dyDescent="0.25">
      <c r="A9" s="18" t="s">
        <v>104</v>
      </c>
      <c r="B9" s="43" t="s">
        <v>213</v>
      </c>
      <c r="C9" s="1">
        <v>498231</v>
      </c>
      <c r="D9" s="11" t="str">
        <f t="shared" si="0"/>
        <v>N/A</v>
      </c>
      <c r="E9" s="1">
        <v>528422</v>
      </c>
      <c r="F9" s="11" t="str">
        <f t="shared" si="1"/>
        <v>N/A</v>
      </c>
      <c r="G9" s="1">
        <v>539511</v>
      </c>
      <c r="H9" s="11" t="str">
        <f t="shared" si="2"/>
        <v>N/A</v>
      </c>
      <c r="I9" s="12">
        <v>6.06</v>
      </c>
      <c r="J9" s="12">
        <v>2.0990000000000002</v>
      </c>
      <c r="K9" s="43" t="s">
        <v>739</v>
      </c>
      <c r="L9" s="9" t="str">
        <f t="shared" si="3"/>
        <v>Yes</v>
      </c>
    </row>
    <row r="10" spans="1:12" x14ac:dyDescent="0.25">
      <c r="A10" s="18" t="s">
        <v>105</v>
      </c>
      <c r="B10" s="43" t="s">
        <v>213</v>
      </c>
      <c r="C10" s="1">
        <v>361119</v>
      </c>
      <c r="D10" s="11" t="str">
        <f t="shared" si="0"/>
        <v>N/A</v>
      </c>
      <c r="E10" s="1">
        <v>385532</v>
      </c>
      <c r="F10" s="11" t="str">
        <f t="shared" si="1"/>
        <v>N/A</v>
      </c>
      <c r="G10" s="1">
        <v>381037</v>
      </c>
      <c r="H10" s="11" t="str">
        <f t="shared" si="2"/>
        <v>N/A</v>
      </c>
      <c r="I10" s="12">
        <v>6.76</v>
      </c>
      <c r="J10" s="12">
        <v>-1.17</v>
      </c>
      <c r="K10" s="43" t="s">
        <v>739</v>
      </c>
      <c r="L10" s="9" t="str">
        <f t="shared" si="3"/>
        <v>Yes</v>
      </c>
    </row>
    <row r="11" spans="1:12" x14ac:dyDescent="0.25">
      <c r="A11" s="18" t="s">
        <v>77</v>
      </c>
      <c r="B11" s="1" t="s">
        <v>213</v>
      </c>
      <c r="C11" s="1">
        <v>877018.33</v>
      </c>
      <c r="D11" s="11" t="str">
        <f t="shared" si="0"/>
        <v>N/A</v>
      </c>
      <c r="E11" s="1">
        <v>967865.43</v>
      </c>
      <c r="F11" s="11" t="str">
        <f t="shared" si="1"/>
        <v>N/A</v>
      </c>
      <c r="G11" s="1">
        <v>980829.84</v>
      </c>
      <c r="H11" s="11" t="str">
        <f t="shared" si="2"/>
        <v>N/A</v>
      </c>
      <c r="I11" s="12">
        <v>10.36</v>
      </c>
      <c r="J11" s="12">
        <v>1.339</v>
      </c>
      <c r="K11" s="1" t="s">
        <v>740</v>
      </c>
      <c r="L11" s="9" t="str">
        <f t="shared" si="3"/>
        <v>Yes</v>
      </c>
    </row>
    <row r="12" spans="1:12" x14ac:dyDescent="0.25">
      <c r="A12" s="18" t="s">
        <v>115</v>
      </c>
      <c r="B12" s="1" t="s">
        <v>213</v>
      </c>
      <c r="C12" s="1">
        <v>136956</v>
      </c>
      <c r="D12" s="1" t="s">
        <v>213</v>
      </c>
      <c r="E12" s="1">
        <v>143420</v>
      </c>
      <c r="F12" s="1" t="s">
        <v>213</v>
      </c>
      <c r="G12" s="1">
        <v>149572</v>
      </c>
      <c r="H12" s="1" t="s">
        <v>213</v>
      </c>
      <c r="I12" s="12">
        <v>4.72</v>
      </c>
      <c r="J12" s="12">
        <v>4.2889999999999997</v>
      </c>
      <c r="K12" s="1" t="s">
        <v>740</v>
      </c>
      <c r="L12" s="9" t="str">
        <f t="shared" si="3"/>
        <v>Yes</v>
      </c>
    </row>
    <row r="13" spans="1:12" x14ac:dyDescent="0.25">
      <c r="A13" s="18" t="s">
        <v>449</v>
      </c>
      <c r="B13" s="1" t="s">
        <v>213</v>
      </c>
      <c r="C13" s="1">
        <v>57123</v>
      </c>
      <c r="D13" s="1" t="s">
        <v>213</v>
      </c>
      <c r="E13" s="1">
        <v>59930</v>
      </c>
      <c r="F13" s="1" t="s">
        <v>213</v>
      </c>
      <c r="G13" s="1">
        <v>61512</v>
      </c>
      <c r="H13" s="1" t="s">
        <v>213</v>
      </c>
      <c r="I13" s="12">
        <v>4.9139999999999997</v>
      </c>
      <c r="J13" s="12">
        <v>2.64</v>
      </c>
      <c r="K13" s="1" t="s">
        <v>740</v>
      </c>
      <c r="L13" s="9" t="str">
        <f t="shared" si="3"/>
        <v>Yes</v>
      </c>
    </row>
    <row r="14" spans="1:12" x14ac:dyDescent="0.25">
      <c r="A14" s="18" t="s">
        <v>450</v>
      </c>
      <c r="B14" s="1" t="s">
        <v>213</v>
      </c>
      <c r="C14" s="1">
        <v>73359</v>
      </c>
      <c r="D14" s="1" t="s">
        <v>213</v>
      </c>
      <c r="E14" s="1">
        <v>76357</v>
      </c>
      <c r="F14" s="1" t="s">
        <v>213</v>
      </c>
      <c r="G14" s="1">
        <v>80680</v>
      </c>
      <c r="H14" s="1" t="s">
        <v>213</v>
      </c>
      <c r="I14" s="12">
        <v>4.0869999999999997</v>
      </c>
      <c r="J14" s="12">
        <v>5.6619999999999999</v>
      </c>
      <c r="K14" s="1" t="s">
        <v>740</v>
      </c>
      <c r="L14" s="9" t="str">
        <f t="shared" si="3"/>
        <v>Yes</v>
      </c>
    </row>
    <row r="15" spans="1:12" x14ac:dyDescent="0.25">
      <c r="A15" s="4" t="s">
        <v>58</v>
      </c>
      <c r="B15" s="43" t="s">
        <v>213</v>
      </c>
      <c r="C15" s="14">
        <v>5283861821</v>
      </c>
      <c r="D15" s="11" t="str">
        <f t="shared" ref="D15:D20" si="4">IF($B15="N/A","N/A",IF(C15&gt;10,"No",IF(C15&lt;-10,"No","Yes")))</f>
        <v>N/A</v>
      </c>
      <c r="E15" s="14">
        <v>5434112709</v>
      </c>
      <c r="F15" s="11" t="str">
        <f t="shared" ref="F15:F20" si="5">IF($B15="N/A","N/A",IF(E15&gt;10,"No",IF(E15&lt;-10,"No","Yes")))</f>
        <v>N/A</v>
      </c>
      <c r="G15" s="14">
        <v>4737634073</v>
      </c>
      <c r="H15" s="11" t="str">
        <f t="shared" ref="H15:H20" si="6">IF($B15="N/A","N/A",IF(G15&gt;10,"No",IF(G15&lt;-10,"No","Yes")))</f>
        <v>N/A</v>
      </c>
      <c r="I15" s="12">
        <v>2.8439999999999999</v>
      </c>
      <c r="J15" s="12">
        <v>-12.8</v>
      </c>
      <c r="K15" s="43" t="s">
        <v>739</v>
      </c>
      <c r="L15" s="9" t="str">
        <f t="shared" ref="L15:L20" si="7">IF(J15="Div by 0", "N/A", IF(K15="N/A","N/A", IF(J15&gt;VALUE(MID(K15,1,2)), "No", IF(J15&lt;-1*VALUE(MID(K15,1,2)), "No", "Yes"))))</f>
        <v>Yes</v>
      </c>
    </row>
    <row r="16" spans="1:12" x14ac:dyDescent="0.25">
      <c r="A16" s="4" t="s">
        <v>1132</v>
      </c>
      <c r="B16" s="43" t="s">
        <v>213</v>
      </c>
      <c r="C16" s="14">
        <v>4902.3828960000001</v>
      </c>
      <c r="D16" s="11" t="str">
        <f t="shared" si="4"/>
        <v>N/A</v>
      </c>
      <c r="E16" s="14">
        <v>4757.5217529000001</v>
      </c>
      <c r="F16" s="11" t="str">
        <f t="shared" si="5"/>
        <v>N/A</v>
      </c>
      <c r="G16" s="14">
        <v>4093.6108410000002</v>
      </c>
      <c r="H16" s="11" t="str">
        <f t="shared" si="6"/>
        <v>N/A</v>
      </c>
      <c r="I16" s="12">
        <v>-2.95</v>
      </c>
      <c r="J16" s="12">
        <v>-14</v>
      </c>
      <c r="K16" s="43" t="s">
        <v>739</v>
      </c>
      <c r="L16" s="9" t="str">
        <f t="shared" si="7"/>
        <v>Yes</v>
      </c>
    </row>
    <row r="17" spans="1:12" x14ac:dyDescent="0.25">
      <c r="A17" s="4" t="s">
        <v>1232</v>
      </c>
      <c r="B17" s="43" t="s">
        <v>213</v>
      </c>
      <c r="C17" s="14">
        <v>22593.547648</v>
      </c>
      <c r="D17" s="11" t="str">
        <f t="shared" si="4"/>
        <v>N/A</v>
      </c>
      <c r="E17" s="14">
        <v>22724.995966999999</v>
      </c>
      <c r="F17" s="11" t="str">
        <f t="shared" si="5"/>
        <v>N/A</v>
      </c>
      <c r="G17" s="14">
        <v>19601.68391</v>
      </c>
      <c r="H17" s="11" t="str">
        <f t="shared" si="6"/>
        <v>N/A</v>
      </c>
      <c r="I17" s="12">
        <v>0.58179999999999998</v>
      </c>
      <c r="J17" s="12">
        <v>-13.7</v>
      </c>
      <c r="K17" s="43" t="s">
        <v>739</v>
      </c>
      <c r="L17" s="9" t="str">
        <f t="shared" si="7"/>
        <v>Yes</v>
      </c>
    </row>
    <row r="18" spans="1:12" x14ac:dyDescent="0.25">
      <c r="A18" s="4" t="s">
        <v>1233</v>
      </c>
      <c r="B18" s="43" t="s">
        <v>213</v>
      </c>
      <c r="C18" s="14">
        <v>13990.770355000001</v>
      </c>
      <c r="D18" s="11" t="str">
        <f t="shared" si="4"/>
        <v>N/A</v>
      </c>
      <c r="E18" s="14">
        <v>13443.261522999999</v>
      </c>
      <c r="F18" s="11" t="str">
        <f t="shared" si="5"/>
        <v>N/A</v>
      </c>
      <c r="G18" s="14">
        <v>11574.507463</v>
      </c>
      <c r="H18" s="11" t="str">
        <f t="shared" si="6"/>
        <v>N/A</v>
      </c>
      <c r="I18" s="12">
        <v>-3.91</v>
      </c>
      <c r="J18" s="12">
        <v>-13.9</v>
      </c>
      <c r="K18" s="43" t="s">
        <v>739</v>
      </c>
      <c r="L18" s="9" t="str">
        <f t="shared" si="7"/>
        <v>Yes</v>
      </c>
    </row>
    <row r="19" spans="1:12" x14ac:dyDescent="0.25">
      <c r="A19" s="4" t="s">
        <v>1234</v>
      </c>
      <c r="B19" s="43" t="s">
        <v>213</v>
      </c>
      <c r="C19" s="14">
        <v>1519.2024804</v>
      </c>
      <c r="D19" s="11" t="str">
        <f t="shared" si="4"/>
        <v>N/A</v>
      </c>
      <c r="E19" s="14">
        <v>1385.7626878000001</v>
      </c>
      <c r="F19" s="11" t="str">
        <f t="shared" si="5"/>
        <v>N/A</v>
      </c>
      <c r="G19" s="14">
        <v>1180.1725618</v>
      </c>
      <c r="H19" s="11" t="str">
        <f t="shared" si="6"/>
        <v>N/A</v>
      </c>
      <c r="I19" s="12">
        <v>-8.7799999999999994</v>
      </c>
      <c r="J19" s="12">
        <v>-14.8</v>
      </c>
      <c r="K19" s="43" t="s">
        <v>739</v>
      </c>
      <c r="L19" s="9" t="str">
        <f t="shared" si="7"/>
        <v>Yes</v>
      </c>
    </row>
    <row r="20" spans="1:12" x14ac:dyDescent="0.25">
      <c r="A20" s="4" t="s">
        <v>1235</v>
      </c>
      <c r="B20" s="43" t="s">
        <v>213</v>
      </c>
      <c r="C20" s="14">
        <v>2674.7695884</v>
      </c>
      <c r="D20" s="11" t="str">
        <f t="shared" si="4"/>
        <v>N/A</v>
      </c>
      <c r="E20" s="14">
        <v>2755.9851970999998</v>
      </c>
      <c r="F20" s="11" t="str">
        <f t="shared" si="5"/>
        <v>N/A</v>
      </c>
      <c r="G20" s="14">
        <v>2239.2459079</v>
      </c>
      <c r="H20" s="11" t="str">
        <f t="shared" si="6"/>
        <v>N/A</v>
      </c>
      <c r="I20" s="12">
        <v>3.036</v>
      </c>
      <c r="J20" s="12">
        <v>-18.7</v>
      </c>
      <c r="K20" s="43" t="s">
        <v>739</v>
      </c>
      <c r="L20" s="9" t="str">
        <f t="shared" si="7"/>
        <v>Yes</v>
      </c>
    </row>
    <row r="21" spans="1:12" x14ac:dyDescent="0.25">
      <c r="A21" s="2" t="s">
        <v>1136</v>
      </c>
      <c r="B21" s="43" t="s">
        <v>213</v>
      </c>
      <c r="C21" s="14">
        <v>5226.3842355999996</v>
      </c>
      <c r="D21" s="11" t="str">
        <f t="shared" ref="D21:D22" si="8">IF($B21="N/A","N/A",IF(C21&gt;10,"No",IF(C21&lt;-10,"No","Yes")))</f>
        <v>N/A</v>
      </c>
      <c r="E21" s="14">
        <v>5080.7606659000003</v>
      </c>
      <c r="F21" s="11" t="str">
        <f t="shared" ref="F21:F22" si="9">IF($B21="N/A","N/A",IF(E21&gt;10,"No",IF(E21&lt;-10,"No","Yes")))</f>
        <v>N/A</v>
      </c>
      <c r="G21" s="14">
        <v>4300.9098483999996</v>
      </c>
      <c r="H21" s="11" t="str">
        <f t="shared" ref="H21:H22" si="10">IF($B21="N/A","N/A",IF(G21&gt;10,"No",IF(G21&lt;-10,"No","Yes")))</f>
        <v>N/A</v>
      </c>
      <c r="I21" s="12">
        <v>-2.79</v>
      </c>
      <c r="J21" s="12">
        <v>-15.3</v>
      </c>
      <c r="K21" s="43" t="s">
        <v>739</v>
      </c>
      <c r="L21" s="9" t="str">
        <f>IF(J21="Div by 0", "N/A", IF(OR(J21="N/A",K21="N/A"),"N/A", IF(J21&gt;VALUE(MID(K21,1,2)), "No", IF(J21&lt;-1*VALUE(MID(K21,1,2)), "No", "Yes"))))</f>
        <v>Yes</v>
      </c>
    </row>
    <row r="22" spans="1:12" x14ac:dyDescent="0.25">
      <c r="A22" s="2" t="s">
        <v>1137</v>
      </c>
      <c r="B22" s="43" t="s">
        <v>213</v>
      </c>
      <c r="C22" s="14">
        <v>4492.2998109999999</v>
      </c>
      <c r="D22" s="11" t="str">
        <f t="shared" si="8"/>
        <v>N/A</v>
      </c>
      <c r="E22" s="14">
        <v>4351.1056927999998</v>
      </c>
      <c r="F22" s="11" t="str">
        <f t="shared" si="9"/>
        <v>N/A</v>
      </c>
      <c r="G22" s="14">
        <v>3829.4409867999998</v>
      </c>
      <c r="H22" s="11" t="str">
        <f t="shared" si="10"/>
        <v>N/A</v>
      </c>
      <c r="I22" s="12">
        <v>-3.14</v>
      </c>
      <c r="J22" s="12">
        <v>-12</v>
      </c>
      <c r="K22" s="43" t="s">
        <v>739</v>
      </c>
      <c r="L22" s="9" t="str">
        <f>IF(J22="Div by 0", "N/A", IF(OR(J22="N/A",K22="N/A"),"N/A", IF(J22&gt;VALUE(MID(K22,1,2)), "No", IF(J22&lt;-1*VALUE(MID(K22,1,2)), "No", "Yes"))))</f>
        <v>Yes</v>
      </c>
    </row>
    <row r="23" spans="1:12" x14ac:dyDescent="0.25">
      <c r="A23" s="4" t="s">
        <v>1236</v>
      </c>
      <c r="B23" s="43" t="s">
        <v>213</v>
      </c>
      <c r="C23" s="14">
        <v>16389.374535999999</v>
      </c>
      <c r="D23" s="11" t="str">
        <f>IF($B23="N/A","N/A",IF(C23&gt;10,"No",IF(C23&lt;-10,"No","Yes")))</f>
        <v>N/A</v>
      </c>
      <c r="E23" s="14">
        <v>16521.586458999998</v>
      </c>
      <c r="F23" s="11" t="str">
        <f>IF($B23="N/A","N/A",IF(E23&gt;10,"No",IF(E23&lt;-10,"No","Yes")))</f>
        <v>N/A</v>
      </c>
      <c r="G23" s="14">
        <v>13837.893262</v>
      </c>
      <c r="H23" s="11" t="str">
        <f>IF($B23="N/A","N/A",IF(G23&gt;10,"No",IF(G23&lt;-10,"No","Yes")))</f>
        <v>N/A</v>
      </c>
      <c r="I23" s="12">
        <v>0.80669999999999997</v>
      </c>
      <c r="J23" s="12">
        <v>-16.2</v>
      </c>
      <c r="K23" s="43" t="s">
        <v>739</v>
      </c>
      <c r="L23" s="9" t="str">
        <f>IF(J23="Div by 0", "N/A", IF(K23="N/A","N/A", IF(J23&gt;VALUE(MID(K23,1,2)), "No", IF(J23&lt;-1*VALUE(MID(K23,1,2)), "No", "Yes"))))</f>
        <v>Yes</v>
      </c>
    </row>
    <row r="24" spans="1:12" x14ac:dyDescent="0.25">
      <c r="A24" s="4" t="s">
        <v>1237</v>
      </c>
      <c r="B24" s="43" t="s">
        <v>213</v>
      </c>
      <c r="C24" s="14">
        <v>22853.434589</v>
      </c>
      <c r="D24" s="11" t="str">
        <f>IF($B24="N/A","N/A",IF(C24&gt;10,"No",IF(C24&lt;-10,"No","Yes")))</f>
        <v>N/A</v>
      </c>
      <c r="E24" s="14">
        <v>23005.649308</v>
      </c>
      <c r="F24" s="11" t="str">
        <f>IF($B24="N/A","N/A",IF(E24&gt;10,"No",IF(E24&lt;-10,"No","Yes")))</f>
        <v>N/A</v>
      </c>
      <c r="G24" s="14">
        <v>19868.305827</v>
      </c>
      <c r="H24" s="11" t="str">
        <f>IF($B24="N/A","N/A",IF(G24&gt;10,"No",IF(G24&lt;-10,"No","Yes")))</f>
        <v>N/A</v>
      </c>
      <c r="I24" s="12">
        <v>0.66600000000000004</v>
      </c>
      <c r="J24" s="12">
        <v>-13.6</v>
      </c>
      <c r="K24" s="43" t="s">
        <v>739</v>
      </c>
      <c r="L24" s="9" t="str">
        <f>IF(J24="Div by 0", "N/A", IF(K24="N/A","N/A", IF(J24&gt;VALUE(MID(K24,1,2)), "No", IF(J24&lt;-1*VALUE(MID(K24,1,2)), "No", "Yes"))))</f>
        <v>Yes</v>
      </c>
    </row>
    <row r="25" spans="1:12" x14ac:dyDescent="0.25">
      <c r="A25" s="4" t="s">
        <v>1238</v>
      </c>
      <c r="B25" s="43" t="s">
        <v>213</v>
      </c>
      <c r="C25" s="14">
        <v>12509.643152000001</v>
      </c>
      <c r="D25" s="11" t="str">
        <f>IF($B25="N/A","N/A",IF(C25&gt;10,"No",IF(C25&lt;-10,"No","Yes")))</f>
        <v>N/A</v>
      </c>
      <c r="E25" s="14">
        <v>12687.568945999999</v>
      </c>
      <c r="F25" s="11" t="str">
        <f>IF($B25="N/A","N/A",IF(E25&gt;10,"No",IF(E25&lt;-10,"No","Yes")))</f>
        <v>N/A</v>
      </c>
      <c r="G25" s="14">
        <v>10248.531309</v>
      </c>
      <c r="H25" s="11" t="str">
        <f>IF($B25="N/A","N/A",IF(G25&gt;10,"No",IF(G25&lt;-10,"No","Yes")))</f>
        <v>N/A</v>
      </c>
      <c r="I25" s="12">
        <v>1.4219999999999999</v>
      </c>
      <c r="J25" s="12">
        <v>-19.2</v>
      </c>
      <c r="K25" s="43" t="s">
        <v>739</v>
      </c>
      <c r="L25" s="9" t="str">
        <f>IF(J25="Div by 0", "N/A", IF(K25="N/A","N/A", IF(J25&gt;VALUE(MID(K25,1,2)), "No", IF(J25&lt;-1*VALUE(MID(K25,1,2)), "No", "Yes"))))</f>
        <v>Yes</v>
      </c>
    </row>
    <row r="26" spans="1:12" x14ac:dyDescent="0.25">
      <c r="A26" s="4" t="s">
        <v>1239</v>
      </c>
      <c r="B26" s="43" t="s">
        <v>213</v>
      </c>
      <c r="C26" s="14">
        <v>16927.71615</v>
      </c>
      <c r="D26" s="11" t="str">
        <f t="shared" ref="D26:D27" si="11">IF($B26="N/A","N/A",IF(C26&gt;10,"No",IF(C26&lt;-10,"No","Yes")))</f>
        <v>N/A</v>
      </c>
      <c r="E26" s="14">
        <v>17075.689693</v>
      </c>
      <c r="F26" s="11" t="str">
        <f t="shared" ref="F26:F30" si="12">IF($B26="N/A","N/A",IF(E26&gt;10,"No",IF(E26&lt;-10,"No","Yes")))</f>
        <v>N/A</v>
      </c>
      <c r="G26" s="14">
        <v>14317.352650999999</v>
      </c>
      <c r="H26" s="11" t="str">
        <f t="shared" ref="H26:H27" si="13">IF($B26="N/A","N/A",IF(G26&gt;10,"No",IF(G26&lt;-10,"No","Yes")))</f>
        <v>N/A</v>
      </c>
      <c r="I26" s="12">
        <v>0.87409999999999999</v>
      </c>
      <c r="J26" s="12">
        <v>-16.2</v>
      </c>
      <c r="K26" s="43" t="s">
        <v>739</v>
      </c>
      <c r="L26" s="9" t="str">
        <f>IF(J26="Div by 0", "N/A", IF(OR(J26="N/A",K26="N/A"),"N/A", IF(J26&gt;VALUE(MID(K26,1,2)), "No", IF(J26&lt;-1*VALUE(MID(K26,1,2)), "No", "Yes"))))</f>
        <v>Yes</v>
      </c>
    </row>
    <row r="27" spans="1:12" x14ac:dyDescent="0.25">
      <c r="A27" s="4" t="s">
        <v>1240</v>
      </c>
      <c r="B27" s="43" t="s">
        <v>213</v>
      </c>
      <c r="C27" s="14">
        <v>15555.833038999999</v>
      </c>
      <c r="D27" s="11" t="str">
        <f t="shared" si="11"/>
        <v>N/A</v>
      </c>
      <c r="E27" s="14">
        <v>15671.461506</v>
      </c>
      <c r="F27" s="11" t="str">
        <f t="shared" si="12"/>
        <v>N/A</v>
      </c>
      <c r="G27" s="14">
        <v>13109.603994999999</v>
      </c>
      <c r="H27" s="11" t="str">
        <f t="shared" si="13"/>
        <v>N/A</v>
      </c>
      <c r="I27" s="12">
        <v>0.74329999999999996</v>
      </c>
      <c r="J27" s="12">
        <v>-16.3</v>
      </c>
      <c r="K27" s="43" t="s">
        <v>739</v>
      </c>
      <c r="L27" s="9" t="str">
        <f>IF(J27="Div by 0", "N/A", IF(OR(J27="N/A",K27="N/A"),"N/A", IF(J27&gt;VALUE(MID(K27,1,2)), "No", IF(J27&lt;-1*VALUE(MID(K27,1,2)), "No", "Yes"))))</f>
        <v>Yes</v>
      </c>
    </row>
    <row r="28" spans="1:12" x14ac:dyDescent="0.25">
      <c r="A28" s="50" t="s">
        <v>1241</v>
      </c>
      <c r="B28" s="14" t="s">
        <v>213</v>
      </c>
      <c r="C28" s="14">
        <v>951.46515667999995</v>
      </c>
      <c r="D28" s="11" t="str">
        <f t="shared" ref="D28:D30" si="14">IF($B28="N/A","N/A",IF(C28&gt;10,"No",IF(C28&lt;-10,"No","Yes")))</f>
        <v>N/A</v>
      </c>
      <c r="E28" s="14">
        <v>777.98910758</v>
      </c>
      <c r="F28" s="11" t="str">
        <f t="shared" si="12"/>
        <v>N/A</v>
      </c>
      <c r="G28" s="14">
        <v>656.74766033000003</v>
      </c>
      <c r="H28" s="11" t="str">
        <f t="shared" ref="H28:H30" si="15">IF($B28="N/A","N/A",IF(G28&gt;10,"No",IF(G28&lt;-10,"No","Yes")))</f>
        <v>N/A</v>
      </c>
      <c r="I28" s="12">
        <v>-18.2</v>
      </c>
      <c r="J28" s="12">
        <v>-15.6</v>
      </c>
      <c r="K28" s="43" t="s">
        <v>739</v>
      </c>
      <c r="L28" s="9" t="str">
        <f>IF(J28="Div by 0", "N/A", IF(OR(J28="N/A",K28="N/A"),"N/A", IF(J28&gt;VALUE(MID(K28,1,2)), "No", IF(J28&lt;-1*VALUE(MID(K28,1,2)), "No", "Yes"))))</f>
        <v>Yes</v>
      </c>
    </row>
    <row r="29" spans="1:12" x14ac:dyDescent="0.25">
      <c r="A29" s="50" t="s">
        <v>1242</v>
      </c>
      <c r="B29" s="14" t="s">
        <v>213</v>
      </c>
      <c r="C29" s="14">
        <v>941.39493876999995</v>
      </c>
      <c r="D29" s="11" t="str">
        <f t="shared" si="14"/>
        <v>N/A</v>
      </c>
      <c r="E29" s="14">
        <v>774.21810901000003</v>
      </c>
      <c r="F29" s="11" t="str">
        <f t="shared" si="12"/>
        <v>N/A</v>
      </c>
      <c r="G29" s="14">
        <v>656.98357874999999</v>
      </c>
      <c r="H29" s="11" t="str">
        <f t="shared" si="15"/>
        <v>N/A</v>
      </c>
      <c r="I29" s="12">
        <v>-17.8</v>
      </c>
      <c r="J29" s="12">
        <v>-15.1</v>
      </c>
      <c r="K29" s="43" t="s">
        <v>739</v>
      </c>
      <c r="L29" s="9" t="str">
        <f t="shared" ref="L29:L30" si="16">IF(J29="Div by 0", "N/A", IF(OR(J29="N/A",K29="N/A"),"N/A", IF(J29&gt;VALUE(MID(K29,1,2)), "No", IF(J29&lt;-1*VALUE(MID(K29,1,2)), "No", "Yes"))))</f>
        <v>Yes</v>
      </c>
    </row>
    <row r="30" spans="1:12" x14ac:dyDescent="0.25">
      <c r="A30" s="50" t="s">
        <v>1243</v>
      </c>
      <c r="B30" s="14" t="s">
        <v>213</v>
      </c>
      <c r="C30" s="14">
        <v>1175.5321269000001</v>
      </c>
      <c r="D30" s="11" t="str">
        <f t="shared" si="14"/>
        <v>N/A</v>
      </c>
      <c r="E30" s="14">
        <v>857.66088214000001</v>
      </c>
      <c r="F30" s="11" t="str">
        <f t="shared" si="12"/>
        <v>N/A</v>
      </c>
      <c r="G30" s="14">
        <v>651.92556634000005</v>
      </c>
      <c r="H30" s="11" t="str">
        <f t="shared" si="15"/>
        <v>N/A</v>
      </c>
      <c r="I30" s="12">
        <v>-27</v>
      </c>
      <c r="J30" s="12">
        <v>-24</v>
      </c>
      <c r="K30" s="43" t="s">
        <v>739</v>
      </c>
      <c r="L30" s="9" t="str">
        <f t="shared" si="16"/>
        <v>Yes</v>
      </c>
    </row>
    <row r="31" spans="1:12" x14ac:dyDescent="0.25">
      <c r="A31" s="44" t="s">
        <v>2</v>
      </c>
      <c r="B31" s="35" t="s">
        <v>213</v>
      </c>
      <c r="C31" s="13">
        <v>73.353219244000002</v>
      </c>
      <c r="D31" s="11" t="str">
        <f t="shared" ref="D31:D69" si="17">IF($B31="N/A","N/A",IF(C31&gt;10,"No",IF(C31&lt;-10,"No","Yes")))</f>
        <v>N/A</v>
      </c>
      <c r="E31" s="13">
        <v>76.329412589</v>
      </c>
      <c r="F31" s="11" t="str">
        <f t="shared" ref="F31:F69" si="18">IF($B31="N/A","N/A",IF(E31&gt;10,"No",IF(E31&lt;-10,"No","Yes")))</f>
        <v>N/A</v>
      </c>
      <c r="G31" s="13">
        <v>95.526317609000003</v>
      </c>
      <c r="H31" s="11" t="str">
        <f t="shared" ref="H31:H69" si="19">IF($B31="N/A","N/A",IF(G31&gt;10,"No",IF(G31&lt;-10,"No","Yes")))</f>
        <v>N/A</v>
      </c>
      <c r="I31" s="12">
        <v>4.0570000000000004</v>
      </c>
      <c r="J31" s="12">
        <v>25.15</v>
      </c>
      <c r="K31" s="43" t="s">
        <v>739</v>
      </c>
      <c r="L31" s="9" t="str">
        <f t="shared" ref="L31:L99" si="20">IF(J31="Div by 0", "N/A", IF(K31="N/A","N/A", IF(J31&gt;VALUE(MID(K31,1,2)), "No", IF(J31&lt;-1*VALUE(MID(K31,1,2)), "No", "Yes"))))</f>
        <v>Yes</v>
      </c>
    </row>
    <row r="32" spans="1:12" x14ac:dyDescent="0.25">
      <c r="A32" s="44" t="s">
        <v>22</v>
      </c>
      <c r="B32" s="35" t="s">
        <v>213</v>
      </c>
      <c r="C32" s="1">
        <v>790612</v>
      </c>
      <c r="D32" s="11" t="str">
        <f t="shared" si="17"/>
        <v>N/A</v>
      </c>
      <c r="E32" s="1">
        <v>871846</v>
      </c>
      <c r="F32" s="11" t="str">
        <f t="shared" si="18"/>
        <v>N/A</v>
      </c>
      <c r="G32" s="1">
        <v>1105549</v>
      </c>
      <c r="H32" s="11" t="str">
        <f t="shared" si="19"/>
        <v>N/A</v>
      </c>
      <c r="I32" s="12">
        <v>10.27</v>
      </c>
      <c r="J32" s="12">
        <v>26.81</v>
      </c>
      <c r="K32" s="43" t="s">
        <v>739</v>
      </c>
      <c r="L32" s="9" t="str">
        <f t="shared" si="20"/>
        <v>Yes</v>
      </c>
    </row>
    <row r="33" spans="1:12" x14ac:dyDescent="0.25">
      <c r="A33" s="44" t="s">
        <v>451</v>
      </c>
      <c r="B33" s="43" t="s">
        <v>213</v>
      </c>
      <c r="C33" s="1">
        <v>17539</v>
      </c>
      <c r="D33" s="1" t="str">
        <f t="shared" si="17"/>
        <v>N/A</v>
      </c>
      <c r="E33" s="1">
        <v>20620</v>
      </c>
      <c r="F33" s="1" t="str">
        <f t="shared" si="18"/>
        <v>N/A</v>
      </c>
      <c r="G33" s="1">
        <v>40680</v>
      </c>
      <c r="H33" s="11" t="str">
        <f t="shared" si="19"/>
        <v>N/A</v>
      </c>
      <c r="I33" s="12">
        <v>17.57</v>
      </c>
      <c r="J33" s="12">
        <v>97.28</v>
      </c>
      <c r="K33" s="43" t="s">
        <v>739</v>
      </c>
      <c r="L33" s="9" t="str">
        <f t="shared" si="20"/>
        <v>No</v>
      </c>
    </row>
    <row r="34" spans="1:12" x14ac:dyDescent="0.25">
      <c r="A34" s="44" t="s">
        <v>1244</v>
      </c>
      <c r="B34" s="5" t="s">
        <v>213</v>
      </c>
      <c r="C34" s="1">
        <v>1458</v>
      </c>
      <c r="D34" s="9" t="str">
        <f t="shared" ref="D34:D38" si="21">IF($B34="N/A","N/A",IF(C34&lt;0,"No","Yes"))</f>
        <v>N/A</v>
      </c>
      <c r="E34" s="1">
        <v>1428</v>
      </c>
      <c r="F34" s="9" t="str">
        <f t="shared" ref="F34:F38" si="22">IF($B34="N/A","N/A",IF(E34&lt;0,"No","Yes"))</f>
        <v>N/A</v>
      </c>
      <c r="G34" s="1">
        <v>5877</v>
      </c>
      <c r="H34" s="9" t="str">
        <f t="shared" ref="H34:H38" si="23">IF($B34="N/A","N/A",IF(G34&lt;0,"No","Yes"))</f>
        <v>N/A</v>
      </c>
      <c r="I34" s="12">
        <v>-2.06</v>
      </c>
      <c r="J34" s="12">
        <v>311.60000000000002</v>
      </c>
      <c r="K34" s="1" t="s">
        <v>739</v>
      </c>
      <c r="L34" s="9" t="str">
        <f t="shared" si="20"/>
        <v>No</v>
      </c>
    </row>
    <row r="35" spans="1:12" x14ac:dyDescent="0.25">
      <c r="A35" s="44" t="s">
        <v>1245</v>
      </c>
      <c r="B35" s="5" t="s">
        <v>213</v>
      </c>
      <c r="C35" s="1">
        <v>191</v>
      </c>
      <c r="D35" s="9" t="str">
        <f t="shared" si="21"/>
        <v>N/A</v>
      </c>
      <c r="E35" s="1">
        <v>223</v>
      </c>
      <c r="F35" s="9" t="str">
        <f t="shared" si="22"/>
        <v>N/A</v>
      </c>
      <c r="G35" s="1">
        <v>865</v>
      </c>
      <c r="H35" s="9" t="str">
        <f t="shared" si="23"/>
        <v>N/A</v>
      </c>
      <c r="I35" s="12">
        <v>16.75</v>
      </c>
      <c r="J35" s="12">
        <v>287.89999999999998</v>
      </c>
      <c r="K35" s="1" t="s">
        <v>739</v>
      </c>
      <c r="L35" s="9" t="str">
        <f t="shared" si="20"/>
        <v>No</v>
      </c>
    </row>
    <row r="36" spans="1:12" x14ac:dyDescent="0.25">
      <c r="A36" s="44" t="s">
        <v>1246</v>
      </c>
      <c r="B36" s="5" t="s">
        <v>213</v>
      </c>
      <c r="C36" s="1">
        <v>8002</v>
      </c>
      <c r="D36" s="9" t="str">
        <f t="shared" si="21"/>
        <v>N/A</v>
      </c>
      <c r="E36" s="1">
        <v>9122</v>
      </c>
      <c r="F36" s="9" t="str">
        <f t="shared" si="22"/>
        <v>N/A</v>
      </c>
      <c r="G36" s="1">
        <v>17314</v>
      </c>
      <c r="H36" s="9" t="str">
        <f t="shared" si="23"/>
        <v>N/A</v>
      </c>
      <c r="I36" s="12">
        <v>14</v>
      </c>
      <c r="J36" s="12">
        <v>89.8</v>
      </c>
      <c r="K36" s="1" t="s">
        <v>739</v>
      </c>
      <c r="L36" s="9" t="str">
        <f t="shared" si="20"/>
        <v>No</v>
      </c>
    </row>
    <row r="37" spans="1:12" x14ac:dyDescent="0.25">
      <c r="A37" s="44" t="s">
        <v>1247</v>
      </c>
      <c r="B37" s="5" t="s">
        <v>213</v>
      </c>
      <c r="C37" s="1">
        <v>7861</v>
      </c>
      <c r="D37" s="9" t="str">
        <f t="shared" si="21"/>
        <v>N/A</v>
      </c>
      <c r="E37" s="1">
        <v>9731</v>
      </c>
      <c r="F37" s="9" t="str">
        <f t="shared" si="22"/>
        <v>N/A</v>
      </c>
      <c r="G37" s="1">
        <v>16431</v>
      </c>
      <c r="H37" s="9" t="str">
        <f t="shared" si="23"/>
        <v>N/A</v>
      </c>
      <c r="I37" s="12">
        <v>23.79</v>
      </c>
      <c r="J37" s="12">
        <v>68.849999999999994</v>
      </c>
      <c r="K37" s="1" t="s">
        <v>739</v>
      </c>
      <c r="L37" s="9" t="str">
        <f t="shared" si="20"/>
        <v>No</v>
      </c>
    </row>
    <row r="38" spans="1:12" x14ac:dyDescent="0.25">
      <c r="A38" s="44" t="s">
        <v>1248</v>
      </c>
      <c r="B38" s="5" t="s">
        <v>213</v>
      </c>
      <c r="C38" s="1">
        <v>27</v>
      </c>
      <c r="D38" s="9" t="str">
        <f t="shared" si="21"/>
        <v>N/A</v>
      </c>
      <c r="E38" s="1">
        <v>116</v>
      </c>
      <c r="F38" s="9" t="str">
        <f t="shared" si="22"/>
        <v>N/A</v>
      </c>
      <c r="G38" s="1">
        <v>193</v>
      </c>
      <c r="H38" s="9" t="str">
        <f t="shared" si="23"/>
        <v>N/A</v>
      </c>
      <c r="I38" s="12">
        <v>329.6</v>
      </c>
      <c r="J38" s="12">
        <v>66.38</v>
      </c>
      <c r="K38" s="1" t="s">
        <v>739</v>
      </c>
      <c r="L38" s="9" t="str">
        <f t="shared" si="20"/>
        <v>No</v>
      </c>
    </row>
    <row r="39" spans="1:12" x14ac:dyDescent="0.25">
      <c r="A39" s="44" t="s">
        <v>452</v>
      </c>
      <c r="B39" s="43" t="s">
        <v>213</v>
      </c>
      <c r="C39" s="1">
        <v>51832</v>
      </c>
      <c r="D39" s="1" t="str">
        <f t="shared" si="17"/>
        <v>N/A</v>
      </c>
      <c r="E39" s="1">
        <v>61806</v>
      </c>
      <c r="F39" s="1" t="str">
        <f t="shared" si="18"/>
        <v>N/A</v>
      </c>
      <c r="G39" s="1">
        <v>164277</v>
      </c>
      <c r="H39" s="11" t="str">
        <f t="shared" si="19"/>
        <v>N/A</v>
      </c>
      <c r="I39" s="12">
        <v>19.239999999999998</v>
      </c>
      <c r="J39" s="12">
        <v>165.8</v>
      </c>
      <c r="K39" s="43" t="s">
        <v>739</v>
      </c>
      <c r="L39" s="9" t="str">
        <f t="shared" si="20"/>
        <v>No</v>
      </c>
    </row>
    <row r="40" spans="1:12" x14ac:dyDescent="0.25">
      <c r="A40" s="44" t="s">
        <v>1249</v>
      </c>
      <c r="B40" s="5" t="s">
        <v>213</v>
      </c>
      <c r="C40" s="1">
        <v>37548</v>
      </c>
      <c r="D40" s="9" t="str">
        <f t="shared" ref="D40:D45" si="24">IF($B40="N/A","N/A",IF(C40&lt;0,"No","Yes"))</f>
        <v>N/A</v>
      </c>
      <c r="E40" s="1">
        <v>42376</v>
      </c>
      <c r="F40" s="9" t="str">
        <f t="shared" ref="F40:F45" si="25">IF($B40="N/A","N/A",IF(E40&lt;0,"No","Yes"))</f>
        <v>N/A</v>
      </c>
      <c r="G40" s="1">
        <v>103621</v>
      </c>
      <c r="H40" s="9" t="str">
        <f t="shared" ref="H40:H45" si="26">IF($B40="N/A","N/A",IF(G40&lt;0,"No","Yes"))</f>
        <v>N/A</v>
      </c>
      <c r="I40" s="12">
        <v>12.86</v>
      </c>
      <c r="J40" s="12">
        <v>144.5</v>
      </c>
      <c r="K40" s="1" t="s">
        <v>739</v>
      </c>
      <c r="L40" s="9" t="str">
        <f t="shared" si="20"/>
        <v>No</v>
      </c>
    </row>
    <row r="41" spans="1:12" x14ac:dyDescent="0.25">
      <c r="A41" s="44" t="s">
        <v>1250</v>
      </c>
      <c r="B41" s="5" t="s">
        <v>213</v>
      </c>
      <c r="C41" s="1">
        <v>440</v>
      </c>
      <c r="D41" s="9" t="str">
        <f t="shared" si="24"/>
        <v>N/A</v>
      </c>
      <c r="E41" s="1">
        <v>518</v>
      </c>
      <c r="F41" s="9" t="str">
        <f t="shared" si="25"/>
        <v>N/A</v>
      </c>
      <c r="G41" s="1">
        <v>1350</v>
      </c>
      <c r="H41" s="9" t="str">
        <f t="shared" si="26"/>
        <v>N/A</v>
      </c>
      <c r="I41" s="12">
        <v>17.73</v>
      </c>
      <c r="J41" s="12">
        <v>160.6</v>
      </c>
      <c r="K41" s="1" t="s">
        <v>739</v>
      </c>
      <c r="L41" s="9" t="str">
        <f t="shared" si="20"/>
        <v>No</v>
      </c>
    </row>
    <row r="42" spans="1:12" x14ac:dyDescent="0.25">
      <c r="A42" s="44" t="s">
        <v>1251</v>
      </c>
      <c r="B42" s="5" t="s">
        <v>213</v>
      </c>
      <c r="C42" s="1">
        <v>7044</v>
      </c>
      <c r="D42" s="9" t="str">
        <f t="shared" si="24"/>
        <v>N/A</v>
      </c>
      <c r="E42" s="1">
        <v>9046</v>
      </c>
      <c r="F42" s="9" t="str">
        <f t="shared" si="25"/>
        <v>N/A</v>
      </c>
      <c r="G42" s="1">
        <v>23903</v>
      </c>
      <c r="H42" s="9" t="str">
        <f t="shared" si="26"/>
        <v>N/A</v>
      </c>
      <c r="I42" s="12">
        <v>28.42</v>
      </c>
      <c r="J42" s="12">
        <v>164.2</v>
      </c>
      <c r="K42" s="1" t="s">
        <v>739</v>
      </c>
      <c r="L42" s="9" t="str">
        <f t="shared" si="20"/>
        <v>No</v>
      </c>
    </row>
    <row r="43" spans="1:12" x14ac:dyDescent="0.25">
      <c r="A43" s="44" t="s">
        <v>1252</v>
      </c>
      <c r="B43" s="5" t="s">
        <v>213</v>
      </c>
      <c r="C43" s="1">
        <v>17</v>
      </c>
      <c r="D43" s="9" t="str">
        <f t="shared" si="24"/>
        <v>N/A</v>
      </c>
      <c r="E43" s="1">
        <v>57</v>
      </c>
      <c r="F43" s="9" t="str">
        <f t="shared" si="25"/>
        <v>N/A</v>
      </c>
      <c r="G43" s="1">
        <v>960</v>
      </c>
      <c r="H43" s="9" t="str">
        <f t="shared" si="26"/>
        <v>N/A</v>
      </c>
      <c r="I43" s="12">
        <v>235.3</v>
      </c>
      <c r="J43" s="12">
        <v>1584</v>
      </c>
      <c r="K43" s="1" t="s">
        <v>739</v>
      </c>
      <c r="L43" s="9" t="str">
        <f t="shared" si="20"/>
        <v>No</v>
      </c>
    </row>
    <row r="44" spans="1:12" x14ac:dyDescent="0.25">
      <c r="A44" s="44" t="s">
        <v>1253</v>
      </c>
      <c r="B44" s="5" t="s">
        <v>213</v>
      </c>
      <c r="C44" s="1">
        <v>6783</v>
      </c>
      <c r="D44" s="9" t="str">
        <f t="shared" si="24"/>
        <v>N/A</v>
      </c>
      <c r="E44" s="1">
        <v>9809</v>
      </c>
      <c r="F44" s="9" t="str">
        <f t="shared" si="25"/>
        <v>N/A</v>
      </c>
      <c r="G44" s="1">
        <v>34443</v>
      </c>
      <c r="H44" s="9" t="str">
        <f t="shared" si="26"/>
        <v>N/A</v>
      </c>
      <c r="I44" s="12">
        <v>44.61</v>
      </c>
      <c r="J44" s="12">
        <v>251.1</v>
      </c>
      <c r="K44" s="1" t="s">
        <v>739</v>
      </c>
      <c r="L44" s="9" t="str">
        <f t="shared" si="20"/>
        <v>No</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438771</v>
      </c>
      <c r="D46" s="1" t="str">
        <f t="shared" si="17"/>
        <v>N/A</v>
      </c>
      <c r="E46" s="1">
        <v>466347</v>
      </c>
      <c r="F46" s="1" t="str">
        <f t="shared" si="18"/>
        <v>N/A</v>
      </c>
      <c r="G46" s="1">
        <v>532287</v>
      </c>
      <c r="H46" s="11" t="str">
        <f t="shared" si="19"/>
        <v>N/A</v>
      </c>
      <c r="I46" s="12">
        <v>6.2850000000000001</v>
      </c>
      <c r="J46" s="12">
        <v>14.14</v>
      </c>
      <c r="K46" s="43" t="s">
        <v>739</v>
      </c>
      <c r="L46" s="9" t="str">
        <f t="shared" si="20"/>
        <v>Yes</v>
      </c>
    </row>
    <row r="47" spans="1:12" x14ac:dyDescent="0.25">
      <c r="A47" s="44" t="s">
        <v>1255</v>
      </c>
      <c r="B47" s="5" t="s">
        <v>213</v>
      </c>
      <c r="C47" s="1">
        <v>263961</v>
      </c>
      <c r="D47" s="9" t="str">
        <f t="shared" ref="D47:D53" si="27">IF($B47="N/A","N/A",IF(C47&lt;0,"No","Yes"))</f>
        <v>N/A</v>
      </c>
      <c r="E47" s="1">
        <v>273164</v>
      </c>
      <c r="F47" s="9" t="str">
        <f t="shared" ref="F47:F53" si="28">IF($B47="N/A","N/A",IF(E47&lt;0,"No","Yes"))</f>
        <v>N/A</v>
      </c>
      <c r="G47" s="1">
        <v>302717</v>
      </c>
      <c r="H47" s="9" t="str">
        <f t="shared" ref="H47:H53" si="29">IF($B47="N/A","N/A",IF(G47&lt;0,"No","Yes"))</f>
        <v>N/A</v>
      </c>
      <c r="I47" s="12">
        <v>3.4860000000000002</v>
      </c>
      <c r="J47" s="12">
        <v>10.82</v>
      </c>
      <c r="K47" s="1" t="s">
        <v>739</v>
      </c>
      <c r="L47" s="9" t="str">
        <f t="shared" si="20"/>
        <v>Yes</v>
      </c>
    </row>
    <row r="48" spans="1:12" x14ac:dyDescent="0.25">
      <c r="A48" s="44" t="s">
        <v>1256</v>
      </c>
      <c r="B48" s="5" t="s">
        <v>213</v>
      </c>
      <c r="C48" s="1">
        <v>0</v>
      </c>
      <c r="D48" s="9" t="str">
        <f t="shared" si="27"/>
        <v>N/A</v>
      </c>
      <c r="E48" s="1">
        <v>0</v>
      </c>
      <c r="F48" s="9" t="str">
        <f t="shared" si="28"/>
        <v>N/A</v>
      </c>
      <c r="G48" s="1">
        <v>39</v>
      </c>
      <c r="H48" s="9" t="str">
        <f t="shared" si="29"/>
        <v>N/A</v>
      </c>
      <c r="I48" s="12" t="s">
        <v>1746</v>
      </c>
      <c r="J48" s="12" t="s">
        <v>1746</v>
      </c>
      <c r="K48" s="1" t="s">
        <v>739</v>
      </c>
      <c r="L48" s="9" t="str">
        <f t="shared" si="20"/>
        <v>N/A</v>
      </c>
    </row>
    <row r="49" spans="1:12" x14ac:dyDescent="0.25">
      <c r="A49" s="44" t="s">
        <v>1257</v>
      </c>
      <c r="B49" s="5" t="s">
        <v>213</v>
      </c>
      <c r="C49" s="1">
        <v>11</v>
      </c>
      <c r="D49" s="9" t="str">
        <f t="shared" si="27"/>
        <v>N/A</v>
      </c>
      <c r="E49" s="1">
        <v>11</v>
      </c>
      <c r="F49" s="9" t="str">
        <f t="shared" si="28"/>
        <v>N/A</v>
      </c>
      <c r="G49" s="1">
        <v>11</v>
      </c>
      <c r="H49" s="9" t="str">
        <f t="shared" si="29"/>
        <v>N/A</v>
      </c>
      <c r="I49" s="12">
        <v>-60</v>
      </c>
      <c r="J49" s="12">
        <v>-75</v>
      </c>
      <c r="K49" s="1" t="s">
        <v>739</v>
      </c>
      <c r="L49" s="9" t="str">
        <f t="shared" si="20"/>
        <v>No</v>
      </c>
    </row>
    <row r="50" spans="1:12" x14ac:dyDescent="0.25">
      <c r="A50" s="44" t="s">
        <v>1258</v>
      </c>
      <c r="B50" s="5" t="s">
        <v>213</v>
      </c>
      <c r="C50" s="1">
        <v>97911</v>
      </c>
      <c r="D50" s="9" t="str">
        <f t="shared" si="27"/>
        <v>N/A</v>
      </c>
      <c r="E50" s="1">
        <v>105219</v>
      </c>
      <c r="F50" s="9" t="str">
        <f t="shared" si="28"/>
        <v>N/A</v>
      </c>
      <c r="G50" s="1">
        <v>117035</v>
      </c>
      <c r="H50" s="9" t="str">
        <f t="shared" si="29"/>
        <v>N/A</v>
      </c>
      <c r="I50" s="12">
        <v>7.4640000000000004</v>
      </c>
      <c r="J50" s="12">
        <v>11.23</v>
      </c>
      <c r="K50" s="1" t="s">
        <v>739</v>
      </c>
      <c r="L50" s="9" t="str">
        <f t="shared" si="20"/>
        <v>Yes</v>
      </c>
    </row>
    <row r="51" spans="1:12" x14ac:dyDescent="0.25">
      <c r="A51" s="44" t="s">
        <v>1259</v>
      </c>
      <c r="B51" s="5" t="s">
        <v>213</v>
      </c>
      <c r="C51" s="1">
        <v>73160</v>
      </c>
      <c r="D51" s="9" t="str">
        <f t="shared" si="27"/>
        <v>N/A</v>
      </c>
      <c r="E51" s="1">
        <v>83165</v>
      </c>
      <c r="F51" s="9" t="str">
        <f t="shared" si="28"/>
        <v>N/A</v>
      </c>
      <c r="G51" s="1">
        <v>96563</v>
      </c>
      <c r="H51" s="9" t="str">
        <f t="shared" si="29"/>
        <v>N/A</v>
      </c>
      <c r="I51" s="12">
        <v>13.68</v>
      </c>
      <c r="J51" s="12">
        <v>16.11</v>
      </c>
      <c r="K51" s="1" t="s">
        <v>739</v>
      </c>
      <c r="L51" s="9" t="str">
        <f t="shared" si="20"/>
        <v>Yes</v>
      </c>
    </row>
    <row r="52" spans="1:12" x14ac:dyDescent="0.25">
      <c r="A52" s="44" t="s">
        <v>1260</v>
      </c>
      <c r="B52" s="5" t="s">
        <v>213</v>
      </c>
      <c r="C52" s="1">
        <v>1543</v>
      </c>
      <c r="D52" s="9" t="str">
        <f t="shared" si="27"/>
        <v>N/A</v>
      </c>
      <c r="E52" s="1">
        <v>1957</v>
      </c>
      <c r="F52" s="9" t="str">
        <f t="shared" si="28"/>
        <v>N/A</v>
      </c>
      <c r="G52" s="1">
        <v>15291</v>
      </c>
      <c r="H52" s="9" t="str">
        <f t="shared" si="29"/>
        <v>N/A</v>
      </c>
      <c r="I52" s="12">
        <v>26.83</v>
      </c>
      <c r="J52" s="12">
        <v>681.3</v>
      </c>
      <c r="K52" s="1" t="s">
        <v>739</v>
      </c>
      <c r="L52" s="9" t="str">
        <f t="shared" si="20"/>
        <v>No</v>
      </c>
    </row>
    <row r="53" spans="1:12" x14ac:dyDescent="0.25">
      <c r="A53" s="44" t="s">
        <v>1261</v>
      </c>
      <c r="B53" s="5" t="s">
        <v>213</v>
      </c>
      <c r="C53" s="1">
        <v>2186</v>
      </c>
      <c r="D53" s="9" t="str">
        <f t="shared" si="27"/>
        <v>N/A</v>
      </c>
      <c r="E53" s="1">
        <v>2838</v>
      </c>
      <c r="F53" s="9" t="str">
        <f t="shared" si="28"/>
        <v>N/A</v>
      </c>
      <c r="G53" s="1">
        <v>641</v>
      </c>
      <c r="H53" s="9" t="str">
        <f t="shared" si="29"/>
        <v>N/A</v>
      </c>
      <c r="I53" s="12">
        <v>29.83</v>
      </c>
      <c r="J53" s="12">
        <v>-77.400000000000006</v>
      </c>
      <c r="K53" s="1" t="s">
        <v>739</v>
      </c>
      <c r="L53" s="9" t="str">
        <f t="shared" si="20"/>
        <v>No</v>
      </c>
    </row>
    <row r="54" spans="1:12" x14ac:dyDescent="0.25">
      <c r="A54" s="44" t="s">
        <v>454</v>
      </c>
      <c r="B54" s="43" t="s">
        <v>213</v>
      </c>
      <c r="C54" s="1">
        <v>282470</v>
      </c>
      <c r="D54" s="1" t="str">
        <f t="shared" si="17"/>
        <v>N/A</v>
      </c>
      <c r="E54" s="1">
        <v>323073</v>
      </c>
      <c r="F54" s="1" t="str">
        <f t="shared" si="18"/>
        <v>N/A</v>
      </c>
      <c r="G54" s="1">
        <v>368305</v>
      </c>
      <c r="H54" s="11" t="str">
        <f t="shared" si="19"/>
        <v>N/A</v>
      </c>
      <c r="I54" s="12">
        <v>14.37</v>
      </c>
      <c r="J54" s="12">
        <v>14</v>
      </c>
      <c r="K54" s="43" t="s">
        <v>739</v>
      </c>
      <c r="L54" s="9" t="str">
        <f t="shared" si="20"/>
        <v>Yes</v>
      </c>
    </row>
    <row r="55" spans="1:12" x14ac:dyDescent="0.25">
      <c r="A55" s="44" t="s">
        <v>1262</v>
      </c>
      <c r="B55" s="5" t="s">
        <v>213</v>
      </c>
      <c r="C55" s="1">
        <v>150164</v>
      </c>
      <c r="D55" s="9" t="str">
        <f t="shared" ref="D55:D60" si="30">IF($B55="N/A","N/A",IF(C55&lt;0,"No","Yes"))</f>
        <v>N/A</v>
      </c>
      <c r="E55" s="1">
        <v>158045</v>
      </c>
      <c r="F55" s="9" t="str">
        <f t="shared" ref="F55:F60" si="31">IF($B55="N/A","N/A",IF(E55&lt;0,"No","Yes"))</f>
        <v>N/A</v>
      </c>
      <c r="G55" s="1">
        <v>182504</v>
      </c>
      <c r="H55" s="9" t="str">
        <f t="shared" ref="H55:H60" si="32">IF($B55="N/A","N/A",IF(G55&lt;0,"No","Yes"))</f>
        <v>N/A</v>
      </c>
      <c r="I55" s="12">
        <v>5.2480000000000002</v>
      </c>
      <c r="J55" s="12">
        <v>15.48</v>
      </c>
      <c r="K55" s="1" t="s">
        <v>739</v>
      </c>
      <c r="L55" s="9" t="str">
        <f t="shared" si="20"/>
        <v>Yes</v>
      </c>
    </row>
    <row r="56" spans="1:12" x14ac:dyDescent="0.25">
      <c r="A56" s="44" t="s">
        <v>1263</v>
      </c>
      <c r="B56" s="5" t="s">
        <v>213</v>
      </c>
      <c r="C56" s="1">
        <v>0</v>
      </c>
      <c r="D56" s="9" t="str">
        <f t="shared" si="30"/>
        <v>N/A</v>
      </c>
      <c r="E56" s="1">
        <v>11</v>
      </c>
      <c r="F56" s="9" t="str">
        <f t="shared" si="31"/>
        <v>N/A</v>
      </c>
      <c r="G56" s="1">
        <v>11</v>
      </c>
      <c r="H56" s="9" t="str">
        <f t="shared" si="32"/>
        <v>N/A</v>
      </c>
      <c r="I56" s="12" t="s">
        <v>1746</v>
      </c>
      <c r="J56" s="12">
        <v>200</v>
      </c>
      <c r="K56" s="1" t="s">
        <v>739</v>
      </c>
      <c r="L56" s="9" t="str">
        <f t="shared" si="20"/>
        <v>No</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80645</v>
      </c>
      <c r="D58" s="9" t="str">
        <f t="shared" si="30"/>
        <v>N/A</v>
      </c>
      <c r="E58" s="1">
        <v>87498</v>
      </c>
      <c r="F58" s="9" t="str">
        <f t="shared" si="31"/>
        <v>N/A</v>
      </c>
      <c r="G58" s="1">
        <v>80449</v>
      </c>
      <c r="H58" s="9" t="str">
        <f t="shared" si="32"/>
        <v>N/A</v>
      </c>
      <c r="I58" s="12">
        <v>8.4979999999999993</v>
      </c>
      <c r="J58" s="12">
        <v>-8.06</v>
      </c>
      <c r="K58" s="1" t="s">
        <v>739</v>
      </c>
      <c r="L58" s="9" t="str">
        <f t="shared" si="20"/>
        <v>Yes</v>
      </c>
    </row>
    <row r="59" spans="1:12" x14ac:dyDescent="0.25">
      <c r="A59" s="44" t="s">
        <v>1266</v>
      </c>
      <c r="B59" s="5" t="s">
        <v>213</v>
      </c>
      <c r="C59" s="1">
        <v>28653</v>
      </c>
      <c r="D59" s="9" t="str">
        <f t="shared" si="30"/>
        <v>N/A</v>
      </c>
      <c r="E59" s="1">
        <v>36795</v>
      </c>
      <c r="F59" s="9" t="str">
        <f t="shared" si="31"/>
        <v>N/A</v>
      </c>
      <c r="G59" s="1">
        <v>44667</v>
      </c>
      <c r="H59" s="9" t="str">
        <f t="shared" si="32"/>
        <v>N/A</v>
      </c>
      <c r="I59" s="12">
        <v>28.42</v>
      </c>
      <c r="J59" s="12">
        <v>21.39</v>
      </c>
      <c r="K59" s="1" t="s">
        <v>739</v>
      </c>
      <c r="L59" s="9" t="str">
        <f t="shared" si="20"/>
        <v>Yes</v>
      </c>
    </row>
    <row r="60" spans="1:12" x14ac:dyDescent="0.25">
      <c r="A60" s="44" t="s">
        <v>1267</v>
      </c>
      <c r="B60" s="5" t="s">
        <v>213</v>
      </c>
      <c r="C60" s="1">
        <v>23008</v>
      </c>
      <c r="D60" s="9" t="str">
        <f t="shared" si="30"/>
        <v>N/A</v>
      </c>
      <c r="E60" s="1">
        <v>40734</v>
      </c>
      <c r="F60" s="9" t="str">
        <f t="shared" si="31"/>
        <v>N/A</v>
      </c>
      <c r="G60" s="1">
        <v>60682</v>
      </c>
      <c r="H60" s="9" t="str">
        <f t="shared" si="32"/>
        <v>N/A</v>
      </c>
      <c r="I60" s="12">
        <v>77.040000000000006</v>
      </c>
      <c r="J60" s="12">
        <v>48.97</v>
      </c>
      <c r="K60" s="1" t="s">
        <v>739</v>
      </c>
      <c r="L60" s="9" t="str">
        <f t="shared" si="20"/>
        <v>No</v>
      </c>
    </row>
    <row r="61" spans="1:12" x14ac:dyDescent="0.25">
      <c r="A61" s="3" t="s">
        <v>186</v>
      </c>
      <c r="B61" s="35" t="s">
        <v>213</v>
      </c>
      <c r="C61" s="1">
        <v>729789</v>
      </c>
      <c r="D61" s="1" t="str">
        <f t="shared" si="17"/>
        <v>N/A</v>
      </c>
      <c r="E61" s="1">
        <v>799697</v>
      </c>
      <c r="F61" s="1" t="str">
        <f t="shared" si="18"/>
        <v>N/A</v>
      </c>
      <c r="G61" s="1">
        <v>822640</v>
      </c>
      <c r="H61" s="11" t="str">
        <f t="shared" si="19"/>
        <v>N/A</v>
      </c>
      <c r="I61" s="12">
        <v>9.5790000000000006</v>
      </c>
      <c r="J61" s="12">
        <v>2.8690000000000002</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1517</v>
      </c>
      <c r="D63" s="1" t="str">
        <f t="shared" si="17"/>
        <v>N/A</v>
      </c>
      <c r="E63" s="1">
        <v>1623</v>
      </c>
      <c r="F63" s="1" t="str">
        <f t="shared" si="18"/>
        <v>N/A</v>
      </c>
      <c r="G63" s="1">
        <v>1552</v>
      </c>
      <c r="H63" s="11" t="str">
        <f t="shared" si="19"/>
        <v>N/A</v>
      </c>
      <c r="I63" s="12">
        <v>6.9870000000000001</v>
      </c>
      <c r="J63" s="12">
        <v>-4.37</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27938</v>
      </c>
      <c r="D65" s="1" t="str">
        <f t="shared" si="17"/>
        <v>N/A</v>
      </c>
      <c r="E65" s="1">
        <v>34802</v>
      </c>
      <c r="F65" s="1" t="str">
        <f t="shared" si="18"/>
        <v>N/A</v>
      </c>
      <c r="G65" s="1">
        <v>37884</v>
      </c>
      <c r="H65" s="11" t="str">
        <f t="shared" si="19"/>
        <v>N/A</v>
      </c>
      <c r="I65" s="12">
        <v>24.57</v>
      </c>
      <c r="J65" s="12">
        <v>8.8559999999999999</v>
      </c>
      <c r="K65" s="43" t="s">
        <v>739</v>
      </c>
      <c r="L65" s="9" t="str">
        <f t="shared" si="33"/>
        <v>Yes</v>
      </c>
    </row>
    <row r="66" spans="1:12" x14ac:dyDescent="0.25">
      <c r="A66" s="3" t="s">
        <v>191</v>
      </c>
      <c r="B66" s="35" t="s">
        <v>213</v>
      </c>
      <c r="C66" s="1">
        <v>0</v>
      </c>
      <c r="D66" s="1" t="str">
        <f t="shared" si="17"/>
        <v>N/A</v>
      </c>
      <c r="E66" s="1">
        <v>4589</v>
      </c>
      <c r="F66" s="1" t="str">
        <f t="shared" si="18"/>
        <v>N/A</v>
      </c>
      <c r="G66" s="1">
        <v>5640</v>
      </c>
      <c r="H66" s="11" t="str">
        <f t="shared" si="19"/>
        <v>N/A</v>
      </c>
      <c r="I66" s="12" t="s">
        <v>1746</v>
      </c>
      <c r="J66" s="12">
        <v>22.9</v>
      </c>
      <c r="K66" s="43" t="s">
        <v>739</v>
      </c>
      <c r="L66" s="9" t="str">
        <f t="shared" si="33"/>
        <v>Yes</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33386</v>
      </c>
      <c r="D68" s="1" t="str">
        <f t="shared" si="17"/>
        <v>N/A</v>
      </c>
      <c r="E68" s="1">
        <v>38396</v>
      </c>
      <c r="F68" s="1" t="str">
        <f t="shared" si="18"/>
        <v>N/A</v>
      </c>
      <c r="G68" s="1">
        <v>751758</v>
      </c>
      <c r="H68" s="11" t="str">
        <f t="shared" si="19"/>
        <v>N/A</v>
      </c>
      <c r="I68" s="12">
        <v>15.01</v>
      </c>
      <c r="J68" s="12">
        <v>1858</v>
      </c>
      <c r="K68" s="43" t="s">
        <v>739</v>
      </c>
      <c r="L68" s="9" t="str">
        <f t="shared" si="33"/>
        <v>No</v>
      </c>
    </row>
    <row r="69" spans="1:12" x14ac:dyDescent="0.25">
      <c r="A69" s="2" t="s">
        <v>194</v>
      </c>
      <c r="B69" s="43" t="s">
        <v>213</v>
      </c>
      <c r="C69" s="1">
        <v>62422</v>
      </c>
      <c r="D69" s="1" t="str">
        <f t="shared" si="17"/>
        <v>N/A</v>
      </c>
      <c r="E69" s="1">
        <v>74130</v>
      </c>
      <c r="F69" s="1" t="str">
        <f t="shared" si="18"/>
        <v>N/A</v>
      </c>
      <c r="G69" s="1">
        <v>786981</v>
      </c>
      <c r="H69" s="11" t="str">
        <f t="shared" si="19"/>
        <v>N/A</v>
      </c>
      <c r="I69" s="12">
        <v>18.760000000000002</v>
      </c>
      <c r="J69" s="12">
        <v>961.6</v>
      </c>
      <c r="K69" s="43" t="s">
        <v>739</v>
      </c>
      <c r="L69" s="9" t="str">
        <f t="shared" si="33"/>
        <v>No</v>
      </c>
    </row>
    <row r="70" spans="1:12" x14ac:dyDescent="0.25">
      <c r="A70" s="44" t="s">
        <v>78</v>
      </c>
      <c r="B70" s="43" t="s">
        <v>294</v>
      </c>
      <c r="C70" s="13">
        <v>4.7796372558</v>
      </c>
      <c r="D70" s="11" t="str">
        <f>IF($B70="N/A","N/A",IF(C70&gt;=20,"No",IF(C70&lt;0,"No","Yes")))</f>
        <v>Yes</v>
      </c>
      <c r="E70" s="13">
        <v>5.5013247804000001</v>
      </c>
      <c r="F70" s="11" t="str">
        <f>IF($B70="N/A","N/A",IF(E70&gt;=20,"No",IF(E70&lt;0,"No","Yes")))</f>
        <v>Yes</v>
      </c>
      <c r="G70" s="13">
        <v>5.3365603188000001</v>
      </c>
      <c r="H70" s="11" t="str">
        <f>IF($B70="N/A","N/A",IF(G70&gt;=20,"No",IF(G70&lt;0,"No","Yes")))</f>
        <v>Yes</v>
      </c>
      <c r="I70" s="12">
        <v>15.1</v>
      </c>
      <c r="J70" s="12">
        <v>-2.99</v>
      </c>
      <c r="K70" s="43" t="s">
        <v>739</v>
      </c>
      <c r="L70" s="9" t="str">
        <f t="shared" si="20"/>
        <v>Yes</v>
      </c>
    </row>
    <row r="71" spans="1:12" x14ac:dyDescent="0.25">
      <c r="A71" s="44" t="s">
        <v>79</v>
      </c>
      <c r="B71" s="35" t="s">
        <v>213</v>
      </c>
      <c r="C71" s="13">
        <v>22.737229474999999</v>
      </c>
      <c r="D71" s="11" t="str">
        <f>IF($B71="N/A","N/A",IF(C71&gt;10,"No",IF(C71&lt;-10,"No","Yes")))</f>
        <v>N/A</v>
      </c>
      <c r="E71" s="13">
        <v>26.741040301000002</v>
      </c>
      <c r="F71" s="11" t="str">
        <f>IF($B71="N/A","N/A",IF(E71&gt;10,"No",IF(E71&lt;-10,"No","Yes")))</f>
        <v>N/A</v>
      </c>
      <c r="G71" s="13">
        <v>76.173347953000004</v>
      </c>
      <c r="H71" s="11" t="str">
        <f>IF($B71="N/A","N/A",IF(G71&gt;10,"No",IF(G71&lt;-10,"No","Yes")))</f>
        <v>N/A</v>
      </c>
      <c r="I71" s="12">
        <v>17.61</v>
      </c>
      <c r="J71" s="12">
        <v>184.9</v>
      </c>
      <c r="K71" s="43" t="s">
        <v>739</v>
      </c>
      <c r="L71" s="9" t="str">
        <f t="shared" si="20"/>
        <v>No</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1.0650648629999999</v>
      </c>
      <c r="D73" s="11" t="str">
        <f>IF($B73="N/A","N/A",IF(C73&gt;10,"No",IF(C73&lt;-10,"No","Yes")))</f>
        <v>N/A</v>
      </c>
      <c r="E73" s="13">
        <v>1.6019916652999999</v>
      </c>
      <c r="F73" s="11" t="str">
        <f>IF($B73="N/A","N/A",IF(E73&gt;10,"No",IF(E73&lt;-10,"No","Yes")))</f>
        <v>N/A</v>
      </c>
      <c r="G73" s="13">
        <v>1.4850270004999999</v>
      </c>
      <c r="H73" s="11" t="str">
        <f>IF($B73="N/A","N/A",IF(G73&gt;10,"No",IF(G73&lt;-10,"No","Yes")))</f>
        <v>N/A</v>
      </c>
      <c r="I73" s="12">
        <v>50.41</v>
      </c>
      <c r="J73" s="12">
        <v>-7.3</v>
      </c>
      <c r="K73" s="43" t="s">
        <v>739</v>
      </c>
      <c r="L73" s="9" t="str">
        <f t="shared" si="20"/>
        <v>Yes</v>
      </c>
    </row>
    <row r="74" spans="1:12" x14ac:dyDescent="0.25">
      <c r="A74" s="44" t="s">
        <v>121</v>
      </c>
      <c r="B74" s="35" t="s">
        <v>213</v>
      </c>
      <c r="C74" s="13">
        <v>18.494775629999999</v>
      </c>
      <c r="D74" s="11" t="str">
        <f>IF($B74="N/A","N/A",IF(C74&gt;10,"No",IF(C74&lt;-10,"No","Yes")))</f>
        <v>N/A</v>
      </c>
      <c r="E74" s="13">
        <v>25.518211830999999</v>
      </c>
      <c r="F74" s="11" t="str">
        <f>IF($B74="N/A","N/A",IF(E74&gt;10,"No",IF(E74&lt;-10,"No","Yes")))</f>
        <v>N/A</v>
      </c>
      <c r="G74" s="13">
        <v>95.152184585000001</v>
      </c>
      <c r="H74" s="11" t="str">
        <f>IF($B74="N/A","N/A",IF(G74&gt;10,"No",IF(G74&lt;-10,"No","Yes")))</f>
        <v>N/A</v>
      </c>
      <c r="I74" s="12">
        <v>37.979999999999997</v>
      </c>
      <c r="J74" s="12">
        <v>272.89999999999998</v>
      </c>
      <c r="K74" s="43" t="s">
        <v>739</v>
      </c>
      <c r="L74" s="9" t="str">
        <f t="shared" si="20"/>
        <v>No</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89.114932639000003</v>
      </c>
      <c r="D76" s="11" t="str">
        <f t="shared" ref="D76:D98" si="34">IF($B76="N/A","N/A",IF(C76&gt;10,"No",IF(C76&lt;-10,"No","Yes")))</f>
        <v>N/A</v>
      </c>
      <c r="E76" s="13">
        <v>89.509229048999998</v>
      </c>
      <c r="F76" s="11" t="str">
        <f t="shared" ref="F76:F98" si="35">IF($B76="N/A","N/A",IF(E76&gt;10,"No",IF(E76&lt;-10,"No","Yes")))</f>
        <v>N/A</v>
      </c>
      <c r="G76" s="13">
        <v>91.949967203</v>
      </c>
      <c r="H76" s="11" t="str">
        <f t="shared" ref="H76:H98" si="36">IF($B76="N/A","N/A",IF(G76&gt;10,"No",IF(G76&lt;-10,"No","Yes")))</f>
        <v>N/A</v>
      </c>
      <c r="I76" s="12">
        <v>0.4425</v>
      </c>
      <c r="J76" s="12">
        <v>2.7269999999999999</v>
      </c>
      <c r="K76" s="43" t="s">
        <v>739</v>
      </c>
      <c r="L76" s="9" t="str">
        <f>IF(J76="Div by 0", "N/A", IF(OR(J76="N/A",K76="N/A"),"N/A", IF(J76&gt;VALUE(MID(K76,1,2)), "No", IF(J76&lt;-1*VALUE(MID(K76,1,2)), "No", "Yes"))))</f>
        <v>Yes</v>
      </c>
    </row>
    <row r="77" spans="1:12" x14ac:dyDescent="0.25">
      <c r="A77" s="44" t="s">
        <v>196</v>
      </c>
      <c r="B77" s="35" t="s">
        <v>213</v>
      </c>
      <c r="C77" s="13">
        <v>5.4219068600000003E-2</v>
      </c>
      <c r="D77" s="11" t="str">
        <f t="shared" si="34"/>
        <v>N/A</v>
      </c>
      <c r="E77" s="13">
        <v>6.1603048200000003E-2</v>
      </c>
      <c r="F77" s="11" t="str">
        <f t="shared" si="35"/>
        <v>N/A</v>
      </c>
      <c r="G77" s="13">
        <v>6.7709393589999998</v>
      </c>
      <c r="H77" s="11" t="str">
        <f t="shared" si="36"/>
        <v>N/A</v>
      </c>
      <c r="I77" s="12">
        <v>13.62</v>
      </c>
      <c r="J77" s="12">
        <v>10891</v>
      </c>
      <c r="K77" s="43" t="s">
        <v>739</v>
      </c>
      <c r="L77" s="9" t="str">
        <f t="shared" ref="L77:L81" si="37">IF(J77="Div by 0", "N/A", IF(OR(J77="N/A",K77="N/A"),"N/A", IF(J77&gt;VALUE(MID(K77,1,2)), "No", IF(J77&lt;-1*VALUE(MID(K77,1,2)), "No", "Yes"))))</f>
        <v>No</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87.227904537000001</v>
      </c>
      <c r="D79" s="11" t="str">
        <f t="shared" si="34"/>
        <v>N/A</v>
      </c>
      <c r="E79" s="13">
        <v>90.431429260000002</v>
      </c>
      <c r="F79" s="11" t="str">
        <f t="shared" si="35"/>
        <v>N/A</v>
      </c>
      <c r="G79" s="13">
        <v>90.476190475999999</v>
      </c>
      <c r="H79" s="11" t="str">
        <f t="shared" si="36"/>
        <v>N/A</v>
      </c>
      <c r="I79" s="12">
        <v>3.673</v>
      </c>
      <c r="J79" s="12">
        <v>4.9500000000000002E-2</v>
      </c>
      <c r="K79" s="43" t="s">
        <v>739</v>
      </c>
      <c r="L79" s="9" t="str">
        <f t="shared" si="37"/>
        <v>Yes</v>
      </c>
    </row>
    <row r="80" spans="1:12" x14ac:dyDescent="0.25">
      <c r="A80" s="44" t="s">
        <v>199</v>
      </c>
      <c r="B80" s="35" t="s">
        <v>213</v>
      </c>
      <c r="C80" s="13">
        <v>0.1573564123</v>
      </c>
      <c r="D80" s="11" t="str">
        <f t="shared" si="34"/>
        <v>N/A</v>
      </c>
      <c r="E80" s="13">
        <v>9.6408773200000006E-2</v>
      </c>
      <c r="F80" s="11" t="str">
        <f t="shared" si="35"/>
        <v>N/A</v>
      </c>
      <c r="G80" s="13">
        <v>5.6634304207000001</v>
      </c>
      <c r="H80" s="11" t="str">
        <f t="shared" si="36"/>
        <v>N/A</v>
      </c>
      <c r="I80" s="12">
        <v>-38.700000000000003</v>
      </c>
      <c r="J80" s="12">
        <v>5774</v>
      </c>
      <c r="K80" s="43" t="s">
        <v>739</v>
      </c>
      <c r="L80" s="9" t="str">
        <f t="shared" si="37"/>
        <v>No</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859610</v>
      </c>
      <c r="D82" s="11" t="str">
        <f t="shared" si="34"/>
        <v>N/A</v>
      </c>
      <c r="E82" s="36">
        <v>965825</v>
      </c>
      <c r="F82" s="11" t="str">
        <f t="shared" si="35"/>
        <v>N/A</v>
      </c>
      <c r="G82" s="36">
        <v>983953</v>
      </c>
      <c r="H82" s="11" t="str">
        <f t="shared" si="36"/>
        <v>N/A</v>
      </c>
      <c r="I82" s="12">
        <v>12.36</v>
      </c>
      <c r="J82" s="12">
        <v>1.877</v>
      </c>
      <c r="K82" s="43" t="s">
        <v>739</v>
      </c>
      <c r="L82" s="9" t="str">
        <f t="shared" si="20"/>
        <v>Yes</v>
      </c>
    </row>
    <row r="83" spans="1:12" x14ac:dyDescent="0.25">
      <c r="A83" s="44" t="s">
        <v>1268</v>
      </c>
      <c r="B83" s="35" t="s">
        <v>213</v>
      </c>
      <c r="C83" s="8">
        <v>61.531973802000003</v>
      </c>
      <c r="D83" s="11" t="str">
        <f t="shared" si="34"/>
        <v>N/A</v>
      </c>
      <c r="E83" s="8">
        <v>64.191235472000002</v>
      </c>
      <c r="F83" s="11" t="str">
        <f t="shared" si="35"/>
        <v>N/A</v>
      </c>
      <c r="G83" s="8">
        <v>65.244783033000004</v>
      </c>
      <c r="H83" s="11" t="str">
        <f t="shared" si="36"/>
        <v>N/A</v>
      </c>
      <c r="I83" s="12">
        <v>4.3220000000000001</v>
      </c>
      <c r="J83" s="12">
        <v>1.641</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0.1093519154</v>
      </c>
      <c r="D85" s="11" t="str">
        <f t="shared" si="34"/>
        <v>N/A</v>
      </c>
      <c r="E85" s="8">
        <v>0.1012605803</v>
      </c>
      <c r="F85" s="11" t="str">
        <f t="shared" si="35"/>
        <v>N/A</v>
      </c>
      <c r="G85" s="8">
        <v>9.8480313599999994E-2</v>
      </c>
      <c r="H85" s="11" t="str">
        <f t="shared" si="36"/>
        <v>N/A</v>
      </c>
      <c r="I85" s="12">
        <v>-7.4</v>
      </c>
      <c r="J85" s="12">
        <v>-2.75</v>
      </c>
      <c r="K85" s="43" t="s">
        <v>739</v>
      </c>
      <c r="L85" s="9" t="str">
        <f t="shared" si="20"/>
        <v>Yes</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5.6410465210999998</v>
      </c>
      <c r="D87" s="11" t="str">
        <f t="shared" si="34"/>
        <v>N/A</v>
      </c>
      <c r="E87" s="8">
        <v>6.0948929671999998</v>
      </c>
      <c r="F87" s="11" t="str">
        <f t="shared" si="35"/>
        <v>N/A</v>
      </c>
      <c r="G87" s="8">
        <v>7.1139576789000003</v>
      </c>
      <c r="H87" s="11" t="str">
        <f t="shared" si="36"/>
        <v>N/A</v>
      </c>
      <c r="I87" s="12">
        <v>8.0449999999999999</v>
      </c>
      <c r="J87" s="12">
        <v>16.72</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1.8613092000000001E-3</v>
      </c>
      <c r="D89" s="11" t="str">
        <f t="shared" si="34"/>
        <v>N/A</v>
      </c>
      <c r="E89" s="8">
        <v>1.6566148000000001E-3</v>
      </c>
      <c r="F89" s="11" t="str">
        <f t="shared" si="35"/>
        <v>N/A</v>
      </c>
      <c r="G89" s="8">
        <v>2.0326174000000002E-3</v>
      </c>
      <c r="H89" s="11" t="str">
        <f t="shared" si="36"/>
        <v>N/A</v>
      </c>
      <c r="I89" s="12">
        <v>-11</v>
      </c>
      <c r="J89" s="12">
        <v>22.7</v>
      </c>
      <c r="K89" s="43" t="s">
        <v>739</v>
      </c>
      <c r="L89" s="9" t="str">
        <f t="shared" si="20"/>
        <v>Yes</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6.9799089999999999E-4</v>
      </c>
      <c r="D97" s="11" t="str">
        <f t="shared" si="34"/>
        <v>N/A</v>
      </c>
      <c r="E97" s="8">
        <v>3.1061529999999997E-4</v>
      </c>
      <c r="F97" s="11" t="str">
        <f t="shared" si="35"/>
        <v>N/A</v>
      </c>
      <c r="G97" s="8">
        <v>3.0489260000000001E-4</v>
      </c>
      <c r="H97" s="11" t="str">
        <f t="shared" si="36"/>
        <v>N/A</v>
      </c>
      <c r="I97" s="12">
        <v>-55.5</v>
      </c>
      <c r="J97" s="12">
        <v>-1.84</v>
      </c>
      <c r="K97" s="43" t="s">
        <v>739</v>
      </c>
      <c r="L97" s="9" t="str">
        <f t="shared" si="20"/>
        <v>Yes</v>
      </c>
    </row>
    <row r="98" spans="1:12" x14ac:dyDescent="0.25">
      <c r="A98" s="44" t="s">
        <v>1283</v>
      </c>
      <c r="B98" s="35" t="s">
        <v>213</v>
      </c>
      <c r="C98" s="8">
        <v>32.715068461000001</v>
      </c>
      <c r="D98" s="11" t="str">
        <f t="shared" si="34"/>
        <v>N/A</v>
      </c>
      <c r="E98" s="8">
        <v>29.610643750000001</v>
      </c>
      <c r="F98" s="11" t="str">
        <f t="shared" si="35"/>
        <v>N/A</v>
      </c>
      <c r="G98" s="8">
        <v>27.540441464000001</v>
      </c>
      <c r="H98" s="11" t="str">
        <f t="shared" si="36"/>
        <v>N/A</v>
      </c>
      <c r="I98" s="12">
        <v>-9.49</v>
      </c>
      <c r="J98" s="12">
        <v>-6.99</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2063605725</v>
      </c>
      <c r="D100" s="11" t="str">
        <f>IF($B100="N/A","N/A",IF(C100&gt;10,"No",IF(C100&lt;-10,"No","Yes")))</f>
        <v>N/A</v>
      </c>
      <c r="E100" s="45">
        <v>2379137159</v>
      </c>
      <c r="F100" s="11" t="str">
        <f>IF($B100="N/A","N/A",IF(E100&gt;10,"No",IF(E100&lt;-10,"No","Yes")))</f>
        <v>N/A</v>
      </c>
      <c r="G100" s="45">
        <v>1806905259</v>
      </c>
      <c r="H100" s="11" t="str">
        <f>IF($B100="N/A","N/A",IF(G100&gt;10,"No",IF(G100&lt;-10,"No","Yes")))</f>
        <v>N/A</v>
      </c>
      <c r="I100" s="12">
        <v>15.29</v>
      </c>
      <c r="J100" s="12">
        <v>-24.1</v>
      </c>
      <c r="K100" s="43" t="s">
        <v>739</v>
      </c>
      <c r="L100" s="9" t="str">
        <f t="shared" ref="L100:L111" si="38">IF(J100="Div by 0", "N/A", IF(K100="N/A","N/A", IF(J100&gt;VALUE(MID(K100,1,2)), "No", IF(J100&lt;-1*VALUE(MID(K100,1,2)), "No", "Yes"))))</f>
        <v>Yes</v>
      </c>
    </row>
    <row r="101" spans="1:12" x14ac:dyDescent="0.25">
      <c r="A101" s="44" t="s">
        <v>455</v>
      </c>
      <c r="B101" s="35" t="s">
        <v>213</v>
      </c>
      <c r="C101" s="45">
        <v>1199489425</v>
      </c>
      <c r="D101" s="11" t="str">
        <f>IF($B101="N/A","N/A",IF(C101&gt;10,"No",IF(C101&lt;-10,"No","Yes")))</f>
        <v>N/A</v>
      </c>
      <c r="E101" s="45">
        <v>1125326320</v>
      </c>
      <c r="F101" s="11" t="str">
        <f>IF($B101="N/A","N/A",IF(E101&gt;10,"No",IF(E101&lt;-10,"No","Yes")))</f>
        <v>N/A</v>
      </c>
      <c r="G101" s="45">
        <v>795667828</v>
      </c>
      <c r="H101" s="11" t="str">
        <f>IF($B101="N/A","N/A",IF(G101&gt;10,"No",IF(G101&lt;-10,"No","Yes")))</f>
        <v>N/A</v>
      </c>
      <c r="I101" s="12">
        <v>-6.18</v>
      </c>
      <c r="J101" s="12">
        <v>-29.3</v>
      </c>
      <c r="K101" s="43" t="s">
        <v>739</v>
      </c>
      <c r="L101" s="9" t="str">
        <f t="shared" si="38"/>
        <v>Yes</v>
      </c>
    </row>
    <row r="102" spans="1:12" x14ac:dyDescent="0.25">
      <c r="A102" s="44" t="s">
        <v>456</v>
      </c>
      <c r="B102" s="35" t="s">
        <v>213</v>
      </c>
      <c r="C102" s="45">
        <v>864116300</v>
      </c>
      <c r="D102" s="11" t="str">
        <f>IF($B102="N/A","N/A",IF(C102&gt;10,"No",IF(C102&lt;-10,"No","Yes")))</f>
        <v>N/A</v>
      </c>
      <c r="E102" s="45">
        <v>1253810839</v>
      </c>
      <c r="F102" s="11" t="str">
        <f>IF($B102="N/A","N/A",IF(E102&gt;10,"No",IF(E102&lt;-10,"No","Yes")))</f>
        <v>N/A</v>
      </c>
      <c r="G102" s="45">
        <v>1011237431</v>
      </c>
      <c r="H102" s="11" t="str">
        <f>IF($B102="N/A","N/A",IF(G102&gt;10,"No",IF(G102&lt;-10,"No","Yes")))</f>
        <v>N/A</v>
      </c>
      <c r="I102" s="12">
        <v>45.1</v>
      </c>
      <c r="J102" s="12">
        <v>-19.3</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1.0413260051</v>
      </c>
      <c r="D104" s="11" t="str">
        <f>IF($B104="N/A","N/A",IF(C104&gt;2,"No",IF(C104&lt;0.9,"No","Yes")))</f>
        <v>Yes</v>
      </c>
      <c r="E104" s="8">
        <v>1.0271154982999999</v>
      </c>
      <c r="F104" s="11" t="str">
        <f>IF($B104="N/A","N/A",IF(E104&gt;2,"No",IF(E104&lt;0.9,"No","Yes")))</f>
        <v>Yes</v>
      </c>
      <c r="G104" s="8">
        <v>0.9932687026</v>
      </c>
      <c r="H104" s="11" t="str">
        <f>IF($B104="N/A","N/A",IF(G104&gt;2,"No",IF(G104&lt;0.9,"No","Yes")))</f>
        <v>Yes</v>
      </c>
      <c r="I104" s="12">
        <v>-1.36</v>
      </c>
      <c r="J104" s="12">
        <v>-3.3</v>
      </c>
      <c r="K104" s="43" t="s">
        <v>739</v>
      </c>
      <c r="L104" s="9" t="str">
        <f t="shared" si="38"/>
        <v>Yes</v>
      </c>
    </row>
    <row r="105" spans="1:12" x14ac:dyDescent="0.25">
      <c r="A105" s="44" t="s">
        <v>458</v>
      </c>
      <c r="B105" s="52" t="s">
        <v>295</v>
      </c>
      <c r="C105" s="8">
        <v>1.0803601964</v>
      </c>
      <c r="D105" s="11" t="str">
        <f>IF($B105="N/A","N/A",IF(C105&gt;2,"No",IF(C105&lt;0.9,"No","Yes")))</f>
        <v>Yes</v>
      </c>
      <c r="E105" s="8">
        <v>1.0265532605000001</v>
      </c>
      <c r="F105" s="11" t="str">
        <f>IF($B105="N/A","N/A",IF(E105&gt;2,"No",IF(E105&lt;0.9,"No","Yes")))</f>
        <v>Yes</v>
      </c>
      <c r="G105" s="8">
        <v>0.73643786960000002</v>
      </c>
      <c r="H105" s="11" t="str">
        <f>IF($B105="N/A","N/A",IF(G105&gt;2,"No",IF(G105&lt;0.9,"No","Yes")))</f>
        <v>No</v>
      </c>
      <c r="I105" s="12">
        <v>-4.9800000000000004</v>
      </c>
      <c r="J105" s="12">
        <v>-28.3</v>
      </c>
      <c r="K105" s="43" t="s">
        <v>739</v>
      </c>
      <c r="L105" s="9" t="str">
        <f t="shared" si="38"/>
        <v>Yes</v>
      </c>
    </row>
    <row r="106" spans="1:12" x14ac:dyDescent="0.25">
      <c r="A106" s="44" t="s">
        <v>459</v>
      </c>
      <c r="B106" s="52" t="s">
        <v>295</v>
      </c>
      <c r="C106" s="8">
        <v>0.63215664940000005</v>
      </c>
      <c r="D106" s="11" t="str">
        <f>IF($B106="N/A","N/A",IF(C106&gt;2,"No",IF(C106&lt;0.9,"No","Yes")))</f>
        <v>No</v>
      </c>
      <c r="E106" s="8">
        <v>1.0324383296999999</v>
      </c>
      <c r="F106" s="11" t="str">
        <f>IF($B106="N/A","N/A",IF(E106&gt;2,"No",IF(E106&lt;0.9,"No","Yes")))</f>
        <v>Yes</v>
      </c>
      <c r="G106" s="8">
        <v>0.99784249570000005</v>
      </c>
      <c r="H106" s="11" t="str">
        <f>IF($B106="N/A","N/A",IF(G106&gt;2,"No",IF(G106&lt;0.9,"No","Yes")))</f>
        <v>Yes</v>
      </c>
      <c r="I106" s="12">
        <v>63.32</v>
      </c>
      <c r="J106" s="12">
        <v>-3.35</v>
      </c>
      <c r="K106" s="43" t="s">
        <v>739</v>
      </c>
      <c r="L106" s="9" t="str">
        <f t="shared" si="38"/>
        <v>Yes</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300.20973961999999</v>
      </c>
      <c r="D108" s="11" t="str">
        <f>IF($B108="N/A","N/A",IF(C108&gt;10,"No",IF(C108&lt;-10,"No","Yes")))</f>
        <v>N/A</v>
      </c>
      <c r="E108" s="45">
        <v>296.46960558000001</v>
      </c>
      <c r="F108" s="11" t="str">
        <f>IF($B108="N/A","N/A",IF(E108&gt;10,"No",IF(E108&lt;-10,"No","Yes")))</f>
        <v>N/A</v>
      </c>
      <c r="G108" s="45">
        <v>183.28260007</v>
      </c>
      <c r="H108" s="11" t="str">
        <f>IF($B108="N/A","N/A",IF(G108&gt;10,"No",IF(G108&lt;-10,"No","Yes")))</f>
        <v>N/A</v>
      </c>
      <c r="I108" s="12">
        <v>-1.25</v>
      </c>
      <c r="J108" s="12">
        <v>-38.200000000000003</v>
      </c>
      <c r="K108" s="43" t="s">
        <v>739</v>
      </c>
      <c r="L108" s="9" t="str">
        <f t="shared" si="38"/>
        <v>No</v>
      </c>
    </row>
    <row r="109" spans="1:12" x14ac:dyDescent="0.25">
      <c r="A109" s="44" t="s">
        <v>1286</v>
      </c>
      <c r="B109" s="35" t="s">
        <v>213</v>
      </c>
      <c r="C109" s="45">
        <v>191.15643491</v>
      </c>
      <c r="D109" s="11" t="str">
        <f>IF($B109="N/A","N/A",IF(C109&gt;10,"No",IF(C109&lt;-10,"No","Yes")))</f>
        <v>N/A</v>
      </c>
      <c r="E109" s="45">
        <v>154.05478790000001</v>
      </c>
      <c r="F109" s="11" t="str">
        <f>IF($B109="N/A","N/A",IF(E109&gt;10,"No",IF(E109&lt;-10,"No","Yes")))</f>
        <v>N/A</v>
      </c>
      <c r="G109" s="45">
        <v>104.19445512</v>
      </c>
      <c r="H109" s="11" t="str">
        <f>IF($B109="N/A","N/A",IF(G109&gt;10,"No",IF(G109&lt;-10,"No","Yes")))</f>
        <v>N/A</v>
      </c>
      <c r="I109" s="12">
        <v>-19.399999999999999</v>
      </c>
      <c r="J109" s="12">
        <v>-32.4</v>
      </c>
      <c r="K109" s="43" t="s">
        <v>739</v>
      </c>
      <c r="L109" s="9" t="str">
        <f t="shared" si="38"/>
        <v>No</v>
      </c>
    </row>
    <row r="110" spans="1:12" x14ac:dyDescent="0.25">
      <c r="A110" s="44" t="s">
        <v>1287</v>
      </c>
      <c r="B110" s="35" t="s">
        <v>213</v>
      </c>
      <c r="C110" s="45">
        <v>1442.1214689999999</v>
      </c>
      <c r="D110" s="11" t="str">
        <f>IF($B110="N/A","N/A",IF(C110&gt;10,"No",IF(C110&lt;-10,"No","Yes")))</f>
        <v>N/A</v>
      </c>
      <c r="E110" s="45">
        <v>1740.3307391000001</v>
      </c>
      <c r="F110" s="11" t="str">
        <f>IF($B110="N/A","N/A",IF(E110&gt;10,"No",IF(E110&lt;-10,"No","Yes")))</f>
        <v>N/A</v>
      </c>
      <c r="G110" s="45">
        <v>242.06691232</v>
      </c>
      <c r="H110" s="11" t="str">
        <f>IF($B110="N/A","N/A",IF(G110&gt;10,"No",IF(G110&lt;-10,"No","Yes")))</f>
        <v>N/A</v>
      </c>
      <c r="I110" s="12">
        <v>20.68</v>
      </c>
      <c r="J110" s="12">
        <v>-86.1</v>
      </c>
      <c r="K110" s="43" t="s">
        <v>739</v>
      </c>
      <c r="L110" s="9" t="str">
        <f t="shared" si="38"/>
        <v>No</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99.981912746000006</v>
      </c>
      <c r="D112" s="11" t="str">
        <f>IF(OR($B112="N/A",$C112="N/A"),"N/A",IF(C112&gt;98,"Yes","No"))</f>
        <v>Yes</v>
      </c>
      <c r="E112" s="8">
        <v>99.970866414</v>
      </c>
      <c r="F112" s="11" t="str">
        <f>IF(OR($B112="N/A",$E112="N/A"),"N/A",IF(E112&gt;98,"Yes","No"))</f>
        <v>Yes</v>
      </c>
      <c r="G112" s="8">
        <v>96.300390123</v>
      </c>
      <c r="H112" s="11" t="str">
        <f t="shared" ref="H112:H115" si="39">IF($B112="N/A","N/A",IF(G112&gt;98,"Yes","No"))</f>
        <v>No</v>
      </c>
      <c r="I112" s="12">
        <v>-1.0999999999999999E-2</v>
      </c>
      <c r="J112" s="12">
        <v>-3.67</v>
      </c>
      <c r="K112" s="43" t="s">
        <v>739</v>
      </c>
      <c r="L112" s="9" t="str">
        <f>IF(J112="Div by 0", "N/A", IF(OR(J112="N/A",K112="N/A"),"N/A", IF(J112&gt;VALUE(MID(K112,1,2)), "No", IF(J112&lt;-1*VALUE(MID(K112,1,2)), "No", "Yes"))))</f>
        <v>Yes</v>
      </c>
    </row>
    <row r="113" spans="1:12" x14ac:dyDescent="0.25">
      <c r="A113" s="44" t="s">
        <v>461</v>
      </c>
      <c r="B113" s="43" t="s">
        <v>296</v>
      </c>
      <c r="C113" s="8">
        <v>99.984379047000004</v>
      </c>
      <c r="D113" s="11" t="str">
        <f t="shared" ref="D113:D115" si="40">IF(OR($B113="N/A",$C113="N/A"),"N/A",IF(C113&gt;98,"Yes","No"))</f>
        <v>Yes</v>
      </c>
      <c r="E113" s="8">
        <v>99.971749858999999</v>
      </c>
      <c r="F113" s="11" t="str">
        <f t="shared" ref="F113:F115" si="41">IF(OR($B113="N/A",$E113="N/A"),"N/A",IF(E113&gt;98,"Yes","No"))</f>
        <v>Yes</v>
      </c>
      <c r="G113" s="8">
        <v>95.904707172000002</v>
      </c>
      <c r="H113" s="11" t="str">
        <f t="shared" si="39"/>
        <v>No</v>
      </c>
      <c r="I113" s="12">
        <v>-1.2999999999999999E-2</v>
      </c>
      <c r="J113" s="12">
        <v>-4.07</v>
      </c>
      <c r="K113" s="43" t="s">
        <v>739</v>
      </c>
      <c r="L113" s="9" t="str">
        <f t="shared" ref="L113:L115" si="42">IF(J113="Div by 0", "N/A", IF(OR(J113="N/A",K113="N/A"),"N/A", IF(J113&gt;VALUE(MID(K113,1,2)), "No", IF(J113&lt;-1*VALUE(MID(K113,1,2)), "No", "Yes"))))</f>
        <v>Yes</v>
      </c>
    </row>
    <row r="114" spans="1:12" x14ac:dyDescent="0.25">
      <c r="A114" s="44" t="s">
        <v>462</v>
      </c>
      <c r="B114" s="43" t="s">
        <v>296</v>
      </c>
      <c r="C114" s="8">
        <v>93.233154976999998</v>
      </c>
      <c r="D114" s="11" t="str">
        <f t="shared" si="40"/>
        <v>No</v>
      </c>
      <c r="E114" s="8">
        <v>99.954134628000006</v>
      </c>
      <c r="F114" s="11" t="str">
        <f t="shared" si="41"/>
        <v>Yes</v>
      </c>
      <c r="G114" s="8">
        <v>95.100644106999994</v>
      </c>
      <c r="H114" s="11" t="str">
        <f t="shared" si="39"/>
        <v>No</v>
      </c>
      <c r="I114" s="12">
        <v>7.2089999999999996</v>
      </c>
      <c r="J114" s="12">
        <v>-4.8600000000000003</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790612</v>
      </c>
      <c r="D116" s="11" t="str">
        <f>IF($B116="N/A","N/A",IF(C116&gt;10,"No",IF(C116&lt;-10,"No","Yes")))</f>
        <v>N/A</v>
      </c>
      <c r="E116" s="1">
        <v>871846</v>
      </c>
      <c r="F116" s="11" t="str">
        <f>IF($B116="N/A","N/A",IF(E116&gt;10,"No",IF(E116&lt;-10,"No","Yes")))</f>
        <v>N/A</v>
      </c>
      <c r="G116" s="1">
        <v>1105549</v>
      </c>
      <c r="H116" s="11" t="str">
        <f>IF($B116="N/A","N/A",IF(G116&gt;10,"No",IF(G116&lt;-10,"No","Yes")))</f>
        <v>N/A</v>
      </c>
      <c r="I116" s="12">
        <v>10.27</v>
      </c>
      <c r="J116" s="12">
        <v>26.81</v>
      </c>
      <c r="K116" s="43" t="s">
        <v>739</v>
      </c>
      <c r="L116" s="9" t="str">
        <f>IF(J116="Div by 0", "N/A", IF(OR(J116="N/A",K116="N/A"),"N/A", IF(J116&gt;VALUE(MID(K116,1,2)), "No", IF(J116&lt;-1*VALUE(MID(K116,1,2)), "No", "Yes"))))</f>
        <v>Yes</v>
      </c>
    </row>
    <row r="117" spans="1:12" x14ac:dyDescent="0.25">
      <c r="A117" s="3" t="s">
        <v>211</v>
      </c>
      <c r="B117" s="43" t="s">
        <v>213</v>
      </c>
      <c r="C117" s="8">
        <v>77.757104623000004</v>
      </c>
      <c r="D117" s="11" t="str">
        <f>IF($B117="N/A","N/A",IF(C117&gt;10,"No",IF(C117&lt;-10,"No","Yes")))</f>
        <v>N/A</v>
      </c>
      <c r="E117" s="8">
        <v>78.994111344999993</v>
      </c>
      <c r="F117" s="11" t="str">
        <f>IF($B117="N/A","N/A",IF(E117&gt;10,"No",IF(E117&lt;-10,"No","Yes")))</f>
        <v>N/A</v>
      </c>
      <c r="G117" s="8">
        <v>65.441151861999998</v>
      </c>
      <c r="H117" s="11" t="str">
        <f>IF($B117="N/A","N/A",IF(G117&gt;10,"No",IF(G117&lt;-10,"No","Yes")))</f>
        <v>N/A</v>
      </c>
      <c r="I117" s="12">
        <v>1.591</v>
      </c>
      <c r="J117" s="12">
        <v>-17.2</v>
      </c>
      <c r="K117" s="43" t="s">
        <v>739</v>
      </c>
      <c r="L117" s="9" t="str">
        <f>IF(J117="Div by 0", "N/A", IF(OR(J117="N/A",K117="N/A"),"N/A", IF(J117&gt;VALUE(MID(K117,1,2)), "No", IF(J117&lt;-1*VALUE(MID(K117,1,2)), "No", "Yes"))))</f>
        <v>Yes</v>
      </c>
    </row>
    <row r="118" spans="1:12" x14ac:dyDescent="0.25">
      <c r="A118" s="4" t="s">
        <v>1627</v>
      </c>
      <c r="B118" s="43" t="s">
        <v>213</v>
      </c>
      <c r="C118" s="14">
        <v>1013091522</v>
      </c>
      <c r="D118" s="11" t="str">
        <f>IF($B118="N/A","N/A",IF(C118&gt;10,"No",IF(C118&lt;-10,"No","Yes")))</f>
        <v>N/A</v>
      </c>
      <c r="E118" s="14">
        <v>1241491482</v>
      </c>
      <c r="F118" s="11" t="str">
        <f>IF($B118="N/A","N/A",IF(E118&gt;10,"No",IF(E118&lt;-10,"No","Yes")))</f>
        <v>N/A</v>
      </c>
      <c r="G118" s="14">
        <v>999950624</v>
      </c>
      <c r="H118" s="11" t="str">
        <f>IF($B118="N/A","N/A",IF(G118&gt;10,"No",IF(G118&lt;-10,"No","Yes")))</f>
        <v>N/A</v>
      </c>
      <c r="I118" s="12">
        <v>22.54</v>
      </c>
      <c r="J118" s="12">
        <v>-19.5</v>
      </c>
      <c r="K118" s="43" t="s">
        <v>739</v>
      </c>
      <c r="L118" s="9" t="str">
        <f>IF(J118="Div by 0", "N/A", IF(K118="N/A","N/A", IF(J118&gt;VALUE(MID(K118,1,2)), "No", IF(J118&lt;-1*VALUE(MID(K118,1,2)), "No", "Yes"))))</f>
        <v>Yes</v>
      </c>
    </row>
    <row r="119" spans="1:12" x14ac:dyDescent="0.25">
      <c r="A119" s="4" t="s">
        <v>1628</v>
      </c>
      <c r="B119" s="43" t="s">
        <v>213</v>
      </c>
      <c r="C119" s="14">
        <v>1296204675</v>
      </c>
      <c r="D119" s="11" t="str">
        <f>IF($B119="N/A","N/A",IF(C119&gt;10,"No",IF(C119&lt;-10,"No","Yes")))</f>
        <v>N/A</v>
      </c>
      <c r="E119" s="14">
        <v>1580459299</v>
      </c>
      <c r="F119" s="11" t="str">
        <f>IF($B119="N/A","N/A",IF(E119&gt;10,"No",IF(E119&lt;-10,"No","Yes")))</f>
        <v>N/A</v>
      </c>
      <c r="G119" s="14">
        <v>2339669215</v>
      </c>
      <c r="H119" s="11" t="str">
        <f>IF($B119="N/A","N/A",IF(G119&gt;10,"No",IF(G119&lt;-10,"No","Yes")))</f>
        <v>N/A</v>
      </c>
      <c r="I119" s="12">
        <v>21.93</v>
      </c>
      <c r="J119" s="12">
        <v>48.04</v>
      </c>
      <c r="K119" s="43" t="s">
        <v>739</v>
      </c>
      <c r="L119" s="9" t="str">
        <f>IF(J119="Div by 0", "N/A", IF(K119="N/A","N/A", IF(J119&gt;VALUE(MID(K119,1,2)), "No", IF(J119&lt;-1*VALUE(MID(K119,1,2)), "No", "Yes"))))</f>
        <v>No</v>
      </c>
    </row>
    <row r="120" spans="1:12" x14ac:dyDescent="0.25">
      <c r="A120" s="4" t="s">
        <v>1629</v>
      </c>
      <c r="B120" s="43" t="s">
        <v>213</v>
      </c>
      <c r="C120" s="1">
        <v>60823</v>
      </c>
      <c r="D120" s="11" t="str">
        <f>IF($B120="N/A","N/A",IF(C120&gt;10,"No",IF(C120&lt;-10,"No","Yes")))</f>
        <v>N/A</v>
      </c>
      <c r="E120" s="1">
        <v>71850</v>
      </c>
      <c r="F120" s="11" t="str">
        <f>IF($B120="N/A","N/A",IF(E120&gt;10,"No",IF(E120&lt;-10,"No","Yes")))</f>
        <v>N/A</v>
      </c>
      <c r="G120" s="1">
        <v>277281</v>
      </c>
      <c r="H120" s="11" t="str">
        <f>IF($B120="N/A","N/A",IF(G120&gt;10,"No",IF(G120&lt;-10,"No","Yes")))</f>
        <v>N/A</v>
      </c>
      <c r="I120" s="12">
        <v>18.13</v>
      </c>
      <c r="J120" s="12">
        <v>285.89999999999998</v>
      </c>
      <c r="K120" s="43" t="s">
        <v>739</v>
      </c>
      <c r="L120" s="9" t="str">
        <f>IF(J120="Div by 0", "N/A", IF(K120="N/A","N/A", IF(J120&gt;VALUE(MID(K120,1,2)), "No", IF(J120&lt;-1*VALUE(MID(K120,1,2)), "No", "Yes"))))</f>
        <v>No</v>
      </c>
    </row>
    <row r="121" spans="1:12" x14ac:dyDescent="0.25">
      <c r="A121" s="4" t="s">
        <v>1630</v>
      </c>
      <c r="B121" s="5" t="s">
        <v>213</v>
      </c>
      <c r="C121" s="1">
        <v>14715</v>
      </c>
      <c r="D121" s="9" t="str">
        <f t="shared" ref="D121:H134" si="43">IF($B121="N/A","N/A",IF(C121&lt;0,"No","Yes"))</f>
        <v>N/A</v>
      </c>
      <c r="E121" s="1">
        <v>17410</v>
      </c>
      <c r="F121" s="9" t="str">
        <f t="shared" si="43"/>
        <v>N/A</v>
      </c>
      <c r="G121" s="1">
        <v>37336</v>
      </c>
      <c r="H121" s="9" t="str">
        <f t="shared" si="43"/>
        <v>N/A</v>
      </c>
      <c r="I121" s="12">
        <v>18.309999999999999</v>
      </c>
      <c r="J121" s="12">
        <v>114.5</v>
      </c>
      <c r="K121" s="5" t="s">
        <v>739</v>
      </c>
      <c r="L121" s="9" t="str">
        <f t="shared" ref="L121:L142" si="44">IF(J121="Div by 0", "N/A", IF(OR(J121="N/A",K121="N/A"),"N/A", IF(J121&gt;VALUE(MID(K121,1,2)), "No", IF(J121&lt;-1*VALUE(MID(K121,1,2)), "No", "Yes"))))</f>
        <v>No</v>
      </c>
    </row>
    <row r="122" spans="1:12" x14ac:dyDescent="0.25">
      <c r="A122" s="4" t="s">
        <v>1631</v>
      </c>
      <c r="B122" s="5" t="s">
        <v>213</v>
      </c>
      <c r="C122" s="1">
        <v>45216</v>
      </c>
      <c r="D122" s="9" t="str">
        <f t="shared" si="43"/>
        <v>N/A</v>
      </c>
      <c r="E122" s="1">
        <v>53513</v>
      </c>
      <c r="F122" s="9" t="str">
        <f t="shared" si="43"/>
        <v>N/A</v>
      </c>
      <c r="G122" s="1">
        <v>155920</v>
      </c>
      <c r="H122" s="9" t="str">
        <f t="shared" si="43"/>
        <v>N/A</v>
      </c>
      <c r="I122" s="12">
        <v>18.350000000000001</v>
      </c>
      <c r="J122" s="12">
        <v>191.4</v>
      </c>
      <c r="K122" s="5" t="s">
        <v>739</v>
      </c>
      <c r="L122" s="9" t="str">
        <f t="shared" si="44"/>
        <v>No</v>
      </c>
    </row>
    <row r="123" spans="1:12" x14ac:dyDescent="0.25">
      <c r="A123" s="4" t="s">
        <v>1632</v>
      </c>
      <c r="B123" s="5" t="s">
        <v>213</v>
      </c>
      <c r="C123" s="1">
        <v>598</v>
      </c>
      <c r="D123" s="9" t="str">
        <f t="shared" si="43"/>
        <v>N/A</v>
      </c>
      <c r="E123" s="1">
        <v>615</v>
      </c>
      <c r="F123" s="9" t="str">
        <f t="shared" si="43"/>
        <v>N/A</v>
      </c>
      <c r="G123" s="1">
        <v>51625</v>
      </c>
      <c r="H123" s="9" t="str">
        <f t="shared" si="43"/>
        <v>N/A</v>
      </c>
      <c r="I123" s="12">
        <v>2.843</v>
      </c>
      <c r="J123" s="12">
        <v>8294</v>
      </c>
      <c r="K123" s="5" t="s">
        <v>739</v>
      </c>
      <c r="L123" s="9" t="str">
        <f t="shared" si="44"/>
        <v>No</v>
      </c>
    </row>
    <row r="124" spans="1:12" x14ac:dyDescent="0.25">
      <c r="A124" s="4" t="s">
        <v>1633</v>
      </c>
      <c r="B124" s="5" t="s">
        <v>213</v>
      </c>
      <c r="C124" s="1">
        <v>294</v>
      </c>
      <c r="D124" s="9" t="str">
        <f t="shared" si="43"/>
        <v>N/A</v>
      </c>
      <c r="E124" s="1">
        <v>312</v>
      </c>
      <c r="F124" s="9" t="str">
        <f t="shared" si="43"/>
        <v>N/A</v>
      </c>
      <c r="G124" s="1">
        <v>32400</v>
      </c>
      <c r="H124" s="9" t="str">
        <f t="shared" si="43"/>
        <v>N/A</v>
      </c>
      <c r="I124" s="12">
        <v>6.1219999999999999</v>
      </c>
      <c r="J124" s="12">
        <v>10285</v>
      </c>
      <c r="K124" s="5" t="s">
        <v>739</v>
      </c>
      <c r="L124" s="9" t="str">
        <f t="shared" si="44"/>
        <v>No</v>
      </c>
    </row>
    <row r="125" spans="1:12" x14ac:dyDescent="0.25">
      <c r="A125" s="2" t="s">
        <v>1634</v>
      </c>
      <c r="B125" s="5" t="s">
        <v>213</v>
      </c>
      <c r="C125" s="13" t="s">
        <v>213</v>
      </c>
      <c r="D125" s="9" t="str">
        <f t="shared" si="43"/>
        <v>N/A</v>
      </c>
      <c r="E125" s="13">
        <v>6.2904094237999999</v>
      </c>
      <c r="F125" s="9" t="str">
        <f t="shared" si="43"/>
        <v>N/A</v>
      </c>
      <c r="G125" s="13">
        <v>23.958804966999999</v>
      </c>
      <c r="H125" s="9" t="str">
        <f t="shared" si="43"/>
        <v>N/A</v>
      </c>
      <c r="I125" s="12" t="s">
        <v>213</v>
      </c>
      <c r="J125" s="12">
        <v>280.89999999999998</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28.312626033000001</v>
      </c>
      <c r="F126" s="9" t="str">
        <f t="shared" si="43"/>
        <v>N/A</v>
      </c>
      <c r="G126" s="13">
        <v>59.099327266000003</v>
      </c>
      <c r="H126" s="9" t="str">
        <f t="shared" si="43"/>
        <v>N/A</v>
      </c>
      <c r="I126" s="12" t="s">
        <v>213</v>
      </c>
      <c r="J126" s="12">
        <v>108.7</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32.088097908000002</v>
      </c>
      <c r="F127" s="9" t="str">
        <f t="shared" si="43"/>
        <v>N/A</v>
      </c>
      <c r="G127" s="13">
        <v>89.815150833999994</v>
      </c>
      <c r="H127" s="9" t="str">
        <f t="shared" si="43"/>
        <v>N/A</v>
      </c>
      <c r="I127" s="12" t="s">
        <v>213</v>
      </c>
      <c r="J127" s="12">
        <v>179.9</v>
      </c>
      <c r="K127" s="5" t="s">
        <v>739</v>
      </c>
      <c r="L127" s="9" t="str">
        <f t="shared" si="45"/>
        <v>No</v>
      </c>
    </row>
    <row r="128" spans="1:12" ht="25" x14ac:dyDescent="0.25">
      <c r="A128" s="2" t="s">
        <v>1637</v>
      </c>
      <c r="B128" s="5" t="s">
        <v>213</v>
      </c>
      <c r="C128" s="13" t="s">
        <v>213</v>
      </c>
      <c r="D128" s="9" t="str">
        <f t="shared" si="43"/>
        <v>N/A</v>
      </c>
      <c r="E128" s="13">
        <v>0.11638425350000001</v>
      </c>
      <c r="F128" s="9" t="str">
        <f t="shared" si="43"/>
        <v>N/A</v>
      </c>
      <c r="G128" s="13">
        <v>9.5688503107000003</v>
      </c>
      <c r="H128" s="9" t="str">
        <f t="shared" si="43"/>
        <v>N/A</v>
      </c>
      <c r="I128" s="12" t="s">
        <v>213</v>
      </c>
      <c r="J128" s="12">
        <v>8122</v>
      </c>
      <c r="K128" s="5" t="s">
        <v>739</v>
      </c>
      <c r="L128" s="9" t="str">
        <f t="shared" si="45"/>
        <v>No</v>
      </c>
    </row>
    <row r="129" spans="1:12" ht="25" x14ac:dyDescent="0.25">
      <c r="A129" s="2" t="s">
        <v>1638</v>
      </c>
      <c r="B129" s="5" t="s">
        <v>213</v>
      </c>
      <c r="C129" s="13" t="s">
        <v>213</v>
      </c>
      <c r="D129" s="9" t="str">
        <f t="shared" si="43"/>
        <v>N/A</v>
      </c>
      <c r="E129" s="13">
        <v>8.0927134499999998E-2</v>
      </c>
      <c r="F129" s="9" t="str">
        <f t="shared" si="43"/>
        <v>N/A</v>
      </c>
      <c r="G129" s="13">
        <v>8.5031112463999996</v>
      </c>
      <c r="H129" s="9" t="str">
        <f t="shared" si="43"/>
        <v>N/A</v>
      </c>
      <c r="I129" s="12" t="s">
        <v>213</v>
      </c>
      <c r="J129" s="12">
        <v>10407</v>
      </c>
      <c r="K129" s="5" t="s">
        <v>739</v>
      </c>
      <c r="L129" s="9" t="str">
        <f t="shared" si="45"/>
        <v>No</v>
      </c>
    </row>
    <row r="130" spans="1:12" ht="25" x14ac:dyDescent="0.25">
      <c r="A130" s="2" t="s">
        <v>1639</v>
      </c>
      <c r="B130" s="5" t="s">
        <v>213</v>
      </c>
      <c r="C130" s="13">
        <v>46.063166893999998</v>
      </c>
      <c r="D130" s="9" t="str">
        <f t="shared" si="43"/>
        <v>N/A</v>
      </c>
      <c r="E130" s="13">
        <v>44.676409186000001</v>
      </c>
      <c r="F130" s="9" t="str">
        <f t="shared" si="43"/>
        <v>N/A</v>
      </c>
      <c r="G130" s="13">
        <v>14.117808288000001</v>
      </c>
      <c r="H130" s="9" t="str">
        <f t="shared" si="43"/>
        <v>N/A</v>
      </c>
      <c r="I130" s="12">
        <v>-3.01</v>
      </c>
      <c r="J130" s="12">
        <v>-68.400000000000006</v>
      </c>
      <c r="K130" s="43" t="s">
        <v>739</v>
      </c>
      <c r="L130" s="9" t="str">
        <f>IF(J130="Div by 0", "N/A", IF(OR(J130="N/A",K130="N/A"),"N/A", IF(J130&gt;VALUE(MID(K130,1,2)), "No", IF(J130&lt;-1*VALUE(MID(K130,1,2)), "No", "Yes"))))</f>
        <v>No</v>
      </c>
    </row>
    <row r="131" spans="1:12" ht="25" x14ac:dyDescent="0.25">
      <c r="A131" s="2" t="s">
        <v>1640</v>
      </c>
      <c r="B131" s="5" t="s">
        <v>213</v>
      </c>
      <c r="C131" s="13">
        <v>9.0451919810000003</v>
      </c>
      <c r="D131" s="9" t="str">
        <f t="shared" si="43"/>
        <v>N/A</v>
      </c>
      <c r="E131" s="13">
        <v>9.5232624928000007</v>
      </c>
      <c r="F131" s="9" t="str">
        <f t="shared" si="43"/>
        <v>N/A</v>
      </c>
      <c r="G131" s="13">
        <v>5.5281765588000003</v>
      </c>
      <c r="H131" s="9" t="str">
        <f t="shared" si="43"/>
        <v>N/A</v>
      </c>
      <c r="I131" s="12">
        <v>5.2850000000000001</v>
      </c>
      <c r="J131" s="12">
        <v>-42</v>
      </c>
      <c r="K131" s="5" t="s">
        <v>739</v>
      </c>
      <c r="L131" s="9" t="str">
        <f t="shared" si="44"/>
        <v>No</v>
      </c>
    </row>
    <row r="132" spans="1:12" ht="25" x14ac:dyDescent="0.25">
      <c r="A132" s="2" t="s">
        <v>496</v>
      </c>
      <c r="B132" s="5" t="s">
        <v>213</v>
      </c>
      <c r="C132" s="13">
        <v>58.479299363000003</v>
      </c>
      <c r="D132" s="9" t="str">
        <f t="shared" si="43"/>
        <v>N/A</v>
      </c>
      <c r="E132" s="13">
        <v>56.403117000000002</v>
      </c>
      <c r="F132" s="9" t="str">
        <f t="shared" si="43"/>
        <v>N/A</v>
      </c>
      <c r="G132" s="13">
        <v>20.636223703999999</v>
      </c>
      <c r="H132" s="9" t="str">
        <f t="shared" si="43"/>
        <v>N/A</v>
      </c>
      <c r="I132" s="12">
        <v>-3.55</v>
      </c>
      <c r="J132" s="12">
        <v>-63.4</v>
      </c>
      <c r="K132" s="5" t="s">
        <v>739</v>
      </c>
      <c r="L132" s="9" t="str">
        <f t="shared" si="44"/>
        <v>No</v>
      </c>
    </row>
    <row r="133" spans="1:12" ht="25" x14ac:dyDescent="0.25">
      <c r="A133" s="2" t="s">
        <v>497</v>
      </c>
      <c r="B133" s="5" t="s">
        <v>213</v>
      </c>
      <c r="C133" s="13">
        <v>4.8494983278000001</v>
      </c>
      <c r="D133" s="9" t="str">
        <f t="shared" si="43"/>
        <v>N/A</v>
      </c>
      <c r="E133" s="13">
        <v>5.3658536584999998</v>
      </c>
      <c r="F133" s="9" t="str">
        <f t="shared" si="43"/>
        <v>N/A</v>
      </c>
      <c r="G133" s="13">
        <v>8.5656174333999999</v>
      </c>
      <c r="H133" s="9" t="str">
        <f t="shared" si="43"/>
        <v>N/A</v>
      </c>
      <c r="I133" s="12">
        <v>10.65</v>
      </c>
      <c r="J133" s="12">
        <v>59.63</v>
      </c>
      <c r="K133" s="5" t="s">
        <v>739</v>
      </c>
      <c r="L133" s="9" t="str">
        <f t="shared" si="44"/>
        <v>No</v>
      </c>
    </row>
    <row r="134" spans="1:12" ht="25" x14ac:dyDescent="0.25">
      <c r="A134" s="2" t="s">
        <v>498</v>
      </c>
      <c r="B134" s="5" t="s">
        <v>213</v>
      </c>
      <c r="C134" s="13">
        <v>73.129251701000001</v>
      </c>
      <c r="D134" s="9" t="str">
        <f t="shared" si="43"/>
        <v>N/A</v>
      </c>
      <c r="E134" s="13">
        <v>72.435897436000005</v>
      </c>
      <c r="F134" s="9" t="str">
        <f t="shared" si="43"/>
        <v>N/A</v>
      </c>
      <c r="G134" s="13">
        <v>1.4938271605</v>
      </c>
      <c r="H134" s="9" t="str">
        <f t="shared" si="43"/>
        <v>N/A</v>
      </c>
      <c r="I134" s="12">
        <v>-0.94799999999999995</v>
      </c>
      <c r="J134" s="12">
        <v>-97.9</v>
      </c>
      <c r="K134" s="5" t="s">
        <v>739</v>
      </c>
      <c r="L134" s="9" t="str">
        <f t="shared" si="44"/>
        <v>No</v>
      </c>
    </row>
    <row r="135" spans="1:12" ht="25" x14ac:dyDescent="0.25">
      <c r="A135" s="2" t="s">
        <v>499</v>
      </c>
      <c r="B135" s="35" t="s">
        <v>213</v>
      </c>
      <c r="C135" s="13">
        <v>8.4606152278</v>
      </c>
      <c r="D135" s="11" t="str">
        <f t="shared" ref="D135:D141" si="46">IF($B135="N/A","N/A",IF(C135&gt;10,"No",IF(C135&lt;-10,"No","Yes")))</f>
        <v>N/A</v>
      </c>
      <c r="E135" s="13">
        <v>8.6485734167999997</v>
      </c>
      <c r="F135" s="11" t="str">
        <f t="shared" ref="F135:F141" si="47">IF($B135="N/A","N/A",IF(E135&gt;10,"No",IF(E135&lt;-10,"No","Yes")))</f>
        <v>N/A</v>
      </c>
      <c r="G135" s="13">
        <v>2.3420284837000001</v>
      </c>
      <c r="H135" s="11" t="str">
        <f t="shared" ref="H135:H141" si="48">IF($B135="N/A","N/A",IF(G135&gt;10,"No",IF(G135&lt;-10,"No","Yes")))</f>
        <v>N/A</v>
      </c>
      <c r="I135" s="12">
        <v>2.222</v>
      </c>
      <c r="J135" s="12">
        <v>-72.900000000000006</v>
      </c>
      <c r="K135" s="5" t="s">
        <v>739</v>
      </c>
      <c r="L135" s="9" t="str">
        <f t="shared" si="44"/>
        <v>No</v>
      </c>
    </row>
    <row r="136" spans="1:12" ht="25" x14ac:dyDescent="0.25">
      <c r="A136" s="2" t="s">
        <v>500</v>
      </c>
      <c r="B136" s="35" t="s">
        <v>213</v>
      </c>
      <c r="C136" s="13">
        <v>2.5697515742000001</v>
      </c>
      <c r="D136" s="11" t="str">
        <f t="shared" si="46"/>
        <v>N/A</v>
      </c>
      <c r="E136" s="13">
        <v>2.5414057063</v>
      </c>
      <c r="F136" s="11" t="str">
        <f t="shared" si="47"/>
        <v>N/A</v>
      </c>
      <c r="G136" s="13">
        <v>0.63040742059999999</v>
      </c>
      <c r="H136" s="11" t="str">
        <f t="shared" si="48"/>
        <v>N/A</v>
      </c>
      <c r="I136" s="12">
        <v>-1.1000000000000001</v>
      </c>
      <c r="J136" s="12">
        <v>-75.2</v>
      </c>
      <c r="K136" s="5" t="s">
        <v>739</v>
      </c>
      <c r="L136" s="9" t="str">
        <f t="shared" si="44"/>
        <v>No</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9.5013399536000005</v>
      </c>
      <c r="D138" s="11" t="str">
        <f t="shared" si="46"/>
        <v>N/A</v>
      </c>
      <c r="E138" s="13">
        <v>8.8768267223000006</v>
      </c>
      <c r="F138" s="11" t="str">
        <f t="shared" si="47"/>
        <v>N/A</v>
      </c>
      <c r="G138" s="13">
        <v>2.4877290545999999</v>
      </c>
      <c r="H138" s="11" t="str">
        <f t="shared" si="48"/>
        <v>N/A</v>
      </c>
      <c r="I138" s="12">
        <v>-6.57</v>
      </c>
      <c r="J138" s="12">
        <v>-72</v>
      </c>
      <c r="K138" s="5" t="s">
        <v>739</v>
      </c>
      <c r="L138" s="9" t="str">
        <f t="shared" si="44"/>
        <v>No</v>
      </c>
    </row>
    <row r="139" spans="1:12" ht="25" x14ac:dyDescent="0.25">
      <c r="A139" s="2" t="s">
        <v>503</v>
      </c>
      <c r="B139" s="35" t="s">
        <v>213</v>
      </c>
      <c r="C139" s="13">
        <v>2.573039804</v>
      </c>
      <c r="D139" s="11" t="str">
        <f t="shared" si="46"/>
        <v>N/A</v>
      </c>
      <c r="E139" s="13">
        <v>2.7056367431999999</v>
      </c>
      <c r="F139" s="11" t="str">
        <f t="shared" si="47"/>
        <v>N/A</v>
      </c>
      <c r="G139" s="13">
        <v>0.84318795729999996</v>
      </c>
      <c r="H139" s="11" t="str">
        <f t="shared" si="48"/>
        <v>N/A</v>
      </c>
      <c r="I139" s="12">
        <v>5.1529999999999996</v>
      </c>
      <c r="J139" s="12">
        <v>-68.8</v>
      </c>
      <c r="K139" s="5" t="s">
        <v>739</v>
      </c>
      <c r="L139" s="9" t="str">
        <f t="shared" si="44"/>
        <v>No</v>
      </c>
    </row>
    <row r="140" spans="1:12" ht="25" x14ac:dyDescent="0.25">
      <c r="A140" s="2" t="s">
        <v>504</v>
      </c>
      <c r="B140" s="35" t="s">
        <v>213</v>
      </c>
      <c r="C140" s="13">
        <v>17.095506633999999</v>
      </c>
      <c r="D140" s="11" t="str">
        <f t="shared" si="46"/>
        <v>N/A</v>
      </c>
      <c r="E140" s="13">
        <v>13.379262352</v>
      </c>
      <c r="F140" s="11" t="str">
        <f t="shared" si="47"/>
        <v>N/A</v>
      </c>
      <c r="G140" s="13">
        <v>3.8015587075999999</v>
      </c>
      <c r="H140" s="11" t="str">
        <f t="shared" si="48"/>
        <v>N/A</v>
      </c>
      <c r="I140" s="12">
        <v>-21.7</v>
      </c>
      <c r="J140" s="12">
        <v>-71.599999999999994</v>
      </c>
      <c r="K140" s="5" t="s">
        <v>739</v>
      </c>
      <c r="L140" s="9" t="str">
        <f t="shared" si="44"/>
        <v>No</v>
      </c>
    </row>
    <row r="141" spans="1:12" ht="25" x14ac:dyDescent="0.25">
      <c r="A141" s="2" t="s">
        <v>505</v>
      </c>
      <c r="B141" s="35" t="s">
        <v>213</v>
      </c>
      <c r="C141" s="13">
        <v>1.6441149E-3</v>
      </c>
      <c r="D141" s="11" t="str">
        <f t="shared" si="46"/>
        <v>N/A</v>
      </c>
      <c r="E141" s="13">
        <v>0</v>
      </c>
      <c r="F141" s="11" t="str">
        <f t="shared" si="47"/>
        <v>N/A</v>
      </c>
      <c r="G141" s="13">
        <v>2.5245148000000001E-3</v>
      </c>
      <c r="H141" s="11" t="str">
        <f t="shared" si="48"/>
        <v>N/A</v>
      </c>
      <c r="I141" s="12">
        <v>-100</v>
      </c>
      <c r="J141" s="12" t="s">
        <v>1746</v>
      </c>
      <c r="K141" s="5" t="s">
        <v>739</v>
      </c>
      <c r="L141" s="9" t="str">
        <f t="shared" si="44"/>
        <v>N/A</v>
      </c>
    </row>
    <row r="142" spans="1:12" ht="25" x14ac:dyDescent="0.25">
      <c r="A142" s="2" t="s">
        <v>506</v>
      </c>
      <c r="B142" s="35" t="s">
        <v>213</v>
      </c>
      <c r="C142" s="13">
        <v>173.19435082000001</v>
      </c>
      <c r="D142" s="9" t="str">
        <f t="shared" ref="D142" si="49">IF($B142="N/A","N/A",IF(C142&lt;0,"No","Yes"))</f>
        <v>N/A</v>
      </c>
      <c r="E142" s="13">
        <v>169.07028532000001</v>
      </c>
      <c r="F142" s="9" t="str">
        <f t="shared" ref="F142" si="50">IF($B142="N/A","N/A",IF(E142&lt;0,"No","Yes"))</f>
        <v>N/A</v>
      </c>
      <c r="G142" s="13">
        <v>52.387289428000003</v>
      </c>
      <c r="H142" s="9" t="str">
        <f t="shared" ref="H142" si="51">IF($B142="N/A","N/A",IF(G142&lt;0,"No","Yes"))</f>
        <v>N/A</v>
      </c>
      <c r="I142" s="12">
        <v>-2.38</v>
      </c>
      <c r="J142" s="12">
        <v>-69</v>
      </c>
      <c r="K142" s="5" t="s">
        <v>739</v>
      </c>
      <c r="L142" s="9" t="str">
        <f t="shared" si="44"/>
        <v>No</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729789</v>
      </c>
      <c r="D150" s="11" t="str">
        <f t="shared" ref="D150:D172" si="56">IF($B150="N/A","N/A",IF(C150&gt;10,"No",IF(C150&lt;-10,"No","Yes")))</f>
        <v>N/A</v>
      </c>
      <c r="E150" s="1">
        <v>799996</v>
      </c>
      <c r="F150" s="11" t="str">
        <f t="shared" ref="F150:F172" si="57">IF($B150="N/A","N/A",IF(E150&gt;10,"No",IF(E150&lt;-10,"No","Yes")))</f>
        <v>N/A</v>
      </c>
      <c r="G150" s="1">
        <v>828268</v>
      </c>
      <c r="H150" s="11" t="str">
        <f t="shared" ref="H150:H172" si="58">IF($B150="N/A","N/A",IF(G150&gt;10,"No",IF(G150&lt;-10,"No","Yes")))</f>
        <v>N/A</v>
      </c>
      <c r="I150" s="12">
        <v>9.6199999999999992</v>
      </c>
      <c r="J150" s="12">
        <v>3.5339999999999998</v>
      </c>
      <c r="K150" s="43" t="s">
        <v>739</v>
      </c>
      <c r="L150" s="9" t="str">
        <f t="shared" ref="L150:L172" si="59">IF(J150="Div by 0", "N/A", IF(K150="N/A","N/A", IF(J150&gt;VALUE(MID(K150,1,2)), "No", IF(J150&lt;-1*VALUE(MID(K150,1,2)), "No", "Yes"))))</f>
        <v>Yes</v>
      </c>
    </row>
    <row r="151" spans="1:12" x14ac:dyDescent="0.25">
      <c r="A151" s="4" t="s">
        <v>534</v>
      </c>
      <c r="B151" s="43" t="s">
        <v>213</v>
      </c>
      <c r="C151" s="1">
        <v>2824</v>
      </c>
      <c r="D151" s="11" t="str">
        <f t="shared" si="56"/>
        <v>N/A</v>
      </c>
      <c r="E151" s="1">
        <v>3210</v>
      </c>
      <c r="F151" s="11" t="str">
        <f t="shared" si="57"/>
        <v>N/A</v>
      </c>
      <c r="G151" s="1">
        <v>3344</v>
      </c>
      <c r="H151" s="11" t="str">
        <f t="shared" si="58"/>
        <v>N/A</v>
      </c>
      <c r="I151" s="12">
        <v>13.67</v>
      </c>
      <c r="J151" s="12">
        <v>4.1740000000000004</v>
      </c>
      <c r="K151" s="43" t="s">
        <v>739</v>
      </c>
      <c r="L151" s="9" t="str">
        <f t="shared" si="59"/>
        <v>Yes</v>
      </c>
    </row>
    <row r="152" spans="1:12" x14ac:dyDescent="0.25">
      <c r="A152" s="4" t="s">
        <v>535</v>
      </c>
      <c r="B152" s="43" t="s">
        <v>213</v>
      </c>
      <c r="C152" s="1">
        <v>6616</v>
      </c>
      <c r="D152" s="11" t="str">
        <f t="shared" si="56"/>
        <v>N/A</v>
      </c>
      <c r="E152" s="1">
        <v>8293</v>
      </c>
      <c r="F152" s="11" t="str">
        <f t="shared" si="57"/>
        <v>N/A</v>
      </c>
      <c r="G152" s="1">
        <v>8357</v>
      </c>
      <c r="H152" s="11" t="str">
        <f t="shared" si="58"/>
        <v>N/A</v>
      </c>
      <c r="I152" s="12">
        <v>25.35</v>
      </c>
      <c r="J152" s="12">
        <v>0.77170000000000005</v>
      </c>
      <c r="K152" s="43" t="s">
        <v>739</v>
      </c>
      <c r="L152" s="9" t="str">
        <f t="shared" si="59"/>
        <v>Yes</v>
      </c>
    </row>
    <row r="153" spans="1:12" x14ac:dyDescent="0.25">
      <c r="A153" s="4" t="s">
        <v>536</v>
      </c>
      <c r="B153" s="43" t="s">
        <v>213</v>
      </c>
      <c r="C153" s="1">
        <v>438173</v>
      </c>
      <c r="D153" s="11" t="str">
        <f t="shared" si="56"/>
        <v>N/A</v>
      </c>
      <c r="E153" s="1">
        <v>465732</v>
      </c>
      <c r="F153" s="11" t="str">
        <f t="shared" si="57"/>
        <v>N/A</v>
      </c>
      <c r="G153" s="1">
        <v>480662</v>
      </c>
      <c r="H153" s="11" t="str">
        <f t="shared" si="58"/>
        <v>N/A</v>
      </c>
      <c r="I153" s="12">
        <v>6.29</v>
      </c>
      <c r="J153" s="12">
        <v>3.206</v>
      </c>
      <c r="K153" s="43" t="s">
        <v>739</v>
      </c>
      <c r="L153" s="9" t="str">
        <f t="shared" si="59"/>
        <v>Yes</v>
      </c>
    </row>
    <row r="154" spans="1:12" x14ac:dyDescent="0.25">
      <c r="A154" s="4" t="s">
        <v>537</v>
      </c>
      <c r="B154" s="43" t="s">
        <v>213</v>
      </c>
      <c r="C154" s="1">
        <v>282176</v>
      </c>
      <c r="D154" s="11" t="str">
        <f t="shared" si="56"/>
        <v>N/A</v>
      </c>
      <c r="E154" s="1">
        <v>322761</v>
      </c>
      <c r="F154" s="11" t="str">
        <f t="shared" si="57"/>
        <v>N/A</v>
      </c>
      <c r="G154" s="1">
        <v>335905</v>
      </c>
      <c r="H154" s="11" t="str">
        <f t="shared" si="58"/>
        <v>N/A</v>
      </c>
      <c r="I154" s="12">
        <v>14.38</v>
      </c>
      <c r="J154" s="12">
        <v>4.0720000000000001</v>
      </c>
      <c r="K154" s="43" t="s">
        <v>739</v>
      </c>
      <c r="L154" s="9" t="str">
        <f t="shared" si="59"/>
        <v>Yes</v>
      </c>
    </row>
    <row r="155" spans="1:12" x14ac:dyDescent="0.25">
      <c r="A155" s="2" t="s">
        <v>538</v>
      </c>
      <c r="B155" s="5" t="s">
        <v>213</v>
      </c>
      <c r="C155" s="13" t="s">
        <v>213</v>
      </c>
      <c r="D155" s="9" t="str">
        <f t="shared" ref="D155:D159" si="60">IF($B155="N/A","N/A",IF(C155&lt;0,"No","Yes"))</f>
        <v>N/A</v>
      </c>
      <c r="E155" s="13">
        <v>70.039003164999997</v>
      </c>
      <c r="F155" s="9" t="str">
        <f t="shared" ref="F155:F159" si="61">IF($B155="N/A","N/A",IF(E155&lt;0,"No","Yes"))</f>
        <v>N/A</v>
      </c>
      <c r="G155" s="13">
        <v>71.567512640999993</v>
      </c>
      <c r="H155" s="9" t="str">
        <f t="shared" ref="H155:H159" si="62">IF($B155="N/A","N/A",IF(G155&lt;0,"No","Yes"))</f>
        <v>N/A</v>
      </c>
      <c r="I155" s="12" t="s">
        <v>213</v>
      </c>
      <c r="J155" s="12">
        <v>2.1819999999999999</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5.2201912443999996</v>
      </c>
      <c r="F156" s="9" t="str">
        <f t="shared" si="61"/>
        <v>N/A</v>
      </c>
      <c r="G156" s="13">
        <v>5.2932330826999996</v>
      </c>
      <c r="H156" s="9" t="str">
        <f t="shared" si="62"/>
        <v>N/A</v>
      </c>
      <c r="I156" s="12" t="s">
        <v>213</v>
      </c>
      <c r="J156" s="12">
        <v>1.399</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4.9727467335000002</v>
      </c>
      <c r="F157" s="9" t="str">
        <f t="shared" si="61"/>
        <v>N/A</v>
      </c>
      <c r="G157" s="13">
        <v>4.8139123623</v>
      </c>
      <c r="H157" s="9" t="str">
        <f t="shared" si="62"/>
        <v>N/A</v>
      </c>
      <c r="I157" s="12" t="s">
        <v>213</v>
      </c>
      <c r="J157" s="12">
        <v>-3.19</v>
      </c>
      <c r="K157" s="5" t="s">
        <v>739</v>
      </c>
      <c r="L157" s="9" t="str">
        <f t="shared" si="63"/>
        <v>Yes</v>
      </c>
    </row>
    <row r="158" spans="1:12" x14ac:dyDescent="0.25">
      <c r="A158" s="2" t="s">
        <v>541</v>
      </c>
      <c r="B158" s="5" t="s">
        <v>213</v>
      </c>
      <c r="C158" s="13" t="s">
        <v>213</v>
      </c>
      <c r="D158" s="9" t="str">
        <f t="shared" si="60"/>
        <v>N/A</v>
      </c>
      <c r="E158" s="13">
        <v>88.136375850999997</v>
      </c>
      <c r="F158" s="9" t="str">
        <f t="shared" si="61"/>
        <v>N/A</v>
      </c>
      <c r="G158" s="13">
        <v>89.092159381000002</v>
      </c>
      <c r="H158" s="9" t="str">
        <f t="shared" si="62"/>
        <v>N/A</v>
      </c>
      <c r="I158" s="12" t="s">
        <v>213</v>
      </c>
      <c r="J158" s="12">
        <v>1.0840000000000001</v>
      </c>
      <c r="K158" s="5" t="s">
        <v>739</v>
      </c>
      <c r="L158" s="9" t="str">
        <f t="shared" si="63"/>
        <v>Yes</v>
      </c>
    </row>
    <row r="159" spans="1:12" x14ac:dyDescent="0.25">
      <c r="A159" s="2" t="s">
        <v>542</v>
      </c>
      <c r="B159" s="5" t="s">
        <v>213</v>
      </c>
      <c r="C159" s="13" t="s">
        <v>213</v>
      </c>
      <c r="D159" s="9" t="str">
        <f t="shared" si="60"/>
        <v>N/A</v>
      </c>
      <c r="E159" s="13">
        <v>83.718342445999994</v>
      </c>
      <c r="F159" s="9" t="str">
        <f t="shared" si="61"/>
        <v>N/A</v>
      </c>
      <c r="G159" s="13">
        <v>88.155480964000006</v>
      </c>
      <c r="H159" s="9" t="str">
        <f t="shared" si="62"/>
        <v>N/A</v>
      </c>
      <c r="I159" s="12" t="s">
        <v>213</v>
      </c>
      <c r="J159" s="12">
        <v>5.3</v>
      </c>
      <c r="K159" s="5" t="s">
        <v>739</v>
      </c>
      <c r="L159" s="9" t="str">
        <f t="shared" si="63"/>
        <v>Yes</v>
      </c>
    </row>
    <row r="160" spans="1:12" ht="25" x14ac:dyDescent="0.25">
      <c r="A160" s="4" t="s">
        <v>543</v>
      </c>
      <c r="B160" s="43" t="s">
        <v>213</v>
      </c>
      <c r="C160" s="1">
        <v>522937.69</v>
      </c>
      <c r="D160" s="11" t="str">
        <f t="shared" si="56"/>
        <v>N/A</v>
      </c>
      <c r="E160" s="1">
        <v>608797.32999999996</v>
      </c>
      <c r="F160" s="11" t="str">
        <f t="shared" si="57"/>
        <v>N/A</v>
      </c>
      <c r="G160" s="1">
        <v>636584.11</v>
      </c>
      <c r="H160" s="11" t="str">
        <f t="shared" si="58"/>
        <v>N/A</v>
      </c>
      <c r="I160" s="12">
        <v>16.420000000000002</v>
      </c>
      <c r="J160" s="12">
        <v>4.5640000000000001</v>
      </c>
      <c r="K160" s="43" t="s">
        <v>739</v>
      </c>
      <c r="L160" s="9" t="str">
        <f t="shared" si="59"/>
        <v>Yes</v>
      </c>
    </row>
    <row r="161" spans="1:12" x14ac:dyDescent="0.25">
      <c r="A161" s="4" t="s">
        <v>544</v>
      </c>
      <c r="B161" s="43" t="s">
        <v>213</v>
      </c>
      <c r="C161" s="14">
        <v>1050514203</v>
      </c>
      <c r="D161" s="11" t="str">
        <f t="shared" si="56"/>
        <v>N/A</v>
      </c>
      <c r="E161" s="14">
        <v>1137645677</v>
      </c>
      <c r="F161" s="11" t="str">
        <f t="shared" si="57"/>
        <v>N/A</v>
      </c>
      <c r="G161" s="14">
        <v>806954635</v>
      </c>
      <c r="H161" s="11" t="str">
        <f t="shared" si="58"/>
        <v>N/A</v>
      </c>
      <c r="I161" s="12">
        <v>8.2940000000000005</v>
      </c>
      <c r="J161" s="12">
        <v>-29.1</v>
      </c>
      <c r="K161" s="43" t="s">
        <v>739</v>
      </c>
      <c r="L161" s="9" t="str">
        <f t="shared" si="59"/>
        <v>Yes</v>
      </c>
    </row>
    <row r="162" spans="1:12" x14ac:dyDescent="0.25">
      <c r="A162" s="4" t="s">
        <v>1289</v>
      </c>
      <c r="B162" s="43" t="s">
        <v>213</v>
      </c>
      <c r="C162" s="14">
        <v>1439.4766199999999</v>
      </c>
      <c r="D162" s="11" t="str">
        <f t="shared" si="56"/>
        <v>N/A</v>
      </c>
      <c r="E162" s="14">
        <v>1422.0642066</v>
      </c>
      <c r="F162" s="11" t="str">
        <f t="shared" si="57"/>
        <v>N/A</v>
      </c>
      <c r="G162" s="14">
        <v>974.26754988000005</v>
      </c>
      <c r="H162" s="11" t="str">
        <f t="shared" si="58"/>
        <v>N/A</v>
      </c>
      <c r="I162" s="12">
        <v>-1.21</v>
      </c>
      <c r="J162" s="12">
        <v>-31.5</v>
      </c>
      <c r="K162" s="43" t="s">
        <v>739</v>
      </c>
      <c r="L162" s="9" t="str">
        <f t="shared" si="59"/>
        <v>No</v>
      </c>
    </row>
    <row r="163" spans="1:12" ht="25" x14ac:dyDescent="0.25">
      <c r="A163" s="4" t="s">
        <v>1290</v>
      </c>
      <c r="B163" s="43" t="s">
        <v>213</v>
      </c>
      <c r="C163" s="14">
        <v>38070.620042000002</v>
      </c>
      <c r="D163" s="11" t="str">
        <f t="shared" si="56"/>
        <v>N/A</v>
      </c>
      <c r="E163" s="14">
        <v>31849.945483</v>
      </c>
      <c r="F163" s="11" t="str">
        <f t="shared" si="57"/>
        <v>N/A</v>
      </c>
      <c r="G163" s="14">
        <v>21345.850179000001</v>
      </c>
      <c r="H163" s="11" t="str">
        <f t="shared" si="58"/>
        <v>N/A</v>
      </c>
      <c r="I163" s="12">
        <v>-16.3</v>
      </c>
      <c r="J163" s="12">
        <v>-33</v>
      </c>
      <c r="K163" s="43" t="s">
        <v>739</v>
      </c>
      <c r="L163" s="9" t="str">
        <f t="shared" si="59"/>
        <v>No</v>
      </c>
    </row>
    <row r="164" spans="1:12" ht="25" x14ac:dyDescent="0.25">
      <c r="A164" s="4" t="s">
        <v>1291</v>
      </c>
      <c r="B164" s="43" t="s">
        <v>213</v>
      </c>
      <c r="C164" s="14">
        <v>13859.818168</v>
      </c>
      <c r="D164" s="11" t="str">
        <f t="shared" si="56"/>
        <v>N/A</v>
      </c>
      <c r="E164" s="14">
        <v>11451.212347999999</v>
      </c>
      <c r="F164" s="11" t="str">
        <f t="shared" si="57"/>
        <v>N/A</v>
      </c>
      <c r="G164" s="14">
        <v>8748.6693790000008</v>
      </c>
      <c r="H164" s="11" t="str">
        <f t="shared" si="58"/>
        <v>N/A</v>
      </c>
      <c r="I164" s="12">
        <v>-17.399999999999999</v>
      </c>
      <c r="J164" s="12">
        <v>-23.6</v>
      </c>
      <c r="K164" s="43" t="s">
        <v>739</v>
      </c>
      <c r="L164" s="9" t="str">
        <f t="shared" si="59"/>
        <v>Yes</v>
      </c>
    </row>
    <row r="165" spans="1:12" ht="25" x14ac:dyDescent="0.25">
      <c r="A165" s="4" t="s">
        <v>1292</v>
      </c>
      <c r="B165" s="43" t="s">
        <v>213</v>
      </c>
      <c r="C165" s="14">
        <v>849.53564230999996</v>
      </c>
      <c r="D165" s="11" t="str">
        <f t="shared" si="56"/>
        <v>N/A</v>
      </c>
      <c r="E165" s="14">
        <v>824.23096759999999</v>
      </c>
      <c r="F165" s="11" t="str">
        <f t="shared" si="57"/>
        <v>N/A</v>
      </c>
      <c r="G165" s="14">
        <v>592.06063512000003</v>
      </c>
      <c r="H165" s="11" t="str">
        <f t="shared" si="58"/>
        <v>N/A</v>
      </c>
      <c r="I165" s="12">
        <v>-2.98</v>
      </c>
      <c r="J165" s="12">
        <v>-28.2</v>
      </c>
      <c r="K165" s="43" t="s">
        <v>739</v>
      </c>
      <c r="L165" s="9" t="str">
        <f t="shared" si="59"/>
        <v>Yes</v>
      </c>
    </row>
    <row r="166" spans="1:12" ht="25" x14ac:dyDescent="0.25">
      <c r="A166" s="4" t="s">
        <v>1293</v>
      </c>
      <c r="B166" s="43" t="s">
        <v>213</v>
      </c>
      <c r="C166" s="14">
        <v>1697.7440816999999</v>
      </c>
      <c r="D166" s="11" t="str">
        <f t="shared" si="56"/>
        <v>N/A</v>
      </c>
      <c r="E166" s="14">
        <v>1724.4081874999999</v>
      </c>
      <c r="F166" s="11" t="str">
        <f t="shared" si="57"/>
        <v>N/A</v>
      </c>
      <c r="G166" s="14">
        <v>1124.9622155</v>
      </c>
      <c r="H166" s="11" t="str">
        <f t="shared" si="58"/>
        <v>N/A</v>
      </c>
      <c r="I166" s="12">
        <v>1.571</v>
      </c>
      <c r="J166" s="12">
        <v>-34.799999999999997</v>
      </c>
      <c r="K166" s="43" t="s">
        <v>739</v>
      </c>
      <c r="L166" s="9" t="str">
        <f t="shared" si="59"/>
        <v>No</v>
      </c>
    </row>
    <row r="167" spans="1:12" x14ac:dyDescent="0.25">
      <c r="A167" s="44" t="s">
        <v>545</v>
      </c>
      <c r="B167" s="35" t="s">
        <v>213</v>
      </c>
      <c r="C167" s="45">
        <v>622056788</v>
      </c>
      <c r="D167" s="11" t="str">
        <f t="shared" si="56"/>
        <v>N/A</v>
      </c>
      <c r="E167" s="45">
        <v>621352039</v>
      </c>
      <c r="F167" s="11" t="str">
        <f t="shared" si="57"/>
        <v>N/A</v>
      </c>
      <c r="G167" s="45">
        <v>630202588</v>
      </c>
      <c r="H167" s="11" t="str">
        <f t="shared" si="58"/>
        <v>N/A</v>
      </c>
      <c r="I167" s="12">
        <v>-0.113</v>
      </c>
      <c r="J167" s="12">
        <v>1.4239999999999999</v>
      </c>
      <c r="K167" s="43" t="s">
        <v>739</v>
      </c>
      <c r="L167" s="9" t="str">
        <f t="shared" si="59"/>
        <v>Yes</v>
      </c>
    </row>
    <row r="168" spans="1:12" x14ac:dyDescent="0.25">
      <c r="A168" s="44" t="s">
        <v>1294</v>
      </c>
      <c r="B168" s="35" t="s">
        <v>213</v>
      </c>
      <c r="C168" s="45">
        <v>852.37895885</v>
      </c>
      <c r="D168" s="11" t="str">
        <f t="shared" si="56"/>
        <v>N/A</v>
      </c>
      <c r="E168" s="45">
        <v>776.69393221999997</v>
      </c>
      <c r="F168" s="11" t="str">
        <f t="shared" si="57"/>
        <v>N/A</v>
      </c>
      <c r="G168" s="45">
        <v>760.86796544000003</v>
      </c>
      <c r="H168" s="11" t="str">
        <f t="shared" si="58"/>
        <v>N/A</v>
      </c>
      <c r="I168" s="12">
        <v>-8.8800000000000008</v>
      </c>
      <c r="J168" s="12">
        <v>-2.04</v>
      </c>
      <c r="K168" s="43" t="s">
        <v>739</v>
      </c>
      <c r="L168" s="9" t="str">
        <f t="shared" si="59"/>
        <v>Yes</v>
      </c>
    </row>
    <row r="169" spans="1:12" ht="25" x14ac:dyDescent="0.25">
      <c r="A169" s="44" t="s">
        <v>1295</v>
      </c>
      <c r="B169" s="43" t="s">
        <v>213</v>
      </c>
      <c r="C169" s="14">
        <v>711.11614730999997</v>
      </c>
      <c r="D169" s="11" t="str">
        <f t="shared" si="56"/>
        <v>N/A</v>
      </c>
      <c r="E169" s="14">
        <v>1111.4878504999999</v>
      </c>
      <c r="F169" s="11" t="str">
        <f t="shared" si="57"/>
        <v>N/A</v>
      </c>
      <c r="G169" s="14">
        <v>901.23624401999996</v>
      </c>
      <c r="H169" s="11" t="str">
        <f t="shared" si="58"/>
        <v>N/A</v>
      </c>
      <c r="I169" s="12">
        <v>56.3</v>
      </c>
      <c r="J169" s="12">
        <v>-18.899999999999999</v>
      </c>
      <c r="K169" s="43" t="s">
        <v>739</v>
      </c>
      <c r="L169" s="9" t="str">
        <f t="shared" si="59"/>
        <v>Yes</v>
      </c>
    </row>
    <row r="170" spans="1:12" ht="25" x14ac:dyDescent="0.25">
      <c r="A170" s="44" t="s">
        <v>1296</v>
      </c>
      <c r="B170" s="43" t="s">
        <v>213</v>
      </c>
      <c r="C170" s="14">
        <v>7120.4135428999998</v>
      </c>
      <c r="D170" s="11" t="str">
        <f t="shared" si="56"/>
        <v>N/A</v>
      </c>
      <c r="E170" s="14">
        <v>6615.7262751999997</v>
      </c>
      <c r="F170" s="11" t="str">
        <f t="shared" si="57"/>
        <v>N/A</v>
      </c>
      <c r="G170" s="14">
        <v>6012.7840133999998</v>
      </c>
      <c r="H170" s="11" t="str">
        <f t="shared" si="58"/>
        <v>N/A</v>
      </c>
      <c r="I170" s="12">
        <v>-7.09</v>
      </c>
      <c r="J170" s="12">
        <v>-9.11</v>
      </c>
      <c r="K170" s="43" t="s">
        <v>739</v>
      </c>
      <c r="L170" s="9" t="str">
        <f t="shared" si="59"/>
        <v>Yes</v>
      </c>
    </row>
    <row r="171" spans="1:12" ht="25" x14ac:dyDescent="0.25">
      <c r="A171" s="44" t="s">
        <v>1297</v>
      </c>
      <c r="B171" s="43" t="s">
        <v>213</v>
      </c>
      <c r="C171" s="14">
        <v>499.39846590000002</v>
      </c>
      <c r="D171" s="11" t="str">
        <f t="shared" si="56"/>
        <v>N/A</v>
      </c>
      <c r="E171" s="14">
        <v>430.02515825</v>
      </c>
      <c r="F171" s="11" t="str">
        <f t="shared" si="57"/>
        <v>N/A</v>
      </c>
      <c r="G171" s="14">
        <v>436.47097960999997</v>
      </c>
      <c r="H171" s="11" t="str">
        <f t="shared" si="58"/>
        <v>N/A</v>
      </c>
      <c r="I171" s="12">
        <v>-13.9</v>
      </c>
      <c r="J171" s="12">
        <v>1.4990000000000001</v>
      </c>
      <c r="K171" s="43" t="s">
        <v>739</v>
      </c>
      <c r="L171" s="9" t="str">
        <f t="shared" si="59"/>
        <v>Yes</v>
      </c>
    </row>
    <row r="172" spans="1:12" ht="25" x14ac:dyDescent="0.25">
      <c r="A172" s="44" t="s">
        <v>1298</v>
      </c>
      <c r="B172" s="43" t="s">
        <v>213</v>
      </c>
      <c r="C172" s="14">
        <v>1254.9508675</v>
      </c>
      <c r="D172" s="11" t="str">
        <f t="shared" si="56"/>
        <v>N/A</v>
      </c>
      <c r="E172" s="14">
        <v>1123.5665647000001</v>
      </c>
      <c r="F172" s="11" t="str">
        <f t="shared" si="57"/>
        <v>N/A</v>
      </c>
      <c r="G172" s="14">
        <v>1093.0024977</v>
      </c>
      <c r="H172" s="11" t="str">
        <f t="shared" si="58"/>
        <v>N/A</v>
      </c>
      <c r="I172" s="12">
        <v>-10.5</v>
      </c>
      <c r="J172" s="12">
        <v>-2.72</v>
      </c>
      <c r="K172" s="43" t="s">
        <v>739</v>
      </c>
      <c r="L172" s="9" t="str">
        <f t="shared" si="59"/>
        <v>Yes</v>
      </c>
    </row>
    <row r="173" spans="1:12" ht="25" x14ac:dyDescent="0.25">
      <c r="A173" s="2" t="s">
        <v>546</v>
      </c>
      <c r="B173" s="117" t="s">
        <v>213</v>
      </c>
      <c r="C173" s="118">
        <v>101717757</v>
      </c>
      <c r="D173" s="113" t="str">
        <f>IF($B173="N/A","N/A",IF(C173&gt;10,"No",IF(C173&lt;-10,"No","Yes")))</f>
        <v>N/A</v>
      </c>
      <c r="E173" s="118">
        <v>99997539</v>
      </c>
      <c r="F173" s="113" t="str">
        <f>IF($B173="N/A","N/A",IF(E173&gt;10,"No",IF(E173&lt;-10,"No","Yes")))</f>
        <v>N/A</v>
      </c>
      <c r="G173" s="118">
        <v>97028891</v>
      </c>
      <c r="H173" s="113" t="str">
        <f>IF($B173="N/A","N/A",IF(G173&gt;10,"No",IF(G173&lt;-10,"No","Yes")))</f>
        <v>N/A</v>
      </c>
      <c r="I173" s="114">
        <v>-1.69</v>
      </c>
      <c r="J173" s="114">
        <v>-2.97</v>
      </c>
      <c r="K173" s="115" t="s">
        <v>739</v>
      </c>
      <c r="L173" s="116" t="str">
        <f>IF(J173="Div by 0", "N/A", IF(K173="N/A","N/A", IF(J173&gt;VALUE(MID(K173,1,2)), "No", IF(J173&lt;-1*VALUE(MID(K173,1,2)), "No", "Yes"))))</f>
        <v>Yes</v>
      </c>
    </row>
    <row r="174" spans="1:12" ht="25" x14ac:dyDescent="0.25">
      <c r="A174" s="2" t="s">
        <v>1299</v>
      </c>
      <c r="B174" s="43" t="s">
        <v>213</v>
      </c>
      <c r="C174" s="14">
        <v>7737372</v>
      </c>
      <c r="D174" s="11" t="str">
        <f t="shared" ref="D174:D181" si="64">IF($B174="N/A","N/A",IF(C174&gt;10,"No",IF(C174&lt;-10,"No","Yes")))</f>
        <v>N/A</v>
      </c>
      <c r="E174" s="14">
        <v>8453539</v>
      </c>
      <c r="F174" s="11" t="str">
        <f t="shared" ref="F174:F181" si="65">IF($B174="N/A","N/A",IF(E174&gt;10,"No",IF(E174&lt;-10,"No","Yes")))</f>
        <v>N/A</v>
      </c>
      <c r="G174" s="14">
        <v>7515928</v>
      </c>
      <c r="H174" s="11" t="str">
        <f t="shared" ref="H174:H181" si="66">IF($B174="N/A","N/A",IF(G174&gt;10,"No",IF(G174&lt;-10,"No","Yes")))</f>
        <v>N/A</v>
      </c>
      <c r="I174" s="12">
        <v>9.2560000000000002</v>
      </c>
      <c r="J174" s="12">
        <v>-11.1</v>
      </c>
      <c r="K174" s="43" t="s">
        <v>739</v>
      </c>
      <c r="L174" s="9" t="str">
        <f t="shared" ref="L174:L181" si="67">IF(J174="Div by 0", "N/A", IF(K174="N/A","N/A", IF(J174&gt;VALUE(MID(K174,1,2)), "No", IF(J174&lt;-1*VALUE(MID(K174,1,2)), "No", "Yes"))))</f>
        <v>Yes</v>
      </c>
    </row>
    <row r="175" spans="1:12" ht="25" x14ac:dyDescent="0.25">
      <c r="A175" s="2" t="s">
        <v>547</v>
      </c>
      <c r="B175" s="43" t="s">
        <v>213</v>
      </c>
      <c r="C175" s="14">
        <v>251756349</v>
      </c>
      <c r="D175" s="11" t="str">
        <f t="shared" si="64"/>
        <v>N/A</v>
      </c>
      <c r="E175" s="14">
        <v>285759259</v>
      </c>
      <c r="F175" s="11" t="str">
        <f t="shared" si="65"/>
        <v>N/A</v>
      </c>
      <c r="G175" s="14">
        <v>297501490</v>
      </c>
      <c r="H175" s="11" t="str">
        <f t="shared" si="66"/>
        <v>N/A</v>
      </c>
      <c r="I175" s="12">
        <v>13.51</v>
      </c>
      <c r="J175" s="12">
        <v>4.109</v>
      </c>
      <c r="K175" s="43" t="s">
        <v>739</v>
      </c>
      <c r="L175" s="9" t="str">
        <f t="shared" si="67"/>
        <v>Yes</v>
      </c>
    </row>
    <row r="176" spans="1:12" ht="25" x14ac:dyDescent="0.25">
      <c r="A176" s="2" t="s">
        <v>512</v>
      </c>
      <c r="B176" s="43" t="s">
        <v>213</v>
      </c>
      <c r="C176" s="14">
        <v>260845310</v>
      </c>
      <c r="D176" s="11" t="str">
        <f t="shared" si="64"/>
        <v>N/A</v>
      </c>
      <c r="E176" s="14">
        <v>227141702</v>
      </c>
      <c r="F176" s="11" t="str">
        <f t="shared" si="65"/>
        <v>N/A</v>
      </c>
      <c r="G176" s="14">
        <v>228156279</v>
      </c>
      <c r="H176" s="11" t="str">
        <f t="shared" si="66"/>
        <v>N/A</v>
      </c>
      <c r="I176" s="12">
        <v>-12.9</v>
      </c>
      <c r="J176" s="12">
        <v>0.44669999999999999</v>
      </c>
      <c r="K176" s="43" t="s">
        <v>739</v>
      </c>
      <c r="L176" s="9" t="str">
        <f t="shared" si="67"/>
        <v>Yes</v>
      </c>
    </row>
    <row r="177" spans="1:12" ht="25" x14ac:dyDescent="0.25">
      <c r="A177" s="2" t="s">
        <v>513</v>
      </c>
      <c r="B177" s="43" t="s">
        <v>213</v>
      </c>
      <c r="C177" s="14">
        <v>139.37967961000001</v>
      </c>
      <c r="D177" s="11" t="str">
        <f t="shared" si="64"/>
        <v>N/A</v>
      </c>
      <c r="E177" s="14">
        <v>124.99754874</v>
      </c>
      <c r="F177" s="11" t="str">
        <f t="shared" si="65"/>
        <v>N/A</v>
      </c>
      <c r="G177" s="14">
        <v>117.14673390999999</v>
      </c>
      <c r="H177" s="11" t="str">
        <f t="shared" si="66"/>
        <v>N/A</v>
      </c>
      <c r="I177" s="12">
        <v>-10.3</v>
      </c>
      <c r="J177" s="12">
        <v>-6.28</v>
      </c>
      <c r="K177" s="43" t="s">
        <v>739</v>
      </c>
      <c r="L177" s="9" t="str">
        <f t="shared" si="67"/>
        <v>Yes</v>
      </c>
    </row>
    <row r="178" spans="1:12" ht="25" x14ac:dyDescent="0.25">
      <c r="A178" s="2" t="s">
        <v>1300</v>
      </c>
      <c r="B178" s="35" t="s">
        <v>213</v>
      </c>
      <c r="C178" s="45">
        <v>10.602204199000001</v>
      </c>
      <c r="D178" s="11" t="str">
        <f t="shared" si="64"/>
        <v>N/A</v>
      </c>
      <c r="E178" s="45">
        <v>10.566976585000001</v>
      </c>
      <c r="F178" s="11" t="str">
        <f t="shared" si="65"/>
        <v>N/A</v>
      </c>
      <c r="G178" s="45">
        <v>9.0742706467000005</v>
      </c>
      <c r="H178" s="11" t="str">
        <f t="shared" si="66"/>
        <v>N/A</v>
      </c>
      <c r="I178" s="12">
        <v>-0.33200000000000002</v>
      </c>
      <c r="J178" s="12">
        <v>-14.1</v>
      </c>
      <c r="K178" s="43" t="s">
        <v>739</v>
      </c>
      <c r="L178" s="9" t="str">
        <f t="shared" si="67"/>
        <v>Yes</v>
      </c>
    </row>
    <row r="179" spans="1:12" ht="25" x14ac:dyDescent="0.25">
      <c r="A179" s="2" t="s">
        <v>514</v>
      </c>
      <c r="B179" s="35" t="s">
        <v>213</v>
      </c>
      <c r="C179" s="45">
        <v>344.97142187999998</v>
      </c>
      <c r="D179" s="11" t="str">
        <f t="shared" si="64"/>
        <v>N/A</v>
      </c>
      <c r="E179" s="45">
        <v>357.20085975000001</v>
      </c>
      <c r="F179" s="11" t="str">
        <f t="shared" si="65"/>
        <v>N/A</v>
      </c>
      <c r="G179" s="45">
        <v>359.18505845999999</v>
      </c>
      <c r="H179" s="11" t="str">
        <f t="shared" si="66"/>
        <v>N/A</v>
      </c>
      <c r="I179" s="12">
        <v>3.5449999999999999</v>
      </c>
      <c r="J179" s="12">
        <v>0.55549999999999999</v>
      </c>
      <c r="K179" s="43" t="s">
        <v>739</v>
      </c>
      <c r="L179" s="9" t="str">
        <f t="shared" si="67"/>
        <v>Yes</v>
      </c>
    </row>
    <row r="180" spans="1:12" ht="25" x14ac:dyDescent="0.25">
      <c r="A180" s="2" t="s">
        <v>515</v>
      </c>
      <c r="B180" s="35" t="s">
        <v>213</v>
      </c>
      <c r="C180" s="45">
        <v>357.42565316999998</v>
      </c>
      <c r="D180" s="11" t="str">
        <f t="shared" si="64"/>
        <v>N/A</v>
      </c>
      <c r="E180" s="45">
        <v>283.92854713999998</v>
      </c>
      <c r="F180" s="11" t="str">
        <f t="shared" si="65"/>
        <v>N/A</v>
      </c>
      <c r="G180" s="45">
        <v>275.46190243000001</v>
      </c>
      <c r="H180" s="11" t="str">
        <f t="shared" si="66"/>
        <v>N/A</v>
      </c>
      <c r="I180" s="12">
        <v>-20.6</v>
      </c>
      <c r="J180" s="12">
        <v>-2.98</v>
      </c>
      <c r="K180" s="43" t="s">
        <v>739</v>
      </c>
      <c r="L180" s="9" t="str">
        <f t="shared" si="67"/>
        <v>Yes</v>
      </c>
    </row>
    <row r="181" spans="1:12" ht="25" x14ac:dyDescent="0.25">
      <c r="A181" s="2" t="s">
        <v>1652</v>
      </c>
      <c r="B181" s="43" t="s">
        <v>213</v>
      </c>
      <c r="C181" s="13">
        <v>80.398580960000004</v>
      </c>
      <c r="D181" s="11" t="str">
        <f t="shared" si="64"/>
        <v>N/A</v>
      </c>
      <c r="E181" s="13">
        <v>82.076285381000005</v>
      </c>
      <c r="F181" s="11" t="str">
        <f t="shared" si="65"/>
        <v>N/A</v>
      </c>
      <c r="G181" s="13">
        <v>82.622774270999997</v>
      </c>
      <c r="H181" s="11" t="str">
        <f t="shared" si="66"/>
        <v>N/A</v>
      </c>
      <c r="I181" s="12">
        <v>2.0870000000000002</v>
      </c>
      <c r="J181" s="12">
        <v>0.66579999999999995</v>
      </c>
      <c r="K181" s="43" t="s">
        <v>739</v>
      </c>
      <c r="L181" s="9" t="str">
        <f t="shared" si="67"/>
        <v>Yes</v>
      </c>
    </row>
    <row r="182" spans="1:12" ht="25" x14ac:dyDescent="0.25">
      <c r="A182" s="2" t="s">
        <v>1653</v>
      </c>
      <c r="B182" s="119" t="s">
        <v>213</v>
      </c>
      <c r="C182" s="120">
        <v>1.8059490085000001</v>
      </c>
      <c r="D182" s="116" t="str">
        <f t="shared" ref="D182" si="68">IF($B182="N/A","N/A",IF(C182&lt;0,"No","Yes"))</f>
        <v>N/A</v>
      </c>
      <c r="E182" s="120">
        <v>7.7570093458000002</v>
      </c>
      <c r="F182" s="116" t="str">
        <f t="shared" ref="F182" si="69">IF($B182="N/A","N/A",IF(E182&lt;0,"No","Yes"))</f>
        <v>N/A</v>
      </c>
      <c r="G182" s="120">
        <v>11.034688995</v>
      </c>
      <c r="H182" s="116" t="str">
        <f t="shared" ref="H182" si="70">IF($B182="N/A","N/A",IF(G182&lt;0,"No","Yes"))</f>
        <v>N/A</v>
      </c>
      <c r="I182" s="114">
        <v>329.5</v>
      </c>
      <c r="J182" s="114">
        <v>42.25</v>
      </c>
      <c r="K182" s="119" t="s">
        <v>739</v>
      </c>
      <c r="L182" s="116" t="str">
        <f t="shared" ref="L182" si="71">IF(J182="Div by 0", "N/A", IF(OR(J182="N/A",K182="N/A"),"N/A", IF(J182&gt;VALUE(MID(K182,1,2)), "No", IF(J182&lt;-1*VALUE(MID(K182,1,2)), "No", "Yes"))))</f>
        <v>No</v>
      </c>
    </row>
    <row r="183" spans="1:12" ht="25" x14ac:dyDescent="0.25">
      <c r="A183" s="2" t="s">
        <v>1654</v>
      </c>
      <c r="B183" s="5" t="s">
        <v>213</v>
      </c>
      <c r="C183" s="13">
        <v>58.509673519000003</v>
      </c>
      <c r="D183" s="9" t="str">
        <f t="shared" ref="D183:D185" si="72">IF($B183="N/A","N/A",IF(C183&lt;0,"No","Yes"))</f>
        <v>N/A</v>
      </c>
      <c r="E183" s="13">
        <v>64.102254914</v>
      </c>
      <c r="F183" s="9" t="str">
        <f t="shared" ref="F183:F185" si="73">IF($B183="N/A","N/A",IF(E183&lt;0,"No","Yes"))</f>
        <v>N/A</v>
      </c>
      <c r="G183" s="13">
        <v>63.491683619</v>
      </c>
      <c r="H183" s="9" t="str">
        <f t="shared" ref="H183:H185" si="74">IF($B183="N/A","N/A",IF(G183&lt;0,"No","Yes"))</f>
        <v>N/A</v>
      </c>
      <c r="I183" s="12">
        <v>9.5579999999999998</v>
      </c>
      <c r="J183" s="12">
        <v>-0.95199999999999996</v>
      </c>
      <c r="K183" s="5" t="s">
        <v>739</v>
      </c>
      <c r="L183" s="9" t="str">
        <f t="shared" ref="L183:L213" si="75">IF(J183="Div by 0", "N/A", IF(OR(J183="N/A",K183="N/A"),"N/A", IF(J183&gt;VALUE(MID(K183,1,2)), "No", IF(J183&lt;-1*VALUE(MID(K183,1,2)), "No", "Yes"))))</f>
        <v>Yes</v>
      </c>
    </row>
    <row r="184" spans="1:12" ht="25" x14ac:dyDescent="0.25">
      <c r="A184" s="2" t="s">
        <v>1655</v>
      </c>
      <c r="B184" s="5" t="s">
        <v>213</v>
      </c>
      <c r="C184" s="13">
        <v>81.760172351999998</v>
      </c>
      <c r="D184" s="9" t="str">
        <f t="shared" si="72"/>
        <v>N/A</v>
      </c>
      <c r="E184" s="13">
        <v>82.990217549999997</v>
      </c>
      <c r="F184" s="9" t="str">
        <f t="shared" si="73"/>
        <v>N/A</v>
      </c>
      <c r="G184" s="13">
        <v>83.553099682999999</v>
      </c>
      <c r="H184" s="9" t="str">
        <f t="shared" si="74"/>
        <v>N/A</v>
      </c>
      <c r="I184" s="12">
        <v>1.504</v>
      </c>
      <c r="J184" s="12">
        <v>0.67830000000000001</v>
      </c>
      <c r="K184" s="5" t="s">
        <v>739</v>
      </c>
      <c r="L184" s="9" t="str">
        <f t="shared" si="75"/>
        <v>Yes</v>
      </c>
    </row>
    <row r="185" spans="1:12" ht="25" x14ac:dyDescent="0.25">
      <c r="A185" s="2" t="s">
        <v>1656</v>
      </c>
      <c r="B185" s="5" t="s">
        <v>213</v>
      </c>
      <c r="C185" s="13">
        <v>79.584018485000001</v>
      </c>
      <c r="D185" s="9" t="str">
        <f t="shared" si="72"/>
        <v>N/A</v>
      </c>
      <c r="E185" s="13">
        <v>81.958477016000003</v>
      </c>
      <c r="F185" s="9" t="str">
        <f t="shared" si="73"/>
        <v>N/A</v>
      </c>
      <c r="G185" s="13">
        <v>82.480165522999997</v>
      </c>
      <c r="H185" s="9" t="str">
        <f t="shared" si="74"/>
        <v>N/A</v>
      </c>
      <c r="I185" s="12">
        <v>2.984</v>
      </c>
      <c r="J185" s="12">
        <v>0.63649999999999995</v>
      </c>
      <c r="K185" s="5" t="s">
        <v>739</v>
      </c>
      <c r="L185" s="9" t="str">
        <f t="shared" si="75"/>
        <v>Yes</v>
      </c>
    </row>
    <row r="186" spans="1:12" ht="25" x14ac:dyDescent="0.25">
      <c r="A186" s="2" t="s">
        <v>1658</v>
      </c>
      <c r="B186" s="115" t="s">
        <v>213</v>
      </c>
      <c r="C186" s="120">
        <v>7.0673852305000002</v>
      </c>
      <c r="D186" s="113" t="str">
        <f>IF($B186="N/A","N/A",IF(C186&gt;10,"No",IF(C186&lt;-10,"No","Yes")))</f>
        <v>N/A</v>
      </c>
      <c r="E186" s="120">
        <v>6.4670323351999999</v>
      </c>
      <c r="F186" s="113" t="str">
        <f>IF($B186="N/A","N/A",IF(E186&gt;10,"No",IF(E186&lt;-10,"No","Yes")))</f>
        <v>N/A</v>
      </c>
      <c r="G186" s="120">
        <v>6.1282097099000001</v>
      </c>
      <c r="H186" s="113" t="str">
        <f>IF($B186="N/A","N/A",IF(G186&gt;10,"No",IF(G186&lt;-10,"No","Yes")))</f>
        <v>N/A</v>
      </c>
      <c r="I186" s="114">
        <v>-8.49</v>
      </c>
      <c r="J186" s="114">
        <v>-5.24</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9.7562446100000005E-2</v>
      </c>
      <c r="D188" s="11" t="str">
        <f t="shared" si="76"/>
        <v>N/A</v>
      </c>
      <c r="E188" s="13">
        <v>0.16062580309999999</v>
      </c>
      <c r="F188" s="11" t="str">
        <f t="shared" si="77"/>
        <v>N/A</v>
      </c>
      <c r="G188" s="13">
        <v>0.15284907780000001</v>
      </c>
      <c r="H188" s="11" t="str">
        <f t="shared" si="78"/>
        <v>N/A</v>
      </c>
      <c r="I188" s="12">
        <v>64.64</v>
      </c>
      <c r="J188" s="12">
        <v>-4.84</v>
      </c>
      <c r="K188" s="43" t="s">
        <v>739</v>
      </c>
      <c r="L188" s="9" t="str">
        <f t="shared" si="75"/>
        <v>Yes</v>
      </c>
    </row>
    <row r="189" spans="1:12" ht="25" x14ac:dyDescent="0.25">
      <c r="A189" s="2" t="s">
        <v>1661</v>
      </c>
      <c r="B189" s="35" t="s">
        <v>213</v>
      </c>
      <c r="C189" s="13">
        <v>2.6446000099999999E-2</v>
      </c>
      <c r="D189" s="11" t="str">
        <f t="shared" si="76"/>
        <v>N/A</v>
      </c>
      <c r="E189" s="13">
        <v>2.9500147500000001E-2</v>
      </c>
      <c r="F189" s="11" t="str">
        <f t="shared" si="77"/>
        <v>N/A</v>
      </c>
      <c r="G189" s="13">
        <v>0</v>
      </c>
      <c r="H189" s="11" t="str">
        <f t="shared" si="78"/>
        <v>N/A</v>
      </c>
      <c r="I189" s="12">
        <v>11.55</v>
      </c>
      <c r="J189" s="12">
        <v>-100</v>
      </c>
      <c r="K189" s="43" t="s">
        <v>739</v>
      </c>
      <c r="L189" s="9" t="str">
        <f t="shared" si="75"/>
        <v>No</v>
      </c>
    </row>
    <row r="190" spans="1:12" ht="25" x14ac:dyDescent="0.25">
      <c r="A190" s="2" t="s">
        <v>1662</v>
      </c>
      <c r="B190" s="35" t="s">
        <v>213</v>
      </c>
      <c r="C190" s="13">
        <v>2.4664663000000002E-3</v>
      </c>
      <c r="D190" s="11" t="str">
        <f t="shared" si="76"/>
        <v>N/A</v>
      </c>
      <c r="E190" s="13">
        <v>3.7500190000000001E-4</v>
      </c>
      <c r="F190" s="11" t="str">
        <f t="shared" si="77"/>
        <v>N/A</v>
      </c>
      <c r="G190" s="13">
        <v>7.2440320000000005E-4</v>
      </c>
      <c r="H190" s="11" t="str">
        <f t="shared" si="78"/>
        <v>N/A</v>
      </c>
      <c r="I190" s="12">
        <v>-84.8</v>
      </c>
      <c r="J190" s="12">
        <v>93.17</v>
      </c>
      <c r="K190" s="43" t="s">
        <v>739</v>
      </c>
      <c r="L190" s="9" t="str">
        <f t="shared" si="75"/>
        <v>No</v>
      </c>
    </row>
    <row r="191" spans="1:12" ht="25" x14ac:dyDescent="0.25">
      <c r="A191" s="2" t="s">
        <v>1663</v>
      </c>
      <c r="B191" s="35" t="s">
        <v>213</v>
      </c>
      <c r="C191" s="13">
        <v>74.097170551999994</v>
      </c>
      <c r="D191" s="11" t="str">
        <f t="shared" si="76"/>
        <v>N/A</v>
      </c>
      <c r="E191" s="13">
        <v>75.800629002999997</v>
      </c>
      <c r="F191" s="11" t="str">
        <f t="shared" si="77"/>
        <v>N/A</v>
      </c>
      <c r="G191" s="13">
        <v>76.181863840999995</v>
      </c>
      <c r="H191" s="11" t="str">
        <f t="shared" si="78"/>
        <v>N/A</v>
      </c>
      <c r="I191" s="12">
        <v>2.2989999999999999</v>
      </c>
      <c r="J191" s="12">
        <v>0.50290000000000001</v>
      </c>
      <c r="K191" s="43" t="s">
        <v>739</v>
      </c>
      <c r="L191" s="9" t="str">
        <f t="shared" si="75"/>
        <v>Yes</v>
      </c>
    </row>
    <row r="192" spans="1:12" ht="25" x14ac:dyDescent="0.25">
      <c r="A192" s="2" t="s">
        <v>1664</v>
      </c>
      <c r="B192" s="35" t="s">
        <v>213</v>
      </c>
      <c r="C192" s="13">
        <v>8.1541377027999999</v>
      </c>
      <c r="D192" s="11" t="str">
        <f t="shared" si="76"/>
        <v>N/A</v>
      </c>
      <c r="E192" s="13">
        <v>8.8602943014999997</v>
      </c>
      <c r="F192" s="11" t="str">
        <f t="shared" si="77"/>
        <v>N/A</v>
      </c>
      <c r="G192" s="13">
        <v>9.8569545122999997</v>
      </c>
      <c r="H192" s="11" t="str">
        <f t="shared" si="78"/>
        <v>N/A</v>
      </c>
      <c r="I192" s="12">
        <v>8.66</v>
      </c>
      <c r="J192" s="12">
        <v>11.25</v>
      </c>
      <c r="K192" s="43" t="s">
        <v>739</v>
      </c>
      <c r="L192" s="9" t="str">
        <f t="shared" si="75"/>
        <v>Yes</v>
      </c>
    </row>
    <row r="193" spans="1:12" ht="25" x14ac:dyDescent="0.25">
      <c r="A193" s="2" t="s">
        <v>1665</v>
      </c>
      <c r="B193" s="35" t="s">
        <v>213</v>
      </c>
      <c r="C193" s="13">
        <v>13.844960667</v>
      </c>
      <c r="D193" s="11" t="str">
        <f t="shared" si="76"/>
        <v>N/A</v>
      </c>
      <c r="E193" s="13">
        <v>15.483827419000001</v>
      </c>
      <c r="F193" s="11" t="str">
        <f t="shared" si="77"/>
        <v>N/A</v>
      </c>
      <c r="G193" s="13">
        <v>15.959568642000001</v>
      </c>
      <c r="H193" s="11" t="str">
        <f t="shared" si="78"/>
        <v>N/A</v>
      </c>
      <c r="I193" s="12">
        <v>11.84</v>
      </c>
      <c r="J193" s="12">
        <v>3.073</v>
      </c>
      <c r="K193" s="43" t="s">
        <v>739</v>
      </c>
      <c r="L193" s="9" t="str">
        <f t="shared" si="75"/>
        <v>Yes</v>
      </c>
    </row>
    <row r="194" spans="1:12" ht="25" x14ac:dyDescent="0.25">
      <c r="A194" s="2" t="s">
        <v>1666</v>
      </c>
      <c r="B194" s="35" t="s">
        <v>213</v>
      </c>
      <c r="C194" s="13">
        <v>31.5692618</v>
      </c>
      <c r="D194" s="11" t="str">
        <f t="shared" si="76"/>
        <v>N/A</v>
      </c>
      <c r="E194" s="13">
        <v>30.724028619999999</v>
      </c>
      <c r="F194" s="11" t="str">
        <f t="shared" si="77"/>
        <v>N/A</v>
      </c>
      <c r="G194" s="13">
        <v>32.222179294999997</v>
      </c>
      <c r="H194" s="11" t="str">
        <f t="shared" si="78"/>
        <v>N/A</v>
      </c>
      <c r="I194" s="12">
        <v>-2.68</v>
      </c>
      <c r="J194" s="12">
        <v>4.8760000000000003</v>
      </c>
      <c r="K194" s="43" t="s">
        <v>739</v>
      </c>
      <c r="L194" s="9" t="str">
        <f t="shared" si="75"/>
        <v>Yes</v>
      </c>
    </row>
    <row r="195" spans="1:12" ht="25" x14ac:dyDescent="0.25">
      <c r="A195" s="2" t="s">
        <v>1667</v>
      </c>
      <c r="B195" s="35" t="s">
        <v>213</v>
      </c>
      <c r="C195" s="13">
        <v>3.5914490353000001</v>
      </c>
      <c r="D195" s="11" t="str">
        <f t="shared" si="76"/>
        <v>N/A</v>
      </c>
      <c r="E195" s="13">
        <v>3.0340151701</v>
      </c>
      <c r="F195" s="11" t="str">
        <f t="shared" si="77"/>
        <v>N/A</v>
      </c>
      <c r="G195" s="13">
        <v>3.3613516398000001</v>
      </c>
      <c r="H195" s="11" t="str">
        <f t="shared" si="78"/>
        <v>N/A</v>
      </c>
      <c r="I195" s="12">
        <v>-15.5</v>
      </c>
      <c r="J195" s="12">
        <v>10.79</v>
      </c>
      <c r="K195" s="43" t="s">
        <v>739</v>
      </c>
      <c r="L195" s="9" t="str">
        <f t="shared" si="75"/>
        <v>Yes</v>
      </c>
    </row>
    <row r="196" spans="1:12" ht="25" x14ac:dyDescent="0.25">
      <c r="A196" s="2" t="s">
        <v>1668</v>
      </c>
      <c r="B196" s="35" t="s">
        <v>213</v>
      </c>
      <c r="C196" s="13">
        <v>0.27103724499999998</v>
      </c>
      <c r="D196" s="11" t="str">
        <f t="shared" si="76"/>
        <v>N/A</v>
      </c>
      <c r="E196" s="13">
        <v>0.3567517838</v>
      </c>
      <c r="F196" s="11" t="str">
        <f t="shared" si="77"/>
        <v>N/A</v>
      </c>
      <c r="G196" s="13">
        <v>0.34409152589999997</v>
      </c>
      <c r="H196" s="11" t="str">
        <f t="shared" si="78"/>
        <v>N/A</v>
      </c>
      <c r="I196" s="12">
        <v>31.62</v>
      </c>
      <c r="J196" s="12">
        <v>-3.55</v>
      </c>
      <c r="K196" s="43" t="s">
        <v>739</v>
      </c>
      <c r="L196" s="9" t="str">
        <f t="shared" si="75"/>
        <v>Yes</v>
      </c>
    </row>
    <row r="197" spans="1:12" ht="25" x14ac:dyDescent="0.25">
      <c r="A197" s="2" t="s">
        <v>1669</v>
      </c>
      <c r="B197" s="35" t="s">
        <v>213</v>
      </c>
      <c r="C197" s="13">
        <v>55.191295017999998</v>
      </c>
      <c r="D197" s="11" t="str">
        <f t="shared" si="76"/>
        <v>N/A</v>
      </c>
      <c r="E197" s="13">
        <v>56.460907304999999</v>
      </c>
      <c r="F197" s="11" t="str">
        <f t="shared" si="77"/>
        <v>N/A</v>
      </c>
      <c r="G197" s="13">
        <v>57.156017134999999</v>
      </c>
      <c r="H197" s="11" t="str">
        <f t="shared" si="78"/>
        <v>N/A</v>
      </c>
      <c r="I197" s="12">
        <v>2.2999999999999998</v>
      </c>
      <c r="J197" s="12">
        <v>1.2310000000000001</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4.3374180755999996</v>
      </c>
      <c r="D199" s="11" t="str">
        <f t="shared" si="76"/>
        <v>N/A</v>
      </c>
      <c r="E199" s="13">
        <v>5.1580257901</v>
      </c>
      <c r="F199" s="11" t="str">
        <f t="shared" si="77"/>
        <v>N/A</v>
      </c>
      <c r="G199" s="13">
        <v>5.4238483196000002</v>
      </c>
      <c r="H199" s="11" t="str">
        <f t="shared" si="78"/>
        <v>N/A</v>
      </c>
      <c r="I199" s="12">
        <v>18.920000000000002</v>
      </c>
      <c r="J199" s="12">
        <v>5.1539999999999999</v>
      </c>
      <c r="K199" s="43" t="s">
        <v>739</v>
      </c>
      <c r="L199" s="9" t="str">
        <f t="shared" si="75"/>
        <v>Yes</v>
      </c>
    </row>
    <row r="200" spans="1:12" ht="25" x14ac:dyDescent="0.25">
      <c r="A200" s="2" t="s">
        <v>1672</v>
      </c>
      <c r="B200" s="35" t="s">
        <v>213</v>
      </c>
      <c r="C200" s="13">
        <v>3.2395665048</v>
      </c>
      <c r="D200" s="11" t="str">
        <f t="shared" si="76"/>
        <v>N/A</v>
      </c>
      <c r="E200" s="13">
        <v>3.5360176801000001</v>
      </c>
      <c r="F200" s="11" t="str">
        <f t="shared" si="77"/>
        <v>N/A</v>
      </c>
      <c r="G200" s="13">
        <v>3.3379292693</v>
      </c>
      <c r="H200" s="11" t="str">
        <f t="shared" si="78"/>
        <v>N/A</v>
      </c>
      <c r="I200" s="12">
        <v>9.1509999999999998</v>
      </c>
      <c r="J200" s="12">
        <v>-5.6</v>
      </c>
      <c r="K200" s="43" t="s">
        <v>739</v>
      </c>
      <c r="L200" s="9" t="str">
        <f t="shared" si="75"/>
        <v>Yes</v>
      </c>
    </row>
    <row r="201" spans="1:12" ht="25" x14ac:dyDescent="0.25">
      <c r="A201" s="2" t="s">
        <v>1673</v>
      </c>
      <c r="B201" s="35" t="s">
        <v>213</v>
      </c>
      <c r="C201" s="13">
        <v>1.9320653E-2</v>
      </c>
      <c r="D201" s="11" t="str">
        <f t="shared" si="76"/>
        <v>N/A</v>
      </c>
      <c r="E201" s="13">
        <v>2.2125110600000001E-2</v>
      </c>
      <c r="F201" s="11" t="str">
        <f t="shared" si="77"/>
        <v>N/A</v>
      </c>
      <c r="G201" s="13">
        <v>3.5012821899999998E-2</v>
      </c>
      <c r="H201" s="11" t="str">
        <f t="shared" si="78"/>
        <v>N/A</v>
      </c>
      <c r="I201" s="12">
        <v>14.52</v>
      </c>
      <c r="J201" s="12">
        <v>58.25</v>
      </c>
      <c r="K201" s="43" t="s">
        <v>739</v>
      </c>
      <c r="L201" s="9" t="str">
        <f t="shared" si="75"/>
        <v>No</v>
      </c>
    </row>
    <row r="202" spans="1:12" ht="25" x14ac:dyDescent="0.25">
      <c r="A202" s="2" t="s">
        <v>1674</v>
      </c>
      <c r="B202" s="35" t="s">
        <v>213</v>
      </c>
      <c r="C202" s="13">
        <v>0.3891535773</v>
      </c>
      <c r="D202" s="11" t="str">
        <f t="shared" si="76"/>
        <v>N/A</v>
      </c>
      <c r="E202" s="13">
        <v>0.1803759019</v>
      </c>
      <c r="F202" s="11" t="str">
        <f t="shared" si="77"/>
        <v>N/A</v>
      </c>
      <c r="G202" s="13">
        <v>0.1319621185</v>
      </c>
      <c r="H202" s="11" t="str">
        <f t="shared" si="78"/>
        <v>N/A</v>
      </c>
      <c r="I202" s="12">
        <v>-53.6</v>
      </c>
      <c r="J202" s="12">
        <v>-26.8</v>
      </c>
      <c r="K202" s="43" t="s">
        <v>739</v>
      </c>
      <c r="L202" s="9" t="str">
        <f t="shared" si="75"/>
        <v>Yes</v>
      </c>
    </row>
    <row r="203" spans="1:12" ht="25" x14ac:dyDescent="0.25">
      <c r="A203" s="2" t="s">
        <v>1675</v>
      </c>
      <c r="B203" s="35" t="s">
        <v>213</v>
      </c>
      <c r="C203" s="13">
        <v>0.30926747319999998</v>
      </c>
      <c r="D203" s="11" t="str">
        <f t="shared" si="76"/>
        <v>N/A</v>
      </c>
      <c r="E203" s="13">
        <v>0.32387661940000001</v>
      </c>
      <c r="F203" s="11" t="str">
        <f t="shared" si="77"/>
        <v>N/A</v>
      </c>
      <c r="G203" s="13">
        <v>0.2787745029</v>
      </c>
      <c r="H203" s="11" t="str">
        <f t="shared" si="78"/>
        <v>N/A</v>
      </c>
      <c r="I203" s="12">
        <v>4.7240000000000002</v>
      </c>
      <c r="J203" s="12">
        <v>-13.9</v>
      </c>
      <c r="K203" s="43" t="s">
        <v>739</v>
      </c>
      <c r="L203" s="9" t="str">
        <f t="shared" si="75"/>
        <v>Yes</v>
      </c>
    </row>
    <row r="204" spans="1:12" ht="25" x14ac:dyDescent="0.25">
      <c r="A204" s="2" t="s">
        <v>1676</v>
      </c>
      <c r="B204" s="35" t="s">
        <v>213</v>
      </c>
      <c r="C204" s="13">
        <v>3.7131280411000001</v>
      </c>
      <c r="D204" s="11" t="str">
        <f t="shared" si="76"/>
        <v>N/A</v>
      </c>
      <c r="E204" s="13">
        <v>4.0908954545</v>
      </c>
      <c r="F204" s="11" t="str">
        <f t="shared" si="77"/>
        <v>N/A</v>
      </c>
      <c r="G204" s="13">
        <v>3.3564015511999998</v>
      </c>
      <c r="H204" s="11" t="str">
        <f t="shared" si="78"/>
        <v>N/A</v>
      </c>
      <c r="I204" s="12">
        <v>10.17</v>
      </c>
      <c r="J204" s="12">
        <v>-18</v>
      </c>
      <c r="K204" s="43" t="s">
        <v>739</v>
      </c>
      <c r="L204" s="9" t="str">
        <f t="shared" si="75"/>
        <v>Yes</v>
      </c>
    </row>
    <row r="205" spans="1:12" ht="25" x14ac:dyDescent="0.25">
      <c r="A205" s="2" t="s">
        <v>1677</v>
      </c>
      <c r="B205" s="35" t="s">
        <v>213</v>
      </c>
      <c r="C205" s="13">
        <v>1.10990985E-2</v>
      </c>
      <c r="D205" s="11" t="str">
        <f t="shared" si="76"/>
        <v>N/A</v>
      </c>
      <c r="E205" s="13">
        <v>2.48751244E-2</v>
      </c>
      <c r="F205" s="11" t="str">
        <f t="shared" si="77"/>
        <v>N/A</v>
      </c>
      <c r="G205" s="13">
        <v>3.6099426800000001E-2</v>
      </c>
      <c r="H205" s="11" t="str">
        <f t="shared" si="78"/>
        <v>N/A</v>
      </c>
      <c r="I205" s="12">
        <v>124.1</v>
      </c>
      <c r="J205" s="12">
        <v>45.12</v>
      </c>
      <c r="K205" s="43" t="s">
        <v>739</v>
      </c>
      <c r="L205" s="9" t="str">
        <f t="shared" si="75"/>
        <v>No</v>
      </c>
    </row>
    <row r="206" spans="1:12" ht="25" x14ac:dyDescent="0.25">
      <c r="A206" s="2" t="s">
        <v>1678</v>
      </c>
      <c r="B206" s="35" t="s">
        <v>213</v>
      </c>
      <c r="C206" s="13">
        <v>14.034330471000001</v>
      </c>
      <c r="D206" s="11" t="str">
        <f t="shared" si="76"/>
        <v>N/A</v>
      </c>
      <c r="E206" s="13">
        <v>15.049325247000001</v>
      </c>
      <c r="F206" s="11" t="str">
        <f t="shared" si="77"/>
        <v>N/A</v>
      </c>
      <c r="G206" s="13">
        <v>15.576480075999999</v>
      </c>
      <c r="H206" s="11" t="str">
        <f t="shared" si="78"/>
        <v>N/A</v>
      </c>
      <c r="I206" s="12">
        <v>7.2320000000000002</v>
      </c>
      <c r="J206" s="12">
        <v>3.5030000000000001</v>
      </c>
      <c r="K206" s="43" t="s">
        <v>739</v>
      </c>
      <c r="L206" s="9" t="str">
        <f t="shared" si="75"/>
        <v>Yes</v>
      </c>
    </row>
    <row r="207" spans="1:12" ht="25" x14ac:dyDescent="0.25">
      <c r="A207" s="2" t="s">
        <v>1679</v>
      </c>
      <c r="B207" s="35" t="s">
        <v>213</v>
      </c>
      <c r="C207" s="13">
        <v>5.2069845000000002E-3</v>
      </c>
      <c r="D207" s="11" t="str">
        <f t="shared" si="76"/>
        <v>N/A</v>
      </c>
      <c r="E207" s="13">
        <v>5.3750268999999996E-3</v>
      </c>
      <c r="F207" s="11" t="str">
        <f t="shared" si="77"/>
        <v>N/A</v>
      </c>
      <c r="G207" s="13">
        <v>4.1049514999999996E-3</v>
      </c>
      <c r="H207" s="11" t="str">
        <f t="shared" si="78"/>
        <v>N/A</v>
      </c>
      <c r="I207" s="12">
        <v>3.2269999999999999</v>
      </c>
      <c r="J207" s="12">
        <v>-23.6</v>
      </c>
      <c r="K207" s="43" t="s">
        <v>739</v>
      </c>
      <c r="L207" s="9" t="str">
        <f t="shared" si="75"/>
        <v>Yes</v>
      </c>
    </row>
    <row r="208" spans="1:12" ht="25" x14ac:dyDescent="0.25">
      <c r="A208" s="2" t="s">
        <v>1680</v>
      </c>
      <c r="B208" s="35" t="s">
        <v>213</v>
      </c>
      <c r="C208" s="13">
        <v>20.597597388000001</v>
      </c>
      <c r="D208" s="11" t="str">
        <f t="shared" si="76"/>
        <v>N/A</v>
      </c>
      <c r="E208" s="13">
        <v>21.187730939000001</v>
      </c>
      <c r="F208" s="11" t="str">
        <f t="shared" si="77"/>
        <v>N/A</v>
      </c>
      <c r="G208" s="13">
        <v>20.854240415</v>
      </c>
      <c r="H208" s="11" t="str">
        <f t="shared" si="78"/>
        <v>N/A</v>
      </c>
      <c r="I208" s="12">
        <v>2.8650000000000002</v>
      </c>
      <c r="J208" s="12">
        <v>-1.57</v>
      </c>
      <c r="K208" s="43" t="s">
        <v>739</v>
      </c>
      <c r="L208" s="9" t="str">
        <f t="shared" si="75"/>
        <v>Yes</v>
      </c>
    </row>
    <row r="209" spans="1:12" ht="25" x14ac:dyDescent="0.25">
      <c r="A209" s="2" t="s">
        <v>1681</v>
      </c>
      <c r="B209" s="35" t="s">
        <v>213</v>
      </c>
      <c r="C209" s="13">
        <v>0.28953574250000003</v>
      </c>
      <c r="D209" s="11" t="str">
        <f t="shared" si="76"/>
        <v>N/A</v>
      </c>
      <c r="E209" s="13">
        <v>0.33350166749999999</v>
      </c>
      <c r="F209" s="11" t="str">
        <f t="shared" si="77"/>
        <v>N/A</v>
      </c>
      <c r="G209" s="13">
        <v>0.35544050960000001</v>
      </c>
      <c r="H209" s="11" t="str">
        <f t="shared" si="78"/>
        <v>N/A</v>
      </c>
      <c r="I209" s="12">
        <v>15.18</v>
      </c>
      <c r="J209" s="12">
        <v>6.5780000000000003</v>
      </c>
      <c r="K209" s="43" t="s">
        <v>739</v>
      </c>
      <c r="L209" s="9" t="str">
        <f t="shared" si="75"/>
        <v>Yes</v>
      </c>
    </row>
    <row r="210" spans="1:12" ht="25" x14ac:dyDescent="0.25">
      <c r="A210" s="2" t="s">
        <v>1682</v>
      </c>
      <c r="B210" s="35" t="s">
        <v>213</v>
      </c>
      <c r="C210" s="13">
        <v>10.819154577999999</v>
      </c>
      <c r="D210" s="11" t="str">
        <f t="shared" si="76"/>
        <v>N/A</v>
      </c>
      <c r="E210" s="13">
        <v>9.3790468952000001</v>
      </c>
      <c r="F210" s="11" t="str">
        <f t="shared" si="77"/>
        <v>N/A</v>
      </c>
      <c r="G210" s="13">
        <v>9.8791695441999998</v>
      </c>
      <c r="H210" s="11" t="str">
        <f t="shared" si="78"/>
        <v>N/A</v>
      </c>
      <c r="I210" s="12">
        <v>-13.3</v>
      </c>
      <c r="J210" s="12">
        <v>5.3319999999999999</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1.2073390000000001E-4</v>
      </c>
      <c r="H211" s="11" t="str">
        <f t="shared" si="78"/>
        <v>N/A</v>
      </c>
      <c r="I211" s="12" t="s">
        <v>1746</v>
      </c>
      <c r="J211" s="12" t="s">
        <v>1746</v>
      </c>
      <c r="K211" s="43" t="s">
        <v>739</v>
      </c>
      <c r="L211" s="9" t="str">
        <f t="shared" si="75"/>
        <v>N/A</v>
      </c>
    </row>
    <row r="212" spans="1:12" ht="25" x14ac:dyDescent="0.25">
      <c r="A212" s="2" t="s">
        <v>1684</v>
      </c>
      <c r="B212" s="35" t="s">
        <v>213</v>
      </c>
      <c r="C212" s="13">
        <v>1.3702589999999999E-4</v>
      </c>
      <c r="D212" s="11" t="str">
        <f t="shared" si="76"/>
        <v>N/A</v>
      </c>
      <c r="E212" s="13">
        <v>0</v>
      </c>
      <c r="F212" s="11" t="str">
        <f t="shared" si="77"/>
        <v>N/A</v>
      </c>
      <c r="G212" s="13">
        <v>0</v>
      </c>
      <c r="H212" s="11" t="str">
        <f t="shared" si="78"/>
        <v>N/A</v>
      </c>
      <c r="I212" s="12">
        <v>-100</v>
      </c>
      <c r="J212" s="12" t="s">
        <v>1746</v>
      </c>
      <c r="K212" s="43" t="s">
        <v>739</v>
      </c>
      <c r="L212" s="9" t="str">
        <f t="shared" si="75"/>
        <v>N/A</v>
      </c>
    </row>
    <row r="213" spans="1:12" ht="25" x14ac:dyDescent="0.25">
      <c r="A213" s="2" t="s">
        <v>1657</v>
      </c>
      <c r="B213" s="35" t="s">
        <v>213</v>
      </c>
      <c r="C213" s="13">
        <v>0.69444729920000003</v>
      </c>
      <c r="D213" s="11" t="str">
        <f t="shared" si="76"/>
        <v>N/A</v>
      </c>
      <c r="E213" s="13">
        <v>0.70650353249999998</v>
      </c>
      <c r="F213" s="11" t="str">
        <f t="shared" si="77"/>
        <v>N/A</v>
      </c>
      <c r="G213" s="13">
        <v>0.7427547605</v>
      </c>
      <c r="H213" s="11" t="str">
        <f t="shared" si="78"/>
        <v>N/A</v>
      </c>
      <c r="I213" s="12">
        <v>1.736</v>
      </c>
      <c r="J213" s="12">
        <v>5.1310000000000002</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217616</v>
      </c>
      <c r="D6" s="11" t="str">
        <f t="shared" ref="D6:D39" si="0">IF($B6="N/A","N/A",IF(C6&gt;10,"No",IF(C6&lt;-10,"No","Yes")))</f>
        <v>N/A</v>
      </c>
      <c r="E6" s="1">
        <v>206689</v>
      </c>
      <c r="F6" s="11" t="str">
        <f t="shared" ref="F6:F39" si="1">IF($B6="N/A","N/A",IF(E6&gt;10,"No",IF(E6&lt;-10,"No","Yes")))</f>
        <v>N/A</v>
      </c>
      <c r="G6" s="1">
        <v>187466</v>
      </c>
      <c r="H6" s="11" t="str">
        <f t="shared" ref="H6:H39" si="2">IF($B6="N/A","N/A",IF(G6&gt;10,"No",IF(G6&lt;-10,"No","Yes")))</f>
        <v>N/A</v>
      </c>
      <c r="I6" s="12">
        <v>-5.0199999999999996</v>
      </c>
      <c r="J6" s="12">
        <v>-9.3000000000000007</v>
      </c>
      <c r="K6" s="43" t="s">
        <v>739</v>
      </c>
      <c r="L6" s="9" t="str">
        <f t="shared" ref="L6:L39" si="3">IF(J6="Div by 0", "N/A", IF(K6="N/A","N/A", IF(J6&gt;VALUE(MID(K6,1,2)), "No", IF(J6&lt;-1*VALUE(MID(K6,1,2)), "No", "Yes"))))</f>
        <v>Yes</v>
      </c>
    </row>
    <row r="7" spans="1:12" x14ac:dyDescent="0.25">
      <c r="A7" s="18" t="s">
        <v>4</v>
      </c>
      <c r="B7" s="35" t="s">
        <v>213</v>
      </c>
      <c r="C7" s="36">
        <v>160931</v>
      </c>
      <c r="D7" s="11" t="str">
        <f t="shared" si="0"/>
        <v>N/A</v>
      </c>
      <c r="E7" s="36">
        <v>159233</v>
      </c>
      <c r="F7" s="11" t="str">
        <f t="shared" si="1"/>
        <v>N/A</v>
      </c>
      <c r="G7" s="36">
        <v>145618</v>
      </c>
      <c r="H7" s="11" t="str">
        <f t="shared" si="2"/>
        <v>N/A</v>
      </c>
      <c r="I7" s="12">
        <v>-1.06</v>
      </c>
      <c r="J7" s="12">
        <v>-8.5500000000000007</v>
      </c>
      <c r="K7" s="43" t="s">
        <v>739</v>
      </c>
      <c r="L7" s="9" t="str">
        <f t="shared" si="3"/>
        <v>Yes</v>
      </c>
    </row>
    <row r="8" spans="1:12" x14ac:dyDescent="0.25">
      <c r="A8" s="18" t="s">
        <v>359</v>
      </c>
      <c r="B8" s="35" t="s">
        <v>213</v>
      </c>
      <c r="C8" s="36" t="s">
        <v>213</v>
      </c>
      <c r="D8" s="11" t="str">
        <f>IF($B8="N/A","N/A",IF(C8&gt;10,"No",IF(C8&lt;-10,"No","Yes")))</f>
        <v>N/A</v>
      </c>
      <c r="E8" s="36">
        <v>77.039900527</v>
      </c>
      <c r="F8" s="11" t="str">
        <f t="shared" si="1"/>
        <v>N/A</v>
      </c>
      <c r="G8" s="8">
        <v>77.677018766000003</v>
      </c>
      <c r="H8" s="11" t="str">
        <f t="shared" si="2"/>
        <v>N/A</v>
      </c>
      <c r="I8" s="12" t="s">
        <v>213</v>
      </c>
      <c r="J8" s="12">
        <v>0.82699999999999996</v>
      </c>
      <c r="K8" s="43" t="s">
        <v>739</v>
      </c>
      <c r="L8" s="9" t="str">
        <f t="shared" si="3"/>
        <v>Yes</v>
      </c>
    </row>
    <row r="9" spans="1:12" x14ac:dyDescent="0.25">
      <c r="A9" s="18" t="s">
        <v>83</v>
      </c>
      <c r="B9" s="35" t="s">
        <v>213</v>
      </c>
      <c r="C9" s="36">
        <v>144965.29</v>
      </c>
      <c r="D9" s="11" t="str">
        <f t="shared" si="0"/>
        <v>N/A</v>
      </c>
      <c r="E9" s="36">
        <v>153693.81</v>
      </c>
      <c r="F9" s="11" t="str">
        <f t="shared" si="1"/>
        <v>N/A</v>
      </c>
      <c r="G9" s="36">
        <v>141321.51999999999</v>
      </c>
      <c r="H9" s="11" t="str">
        <f t="shared" si="2"/>
        <v>N/A</v>
      </c>
      <c r="I9" s="12">
        <v>6.0209999999999999</v>
      </c>
      <c r="J9" s="12">
        <v>-8.0500000000000007</v>
      </c>
      <c r="K9" s="43" t="s">
        <v>739</v>
      </c>
      <c r="L9" s="9" t="str">
        <f t="shared" si="3"/>
        <v>Yes</v>
      </c>
    </row>
    <row r="10" spans="1:12" x14ac:dyDescent="0.25">
      <c r="A10" s="18" t="s">
        <v>100</v>
      </c>
      <c r="B10" s="35" t="s">
        <v>213</v>
      </c>
      <c r="C10" s="36">
        <v>1483</v>
      </c>
      <c r="D10" s="11" t="str">
        <f t="shared" si="0"/>
        <v>N/A</v>
      </c>
      <c r="E10" s="36">
        <v>1521</v>
      </c>
      <c r="F10" s="11" t="str">
        <f t="shared" si="1"/>
        <v>N/A</v>
      </c>
      <c r="G10" s="36">
        <v>1620</v>
      </c>
      <c r="H10" s="11" t="str">
        <f t="shared" si="2"/>
        <v>N/A</v>
      </c>
      <c r="I10" s="12">
        <v>2.5619999999999998</v>
      </c>
      <c r="J10" s="12">
        <v>6.5090000000000003</v>
      </c>
      <c r="K10" s="43" t="s">
        <v>739</v>
      </c>
      <c r="L10" s="9" t="str">
        <f t="shared" si="3"/>
        <v>Yes</v>
      </c>
    </row>
    <row r="11" spans="1:12" x14ac:dyDescent="0.25">
      <c r="A11" s="18" t="s">
        <v>990</v>
      </c>
      <c r="B11" s="35" t="s">
        <v>213</v>
      </c>
      <c r="C11" s="36">
        <v>360</v>
      </c>
      <c r="D11" s="11" t="str">
        <f t="shared" si="0"/>
        <v>N/A</v>
      </c>
      <c r="E11" s="36">
        <v>275</v>
      </c>
      <c r="F11" s="11" t="str">
        <f t="shared" si="1"/>
        <v>N/A</v>
      </c>
      <c r="G11" s="36">
        <v>237</v>
      </c>
      <c r="H11" s="11" t="str">
        <f t="shared" si="2"/>
        <v>N/A</v>
      </c>
      <c r="I11" s="12">
        <v>-23.6</v>
      </c>
      <c r="J11" s="12">
        <v>-13.8</v>
      </c>
      <c r="K11" s="43" t="s">
        <v>739</v>
      </c>
      <c r="L11" s="9" t="str">
        <f t="shared" si="3"/>
        <v>Yes</v>
      </c>
    </row>
    <row r="12" spans="1:12" x14ac:dyDescent="0.25">
      <c r="A12" s="18" t="s">
        <v>991</v>
      </c>
      <c r="B12" s="35" t="s">
        <v>213</v>
      </c>
      <c r="C12" s="36">
        <v>57</v>
      </c>
      <c r="D12" s="11" t="str">
        <f t="shared" si="0"/>
        <v>N/A</v>
      </c>
      <c r="E12" s="36">
        <v>63</v>
      </c>
      <c r="F12" s="11" t="str">
        <f t="shared" si="1"/>
        <v>N/A</v>
      </c>
      <c r="G12" s="36">
        <v>78</v>
      </c>
      <c r="H12" s="11" t="str">
        <f t="shared" si="2"/>
        <v>N/A</v>
      </c>
      <c r="I12" s="12">
        <v>10.53</v>
      </c>
      <c r="J12" s="12">
        <v>23.81</v>
      </c>
      <c r="K12" s="43" t="s">
        <v>739</v>
      </c>
      <c r="L12" s="9" t="str">
        <f t="shared" si="3"/>
        <v>Yes</v>
      </c>
    </row>
    <row r="13" spans="1:12" x14ac:dyDescent="0.25">
      <c r="A13" s="18" t="s">
        <v>992</v>
      </c>
      <c r="B13" s="35" t="s">
        <v>213</v>
      </c>
      <c r="C13" s="36">
        <v>95</v>
      </c>
      <c r="D13" s="11" t="str">
        <f t="shared" si="0"/>
        <v>N/A</v>
      </c>
      <c r="E13" s="36">
        <v>95</v>
      </c>
      <c r="F13" s="11" t="str">
        <f t="shared" si="1"/>
        <v>N/A</v>
      </c>
      <c r="G13" s="36">
        <v>91</v>
      </c>
      <c r="H13" s="11" t="str">
        <f t="shared" si="2"/>
        <v>N/A</v>
      </c>
      <c r="I13" s="12">
        <v>0</v>
      </c>
      <c r="J13" s="12">
        <v>-4.21</v>
      </c>
      <c r="K13" s="43" t="s">
        <v>739</v>
      </c>
      <c r="L13" s="9" t="str">
        <f t="shared" si="3"/>
        <v>Yes</v>
      </c>
    </row>
    <row r="14" spans="1:12" x14ac:dyDescent="0.25">
      <c r="A14" s="18" t="s">
        <v>993</v>
      </c>
      <c r="B14" s="35" t="s">
        <v>213</v>
      </c>
      <c r="C14" s="36">
        <v>971</v>
      </c>
      <c r="D14" s="11" t="str">
        <f t="shared" si="0"/>
        <v>N/A</v>
      </c>
      <c r="E14" s="36">
        <v>1085</v>
      </c>
      <c r="F14" s="11" t="str">
        <f t="shared" si="1"/>
        <v>N/A</v>
      </c>
      <c r="G14" s="36">
        <v>1212</v>
      </c>
      <c r="H14" s="11" t="str">
        <f t="shared" si="2"/>
        <v>N/A</v>
      </c>
      <c r="I14" s="12">
        <v>11.74</v>
      </c>
      <c r="J14" s="12">
        <v>11.71</v>
      </c>
      <c r="K14" s="43" t="s">
        <v>739</v>
      </c>
      <c r="L14" s="9" t="str">
        <f t="shared" si="3"/>
        <v>Yes</v>
      </c>
    </row>
    <row r="15" spans="1:12" x14ac:dyDescent="0.25">
      <c r="A15" s="4" t="s">
        <v>994</v>
      </c>
      <c r="B15" s="35" t="s">
        <v>213</v>
      </c>
      <c r="C15" s="36">
        <v>0</v>
      </c>
      <c r="D15" s="11" t="str">
        <f t="shared" si="0"/>
        <v>N/A</v>
      </c>
      <c r="E15" s="36">
        <v>11</v>
      </c>
      <c r="F15" s="11" t="str">
        <f t="shared" si="1"/>
        <v>N/A</v>
      </c>
      <c r="G15" s="36">
        <v>11</v>
      </c>
      <c r="H15" s="11" t="str">
        <f t="shared" si="2"/>
        <v>N/A</v>
      </c>
      <c r="I15" s="12" t="s">
        <v>1746</v>
      </c>
      <c r="J15" s="12">
        <v>-33.299999999999997</v>
      </c>
      <c r="K15" s="43" t="s">
        <v>739</v>
      </c>
      <c r="L15" s="9" t="str">
        <f t="shared" si="3"/>
        <v>No</v>
      </c>
    </row>
    <row r="16" spans="1:12" x14ac:dyDescent="0.25">
      <c r="A16" s="4" t="s">
        <v>102</v>
      </c>
      <c r="B16" s="35" t="s">
        <v>213</v>
      </c>
      <c r="C16" s="36">
        <v>82011</v>
      </c>
      <c r="D16" s="11" t="str">
        <f t="shared" si="0"/>
        <v>N/A</v>
      </c>
      <c r="E16" s="36">
        <v>84916</v>
      </c>
      <c r="F16" s="11" t="str">
        <f t="shared" si="1"/>
        <v>N/A</v>
      </c>
      <c r="G16" s="36">
        <v>87464</v>
      </c>
      <c r="H16" s="11" t="str">
        <f t="shared" si="2"/>
        <v>N/A</v>
      </c>
      <c r="I16" s="12">
        <v>3.5419999999999998</v>
      </c>
      <c r="J16" s="12">
        <v>3.0009999999999999</v>
      </c>
      <c r="K16" s="43" t="s">
        <v>739</v>
      </c>
      <c r="L16" s="9" t="str">
        <f t="shared" si="3"/>
        <v>Yes</v>
      </c>
    </row>
    <row r="17" spans="1:12" x14ac:dyDescent="0.25">
      <c r="A17" s="4" t="s">
        <v>995</v>
      </c>
      <c r="B17" s="35" t="s">
        <v>213</v>
      </c>
      <c r="C17" s="36">
        <v>67372</v>
      </c>
      <c r="D17" s="11" t="str">
        <f t="shared" si="0"/>
        <v>N/A</v>
      </c>
      <c r="E17" s="36">
        <v>70251</v>
      </c>
      <c r="F17" s="11" t="str">
        <f t="shared" si="1"/>
        <v>N/A</v>
      </c>
      <c r="G17" s="36">
        <v>72764</v>
      </c>
      <c r="H17" s="11" t="str">
        <f t="shared" si="2"/>
        <v>N/A</v>
      </c>
      <c r="I17" s="12">
        <v>4.2729999999999997</v>
      </c>
      <c r="J17" s="12">
        <v>3.577</v>
      </c>
      <c r="K17" s="43" t="s">
        <v>739</v>
      </c>
      <c r="L17" s="9" t="str">
        <f t="shared" si="3"/>
        <v>Yes</v>
      </c>
    </row>
    <row r="18" spans="1:12" x14ac:dyDescent="0.25">
      <c r="A18" s="4" t="s">
        <v>996</v>
      </c>
      <c r="B18" s="35" t="s">
        <v>213</v>
      </c>
      <c r="C18" s="36">
        <v>1019</v>
      </c>
      <c r="D18" s="11" t="str">
        <f t="shared" si="0"/>
        <v>N/A</v>
      </c>
      <c r="E18" s="36">
        <v>870</v>
      </c>
      <c r="F18" s="11" t="str">
        <f t="shared" si="1"/>
        <v>N/A</v>
      </c>
      <c r="G18" s="36">
        <v>931</v>
      </c>
      <c r="H18" s="11" t="str">
        <f t="shared" si="2"/>
        <v>N/A</v>
      </c>
      <c r="I18" s="12">
        <v>-14.6</v>
      </c>
      <c r="J18" s="12">
        <v>7.0110000000000001</v>
      </c>
      <c r="K18" s="43" t="s">
        <v>739</v>
      </c>
      <c r="L18" s="9" t="str">
        <f t="shared" si="3"/>
        <v>Yes</v>
      </c>
    </row>
    <row r="19" spans="1:12" x14ac:dyDescent="0.25">
      <c r="A19" s="4" t="s">
        <v>997</v>
      </c>
      <c r="B19" s="35" t="s">
        <v>213</v>
      </c>
      <c r="C19" s="36">
        <v>835</v>
      </c>
      <c r="D19" s="11" t="str">
        <f t="shared" si="0"/>
        <v>N/A</v>
      </c>
      <c r="E19" s="36">
        <v>918</v>
      </c>
      <c r="F19" s="11" t="str">
        <f t="shared" si="1"/>
        <v>N/A</v>
      </c>
      <c r="G19" s="36">
        <v>1071</v>
      </c>
      <c r="H19" s="11" t="str">
        <f t="shared" si="2"/>
        <v>N/A</v>
      </c>
      <c r="I19" s="12">
        <v>9.94</v>
      </c>
      <c r="J19" s="12">
        <v>16.670000000000002</v>
      </c>
      <c r="K19" s="43" t="s">
        <v>739</v>
      </c>
      <c r="L19" s="9" t="str">
        <f t="shared" si="3"/>
        <v>Yes</v>
      </c>
    </row>
    <row r="20" spans="1:12" x14ac:dyDescent="0.25">
      <c r="A20" s="4" t="s">
        <v>998</v>
      </c>
      <c r="B20" s="35" t="s">
        <v>213</v>
      </c>
      <c r="C20" s="36">
        <v>12785</v>
      </c>
      <c r="D20" s="11" t="str">
        <f t="shared" si="0"/>
        <v>N/A</v>
      </c>
      <c r="E20" s="36">
        <v>12877</v>
      </c>
      <c r="F20" s="11" t="str">
        <f t="shared" si="1"/>
        <v>N/A</v>
      </c>
      <c r="G20" s="36">
        <v>12698</v>
      </c>
      <c r="H20" s="11" t="str">
        <f t="shared" si="2"/>
        <v>N/A</v>
      </c>
      <c r="I20" s="12">
        <v>0.71960000000000002</v>
      </c>
      <c r="J20" s="12">
        <v>-1.39</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60046</v>
      </c>
      <c r="D22" s="11" t="str">
        <f t="shared" si="0"/>
        <v>N/A</v>
      </c>
      <c r="E22" s="36">
        <v>62674</v>
      </c>
      <c r="F22" s="11" t="str">
        <f t="shared" si="1"/>
        <v>N/A</v>
      </c>
      <c r="G22" s="36">
        <v>58841</v>
      </c>
      <c r="H22" s="11" t="str">
        <f t="shared" si="2"/>
        <v>N/A</v>
      </c>
      <c r="I22" s="12">
        <v>4.3769999999999998</v>
      </c>
      <c r="J22" s="12">
        <v>-6.12</v>
      </c>
      <c r="K22" s="43" t="s">
        <v>739</v>
      </c>
      <c r="L22" s="9" t="str">
        <f t="shared" si="3"/>
        <v>Yes</v>
      </c>
    </row>
    <row r="23" spans="1:12" x14ac:dyDescent="0.25">
      <c r="A23" s="4" t="s">
        <v>1000</v>
      </c>
      <c r="B23" s="35" t="s">
        <v>213</v>
      </c>
      <c r="C23" s="36">
        <v>23691</v>
      </c>
      <c r="D23" s="11" t="str">
        <f t="shared" si="0"/>
        <v>N/A</v>
      </c>
      <c r="E23" s="36">
        <v>25293</v>
      </c>
      <c r="F23" s="11" t="str">
        <f t="shared" si="1"/>
        <v>N/A</v>
      </c>
      <c r="G23" s="36">
        <v>22877</v>
      </c>
      <c r="H23" s="11" t="str">
        <f t="shared" si="2"/>
        <v>N/A</v>
      </c>
      <c r="I23" s="12">
        <v>6.7619999999999996</v>
      </c>
      <c r="J23" s="12">
        <v>-9.5500000000000007</v>
      </c>
      <c r="K23" s="43" t="s">
        <v>739</v>
      </c>
      <c r="L23" s="9" t="str">
        <f t="shared" si="3"/>
        <v>Yes</v>
      </c>
    </row>
    <row r="24" spans="1:12" x14ac:dyDescent="0.25">
      <c r="A24" s="4" t="s">
        <v>1001</v>
      </c>
      <c r="B24" s="35" t="s">
        <v>213</v>
      </c>
      <c r="C24" s="36">
        <v>13</v>
      </c>
      <c r="D24" s="11" t="str">
        <f t="shared" si="0"/>
        <v>N/A</v>
      </c>
      <c r="E24" s="36">
        <v>39</v>
      </c>
      <c r="F24" s="11" t="str">
        <f t="shared" si="1"/>
        <v>N/A</v>
      </c>
      <c r="G24" s="36">
        <v>45</v>
      </c>
      <c r="H24" s="11" t="str">
        <f t="shared" si="2"/>
        <v>N/A</v>
      </c>
      <c r="I24" s="12">
        <v>200</v>
      </c>
      <c r="J24" s="12">
        <v>15.38</v>
      </c>
      <c r="K24" s="43" t="s">
        <v>739</v>
      </c>
      <c r="L24" s="9" t="str">
        <f t="shared" si="3"/>
        <v>Yes</v>
      </c>
    </row>
    <row r="25" spans="1:12" x14ac:dyDescent="0.25">
      <c r="A25" s="4" t="s">
        <v>1002</v>
      </c>
      <c r="B25" s="35" t="s">
        <v>213</v>
      </c>
      <c r="C25" s="36">
        <v>35</v>
      </c>
      <c r="D25" s="11" t="str">
        <f t="shared" si="0"/>
        <v>N/A</v>
      </c>
      <c r="E25" s="36">
        <v>32</v>
      </c>
      <c r="F25" s="11" t="str">
        <f t="shared" si="1"/>
        <v>N/A</v>
      </c>
      <c r="G25" s="36">
        <v>11</v>
      </c>
      <c r="H25" s="11" t="str">
        <f t="shared" si="2"/>
        <v>N/A</v>
      </c>
      <c r="I25" s="12">
        <v>-8.57</v>
      </c>
      <c r="J25" s="12">
        <v>-96.9</v>
      </c>
      <c r="K25" s="43" t="s">
        <v>739</v>
      </c>
      <c r="L25" s="9" t="str">
        <f t="shared" si="3"/>
        <v>No</v>
      </c>
    </row>
    <row r="26" spans="1:12" x14ac:dyDescent="0.25">
      <c r="A26" s="4" t="s">
        <v>1003</v>
      </c>
      <c r="B26" s="35" t="s">
        <v>213</v>
      </c>
      <c r="C26" s="36">
        <v>15009</v>
      </c>
      <c r="D26" s="11" t="str">
        <f t="shared" si="0"/>
        <v>N/A</v>
      </c>
      <c r="E26" s="36">
        <v>14695</v>
      </c>
      <c r="F26" s="11" t="str">
        <f t="shared" si="1"/>
        <v>N/A</v>
      </c>
      <c r="G26" s="36">
        <v>11414</v>
      </c>
      <c r="H26" s="11" t="str">
        <f t="shared" si="2"/>
        <v>N/A</v>
      </c>
      <c r="I26" s="12">
        <v>-2.09</v>
      </c>
      <c r="J26" s="12">
        <v>-22.3</v>
      </c>
      <c r="K26" s="43" t="s">
        <v>739</v>
      </c>
      <c r="L26" s="9" t="str">
        <f t="shared" si="3"/>
        <v>Yes</v>
      </c>
    </row>
    <row r="27" spans="1:12" x14ac:dyDescent="0.25">
      <c r="A27" s="4" t="s">
        <v>1004</v>
      </c>
      <c r="B27" s="35" t="s">
        <v>213</v>
      </c>
      <c r="C27" s="36">
        <v>5699</v>
      </c>
      <c r="D27" s="11" t="str">
        <f t="shared" si="0"/>
        <v>N/A</v>
      </c>
      <c r="E27" s="36">
        <v>7191</v>
      </c>
      <c r="F27" s="11" t="str">
        <f t="shared" si="1"/>
        <v>N/A</v>
      </c>
      <c r="G27" s="36">
        <v>10049</v>
      </c>
      <c r="H27" s="11" t="str">
        <f t="shared" si="2"/>
        <v>N/A</v>
      </c>
      <c r="I27" s="12">
        <v>26.18</v>
      </c>
      <c r="J27" s="12">
        <v>39.74</v>
      </c>
      <c r="K27" s="43" t="s">
        <v>739</v>
      </c>
      <c r="L27" s="9" t="str">
        <f t="shared" si="3"/>
        <v>No</v>
      </c>
    </row>
    <row r="28" spans="1:12" x14ac:dyDescent="0.25">
      <c r="A28" s="50" t="s">
        <v>1005</v>
      </c>
      <c r="B28" s="35" t="s">
        <v>213</v>
      </c>
      <c r="C28" s="36">
        <v>14940</v>
      </c>
      <c r="D28" s="11" t="str">
        <f t="shared" si="0"/>
        <v>N/A</v>
      </c>
      <c r="E28" s="36">
        <v>14739</v>
      </c>
      <c r="F28" s="11" t="str">
        <f t="shared" si="1"/>
        <v>N/A</v>
      </c>
      <c r="G28" s="36">
        <v>14365</v>
      </c>
      <c r="H28" s="11" t="str">
        <f t="shared" si="2"/>
        <v>N/A</v>
      </c>
      <c r="I28" s="12">
        <v>-1.35</v>
      </c>
      <c r="J28" s="12">
        <v>-2.54</v>
      </c>
      <c r="K28" s="43" t="s">
        <v>739</v>
      </c>
      <c r="L28" s="9" t="str">
        <f t="shared" si="3"/>
        <v>Yes</v>
      </c>
    </row>
    <row r="29" spans="1:12" x14ac:dyDescent="0.25">
      <c r="A29" s="50" t="s">
        <v>1006</v>
      </c>
      <c r="B29" s="35" t="s">
        <v>213</v>
      </c>
      <c r="C29" s="36">
        <v>659</v>
      </c>
      <c r="D29" s="11" t="str">
        <f t="shared" si="0"/>
        <v>N/A</v>
      </c>
      <c r="E29" s="36">
        <v>685</v>
      </c>
      <c r="F29" s="11" t="str">
        <f t="shared" si="1"/>
        <v>N/A</v>
      </c>
      <c r="G29" s="36">
        <v>90</v>
      </c>
      <c r="H29" s="11" t="str">
        <f t="shared" si="2"/>
        <v>N/A</v>
      </c>
      <c r="I29" s="12">
        <v>3.9449999999999998</v>
      </c>
      <c r="J29" s="12">
        <v>-86.9</v>
      </c>
      <c r="K29" s="43" t="s">
        <v>739</v>
      </c>
      <c r="L29" s="9" t="str">
        <f t="shared" si="3"/>
        <v>No</v>
      </c>
    </row>
    <row r="30" spans="1:12" x14ac:dyDescent="0.25">
      <c r="A30" s="50" t="s">
        <v>106</v>
      </c>
      <c r="B30" s="35" t="s">
        <v>213</v>
      </c>
      <c r="C30" s="36">
        <v>74076</v>
      </c>
      <c r="D30" s="11" t="str">
        <f t="shared" si="0"/>
        <v>N/A</v>
      </c>
      <c r="E30" s="36">
        <v>57578</v>
      </c>
      <c r="F30" s="11" t="str">
        <f t="shared" si="1"/>
        <v>N/A</v>
      </c>
      <c r="G30" s="36">
        <v>39541</v>
      </c>
      <c r="H30" s="11" t="str">
        <f t="shared" si="2"/>
        <v>N/A</v>
      </c>
      <c r="I30" s="12">
        <v>-22.3</v>
      </c>
      <c r="J30" s="12">
        <v>-31.3</v>
      </c>
      <c r="K30" s="43" t="s">
        <v>739</v>
      </c>
      <c r="L30" s="9" t="str">
        <f t="shared" si="3"/>
        <v>No</v>
      </c>
    </row>
    <row r="31" spans="1:12" x14ac:dyDescent="0.25">
      <c r="A31" s="44" t="s">
        <v>1007</v>
      </c>
      <c r="B31" s="35" t="s">
        <v>213</v>
      </c>
      <c r="C31" s="36">
        <v>17641</v>
      </c>
      <c r="D31" s="11" t="str">
        <f t="shared" si="0"/>
        <v>N/A</v>
      </c>
      <c r="E31" s="36">
        <v>19826</v>
      </c>
      <c r="F31" s="11" t="str">
        <f t="shared" si="1"/>
        <v>N/A</v>
      </c>
      <c r="G31" s="36">
        <v>16760</v>
      </c>
      <c r="H31" s="11" t="str">
        <f t="shared" si="2"/>
        <v>N/A</v>
      </c>
      <c r="I31" s="12">
        <v>12.39</v>
      </c>
      <c r="J31" s="12">
        <v>-15.5</v>
      </c>
      <c r="K31" s="43" t="s">
        <v>739</v>
      </c>
      <c r="L31" s="9" t="str">
        <f t="shared" si="3"/>
        <v>Yes</v>
      </c>
    </row>
    <row r="32" spans="1:12" x14ac:dyDescent="0.25">
      <c r="A32" s="44" t="s">
        <v>1008</v>
      </c>
      <c r="B32" s="35" t="s">
        <v>213</v>
      </c>
      <c r="C32" s="36">
        <v>12</v>
      </c>
      <c r="D32" s="11" t="str">
        <f t="shared" si="0"/>
        <v>N/A</v>
      </c>
      <c r="E32" s="36">
        <v>11</v>
      </c>
      <c r="F32" s="11" t="str">
        <f t="shared" si="1"/>
        <v>N/A</v>
      </c>
      <c r="G32" s="36">
        <v>11</v>
      </c>
      <c r="H32" s="11" t="str">
        <f t="shared" si="2"/>
        <v>N/A</v>
      </c>
      <c r="I32" s="12">
        <v>-25</v>
      </c>
      <c r="J32" s="12">
        <v>-44.4</v>
      </c>
      <c r="K32" s="43" t="s">
        <v>739</v>
      </c>
      <c r="L32" s="9" t="str">
        <f t="shared" si="3"/>
        <v>No</v>
      </c>
    </row>
    <row r="33" spans="1:12" x14ac:dyDescent="0.25">
      <c r="A33" s="44" t="s">
        <v>1009</v>
      </c>
      <c r="B33" s="35" t="s">
        <v>213</v>
      </c>
      <c r="C33" s="36">
        <v>11</v>
      </c>
      <c r="D33" s="11" t="str">
        <f t="shared" si="0"/>
        <v>N/A</v>
      </c>
      <c r="E33" s="36">
        <v>0</v>
      </c>
      <c r="F33" s="11" t="str">
        <f t="shared" si="1"/>
        <v>N/A</v>
      </c>
      <c r="G33" s="36">
        <v>0</v>
      </c>
      <c r="H33" s="11" t="str">
        <f t="shared" si="2"/>
        <v>N/A</v>
      </c>
      <c r="I33" s="12">
        <v>-100</v>
      </c>
      <c r="J33" s="12" t="s">
        <v>1746</v>
      </c>
      <c r="K33" s="43" t="s">
        <v>739</v>
      </c>
      <c r="L33" s="9" t="str">
        <f t="shared" si="3"/>
        <v>N/A</v>
      </c>
    </row>
    <row r="34" spans="1:12" x14ac:dyDescent="0.25">
      <c r="A34" s="44" t="s">
        <v>1010</v>
      </c>
      <c r="B34" s="35" t="s">
        <v>213</v>
      </c>
      <c r="C34" s="36">
        <v>13938</v>
      </c>
      <c r="D34" s="11" t="str">
        <f t="shared" si="0"/>
        <v>N/A</v>
      </c>
      <c r="E34" s="36">
        <v>14298</v>
      </c>
      <c r="F34" s="11" t="str">
        <f t="shared" si="1"/>
        <v>N/A</v>
      </c>
      <c r="G34" s="36">
        <v>9522</v>
      </c>
      <c r="H34" s="11" t="str">
        <f t="shared" si="2"/>
        <v>N/A</v>
      </c>
      <c r="I34" s="12">
        <v>2.5830000000000002</v>
      </c>
      <c r="J34" s="12">
        <v>-33.4</v>
      </c>
      <c r="K34" s="43" t="s">
        <v>739</v>
      </c>
      <c r="L34" s="9" t="str">
        <f t="shared" si="3"/>
        <v>No</v>
      </c>
    </row>
    <row r="35" spans="1:12" x14ac:dyDescent="0.25">
      <c r="A35" s="44" t="s">
        <v>1011</v>
      </c>
      <c r="B35" s="35" t="s">
        <v>213</v>
      </c>
      <c r="C35" s="36">
        <v>3161</v>
      </c>
      <c r="D35" s="11" t="str">
        <f t="shared" si="0"/>
        <v>N/A</v>
      </c>
      <c r="E35" s="36">
        <v>3599</v>
      </c>
      <c r="F35" s="11" t="str">
        <f t="shared" si="1"/>
        <v>N/A</v>
      </c>
      <c r="G35" s="36">
        <v>3720</v>
      </c>
      <c r="H35" s="11" t="str">
        <f t="shared" si="2"/>
        <v>N/A</v>
      </c>
      <c r="I35" s="12">
        <v>13.86</v>
      </c>
      <c r="J35" s="12">
        <v>3.3620000000000001</v>
      </c>
      <c r="K35" s="43" t="s">
        <v>739</v>
      </c>
      <c r="L35" s="9" t="str">
        <f t="shared" si="3"/>
        <v>Yes</v>
      </c>
    </row>
    <row r="36" spans="1:12" x14ac:dyDescent="0.25">
      <c r="A36" s="44" t="s">
        <v>1012</v>
      </c>
      <c r="B36" s="35" t="s">
        <v>213</v>
      </c>
      <c r="C36" s="36">
        <v>39323</v>
      </c>
      <c r="D36" s="11" t="str">
        <f t="shared" si="0"/>
        <v>N/A</v>
      </c>
      <c r="E36" s="36">
        <v>19846</v>
      </c>
      <c r="F36" s="11" t="str">
        <f t="shared" si="1"/>
        <v>N/A</v>
      </c>
      <c r="G36" s="36">
        <v>9534</v>
      </c>
      <c r="H36" s="11" t="str">
        <f t="shared" si="2"/>
        <v>N/A</v>
      </c>
      <c r="I36" s="12">
        <v>-49.5</v>
      </c>
      <c r="J36" s="12">
        <v>-52</v>
      </c>
      <c r="K36" s="43" t="s">
        <v>739</v>
      </c>
      <c r="L36" s="9" t="str">
        <f t="shared" si="3"/>
        <v>No</v>
      </c>
    </row>
    <row r="37" spans="1:12" x14ac:dyDescent="0.25">
      <c r="A37" s="44" t="s">
        <v>122</v>
      </c>
      <c r="B37" s="35" t="s">
        <v>213</v>
      </c>
      <c r="C37" s="36">
        <v>762</v>
      </c>
      <c r="D37" s="11" t="str">
        <f t="shared" si="0"/>
        <v>N/A</v>
      </c>
      <c r="E37" s="36">
        <v>656</v>
      </c>
      <c r="F37" s="11" t="str">
        <f t="shared" si="1"/>
        <v>N/A</v>
      </c>
      <c r="G37" s="36">
        <v>594</v>
      </c>
      <c r="H37" s="11" t="str">
        <f t="shared" si="2"/>
        <v>N/A</v>
      </c>
      <c r="I37" s="12">
        <v>-13.9</v>
      </c>
      <c r="J37" s="12">
        <v>-9.4499999999999993</v>
      </c>
      <c r="K37" s="43" t="s">
        <v>739</v>
      </c>
      <c r="L37" s="9" t="str">
        <f t="shared" si="3"/>
        <v>Yes</v>
      </c>
    </row>
    <row r="38" spans="1:12" x14ac:dyDescent="0.25">
      <c r="A38" s="44" t="s">
        <v>84</v>
      </c>
      <c r="B38" s="35" t="s">
        <v>213</v>
      </c>
      <c r="C38" s="45">
        <v>1239232255</v>
      </c>
      <c r="D38" s="11" t="str">
        <f t="shared" si="0"/>
        <v>N/A</v>
      </c>
      <c r="E38" s="45">
        <v>1121705907</v>
      </c>
      <c r="F38" s="11" t="str">
        <f t="shared" si="1"/>
        <v>N/A</v>
      </c>
      <c r="G38" s="45">
        <v>1087675086</v>
      </c>
      <c r="H38" s="11" t="str">
        <f t="shared" si="2"/>
        <v>N/A</v>
      </c>
      <c r="I38" s="12">
        <v>-9.48</v>
      </c>
      <c r="J38" s="12">
        <v>-3.03</v>
      </c>
      <c r="K38" s="43" t="s">
        <v>739</v>
      </c>
      <c r="L38" s="9" t="str">
        <f t="shared" si="3"/>
        <v>Yes</v>
      </c>
    </row>
    <row r="39" spans="1:12" x14ac:dyDescent="0.25">
      <c r="A39" s="44" t="s">
        <v>1301</v>
      </c>
      <c r="B39" s="35" t="s">
        <v>213</v>
      </c>
      <c r="C39" s="45">
        <v>5694.5824525999997</v>
      </c>
      <c r="D39" s="11" t="str">
        <f t="shared" si="0"/>
        <v>N/A</v>
      </c>
      <c r="E39" s="45">
        <v>5427.0227587999998</v>
      </c>
      <c r="F39" s="11" t="str">
        <f t="shared" si="1"/>
        <v>N/A</v>
      </c>
      <c r="G39" s="45">
        <v>5801.9858854000004</v>
      </c>
      <c r="H39" s="11" t="str">
        <f t="shared" si="2"/>
        <v>N/A</v>
      </c>
      <c r="I39" s="12">
        <v>-4.7</v>
      </c>
      <c r="J39" s="12">
        <v>6.9089999999999998</v>
      </c>
      <c r="K39" s="43" t="s">
        <v>739</v>
      </c>
      <c r="L39" s="9" t="str">
        <f t="shared" si="3"/>
        <v>Yes</v>
      </c>
    </row>
    <row r="40" spans="1:12" x14ac:dyDescent="0.25">
      <c r="A40" s="44" t="s">
        <v>1302</v>
      </c>
      <c r="B40" s="35" t="s">
        <v>213</v>
      </c>
      <c r="C40" s="45">
        <v>7700.3949208000004</v>
      </c>
      <c r="D40" s="11" t="str">
        <f>IF($B40="N/A","N/A",IF(C40&gt;10,"No",IF(C40&lt;-10,"No","Yes")))</f>
        <v>N/A</v>
      </c>
      <c r="E40" s="45">
        <v>7044.4311606000001</v>
      </c>
      <c r="F40" s="11" t="str">
        <f>IF($B40="N/A","N/A",IF(E40&gt;10,"No",IF(E40&lt;-10,"No","Yes")))</f>
        <v>N/A</v>
      </c>
      <c r="G40" s="45">
        <v>7469.3725089</v>
      </c>
      <c r="H40" s="11" t="str">
        <f>IF($B40="N/A","N/A",IF(G40&gt;10,"No",IF(G40&lt;-10,"No","Yes")))</f>
        <v>N/A</v>
      </c>
      <c r="I40" s="12">
        <v>-8.52</v>
      </c>
      <c r="J40" s="12">
        <v>6.032</v>
      </c>
      <c r="K40" s="43" t="s">
        <v>739</v>
      </c>
      <c r="L40" s="9" t="str">
        <f>IF(J40="Div by 0", "N/A", IF(K40="N/A","N/A", IF(J40&gt;VALUE(MID(K40,1,2)), "No", IF(J40&lt;-1*VALUE(MID(K40,1,2)), "No", "Yes"))))</f>
        <v>Yes</v>
      </c>
    </row>
    <row r="41" spans="1:12" x14ac:dyDescent="0.25">
      <c r="A41" s="44" t="s">
        <v>107</v>
      </c>
      <c r="B41" s="35" t="s">
        <v>213</v>
      </c>
      <c r="C41" s="45">
        <v>314474796</v>
      </c>
      <c r="D41" s="11" t="str">
        <f t="shared" ref="D41:D44" si="4">IF($B41="N/A","N/A",IF(C41&gt;10,"No",IF(C41&lt;-10,"No","Yes")))</f>
        <v>N/A</v>
      </c>
      <c r="E41" s="45">
        <v>368116680</v>
      </c>
      <c r="F41" s="11" t="str">
        <f t="shared" ref="F41:F44" si="5">IF($B41="N/A","N/A",IF(E41&gt;10,"No",IF(E41&lt;-10,"No","Yes")))</f>
        <v>N/A</v>
      </c>
      <c r="G41" s="45">
        <v>278330370</v>
      </c>
      <c r="H41" s="11" t="str">
        <f t="shared" ref="H41:H44" si="6">IF($B41="N/A","N/A",IF(G41&gt;10,"No",IF(G41&lt;-10,"No","Yes")))</f>
        <v>N/A</v>
      </c>
      <c r="I41" s="12">
        <v>17.059999999999999</v>
      </c>
      <c r="J41" s="12">
        <v>-24.4</v>
      </c>
      <c r="K41" s="43" t="s">
        <v>739</v>
      </c>
      <c r="L41" s="9" t="str">
        <f t="shared" ref="L41:L43" si="7">IF(J41="Div by 0", "N/A", IF(K41="N/A","N/A", IF(J41&gt;VALUE(MID(K41,1,2)), "No", IF(J41&lt;-1*VALUE(MID(K41,1,2)), "No", "Yes"))))</f>
        <v>Yes</v>
      </c>
    </row>
    <row r="42" spans="1:12" x14ac:dyDescent="0.25">
      <c r="A42" s="44" t="s">
        <v>158</v>
      </c>
      <c r="B42" s="43" t="s">
        <v>217</v>
      </c>
      <c r="C42" s="1">
        <v>29780</v>
      </c>
      <c r="D42" s="11" t="str">
        <f>IF($B42="N/A","N/A",IF(C42&gt;0,"No",IF(C42&lt;0,"No","Yes")))</f>
        <v>No</v>
      </c>
      <c r="E42" s="1">
        <v>4839</v>
      </c>
      <c r="F42" s="11" t="str">
        <f>IF($B42="N/A","N/A",IF(E42&gt;0,"No",IF(E42&lt;0,"No","Yes")))</f>
        <v>No</v>
      </c>
      <c r="G42" s="1">
        <v>7031</v>
      </c>
      <c r="H42" s="11" t="str">
        <f>IF($B42="N/A","N/A",IF(G42&gt;0,"No",IF(G42&lt;0,"No","Yes")))</f>
        <v>No</v>
      </c>
      <c r="I42" s="12">
        <v>-83.8</v>
      </c>
      <c r="J42" s="12">
        <v>45.3</v>
      </c>
      <c r="K42" s="43" t="s">
        <v>739</v>
      </c>
      <c r="L42" s="9" t="str">
        <f t="shared" si="7"/>
        <v>No</v>
      </c>
    </row>
    <row r="43" spans="1:12" x14ac:dyDescent="0.25">
      <c r="A43" s="44" t="s">
        <v>156</v>
      </c>
      <c r="B43" s="35" t="s">
        <v>213</v>
      </c>
      <c r="C43" s="45">
        <v>137649315</v>
      </c>
      <c r="D43" s="11" t="str">
        <f t="shared" si="4"/>
        <v>N/A</v>
      </c>
      <c r="E43" s="45">
        <v>1517213</v>
      </c>
      <c r="F43" s="11" t="str">
        <f t="shared" si="5"/>
        <v>N/A</v>
      </c>
      <c r="G43" s="45">
        <v>4688853</v>
      </c>
      <c r="H43" s="11" t="str">
        <f t="shared" si="6"/>
        <v>N/A</v>
      </c>
      <c r="I43" s="12">
        <v>-98.9</v>
      </c>
      <c r="J43" s="12">
        <v>209</v>
      </c>
      <c r="K43" s="43" t="s">
        <v>739</v>
      </c>
      <c r="L43" s="9" t="str">
        <f t="shared" si="7"/>
        <v>No</v>
      </c>
    </row>
    <row r="44" spans="1:12" x14ac:dyDescent="0.25">
      <c r="A44" s="44" t="s">
        <v>1303</v>
      </c>
      <c r="B44" s="35" t="s">
        <v>213</v>
      </c>
      <c r="C44" s="45">
        <v>4622.2066822999996</v>
      </c>
      <c r="D44" s="11" t="str">
        <f t="shared" si="4"/>
        <v>N/A</v>
      </c>
      <c r="E44" s="45">
        <v>313.53854102000003</v>
      </c>
      <c r="F44" s="11" t="str">
        <f t="shared" si="5"/>
        <v>N/A</v>
      </c>
      <c r="G44" s="45">
        <v>666.88280471999997</v>
      </c>
      <c r="H44" s="11" t="str">
        <f t="shared" si="6"/>
        <v>N/A</v>
      </c>
      <c r="I44" s="12">
        <v>-93.2</v>
      </c>
      <c r="J44" s="12">
        <v>112.7</v>
      </c>
      <c r="K44" s="43" t="s">
        <v>739</v>
      </c>
      <c r="L44" s="9" t="str">
        <f>IF(J44="Div by 0", "N/A", IF(OR(J44="N/A",K44="N/A"),"N/A", IF(J44&gt;VALUE(MID(K44,1,2)), "No", IF(J44&lt;-1*VALUE(MID(K44,1,2)), "No", "Yes"))))</f>
        <v>No</v>
      </c>
    </row>
    <row r="45" spans="1:12" x14ac:dyDescent="0.25">
      <c r="A45" s="44" t="s">
        <v>1304</v>
      </c>
      <c r="B45" s="35" t="s">
        <v>213</v>
      </c>
      <c r="C45" s="45">
        <v>7737.0114633000003</v>
      </c>
      <c r="D45" s="11" t="str">
        <f t="shared" ref="D45:D71" si="8">IF($B45="N/A","N/A",IF(C45&gt;10,"No",IF(C45&lt;-10,"No","Yes")))</f>
        <v>N/A</v>
      </c>
      <c r="E45" s="45">
        <v>7036.8869164999996</v>
      </c>
      <c r="F45" s="11" t="str">
        <f t="shared" ref="F45:F71" si="9">IF($B45="N/A","N/A",IF(E45&gt;10,"No",IF(E45&lt;-10,"No","Yes")))</f>
        <v>N/A</v>
      </c>
      <c r="G45" s="45">
        <v>6846.9876543</v>
      </c>
      <c r="H45" s="11" t="str">
        <f t="shared" ref="H45:H71" si="10">IF($B45="N/A","N/A",IF(G45&gt;10,"No",IF(G45&lt;-10,"No","Yes")))</f>
        <v>N/A</v>
      </c>
      <c r="I45" s="12">
        <v>-9.0500000000000007</v>
      </c>
      <c r="J45" s="12">
        <v>-2.7</v>
      </c>
      <c r="K45" s="43" t="s">
        <v>739</v>
      </c>
      <c r="L45" s="9" t="str">
        <f t="shared" ref="L45:L71" si="11">IF(J45="Div by 0", "N/A", IF(K45="N/A","N/A", IF(J45&gt;VALUE(MID(K45,1,2)), "No", IF(J45&lt;-1*VALUE(MID(K45,1,2)), "No", "Yes"))))</f>
        <v>Yes</v>
      </c>
    </row>
    <row r="46" spans="1:12" x14ac:dyDescent="0.25">
      <c r="A46" s="44" t="s">
        <v>1305</v>
      </c>
      <c r="B46" s="35" t="s">
        <v>213</v>
      </c>
      <c r="C46" s="45">
        <v>6881.2666667000003</v>
      </c>
      <c r="D46" s="11" t="str">
        <f t="shared" si="8"/>
        <v>N/A</v>
      </c>
      <c r="E46" s="45">
        <v>6436.6872727</v>
      </c>
      <c r="F46" s="11" t="str">
        <f t="shared" si="9"/>
        <v>N/A</v>
      </c>
      <c r="G46" s="45">
        <v>7032.8101266000003</v>
      </c>
      <c r="H46" s="11" t="str">
        <f t="shared" si="10"/>
        <v>N/A</v>
      </c>
      <c r="I46" s="12">
        <v>-6.46</v>
      </c>
      <c r="J46" s="12">
        <v>9.2609999999999992</v>
      </c>
      <c r="K46" s="43" t="s">
        <v>739</v>
      </c>
      <c r="L46" s="9" t="str">
        <f t="shared" si="11"/>
        <v>Yes</v>
      </c>
    </row>
    <row r="47" spans="1:12" x14ac:dyDescent="0.25">
      <c r="A47" s="44" t="s">
        <v>1306</v>
      </c>
      <c r="B47" s="35" t="s">
        <v>213</v>
      </c>
      <c r="C47" s="45">
        <v>13545.526315999999</v>
      </c>
      <c r="D47" s="11" t="str">
        <f t="shared" si="8"/>
        <v>N/A</v>
      </c>
      <c r="E47" s="45">
        <v>14631.603175</v>
      </c>
      <c r="F47" s="11" t="str">
        <f t="shared" si="9"/>
        <v>N/A</v>
      </c>
      <c r="G47" s="45">
        <v>9370.6538462000008</v>
      </c>
      <c r="H47" s="11" t="str">
        <f t="shared" si="10"/>
        <v>N/A</v>
      </c>
      <c r="I47" s="12">
        <v>8.0180000000000007</v>
      </c>
      <c r="J47" s="12">
        <v>-36</v>
      </c>
      <c r="K47" s="43" t="s">
        <v>739</v>
      </c>
      <c r="L47" s="9" t="str">
        <f t="shared" si="11"/>
        <v>No</v>
      </c>
    </row>
    <row r="48" spans="1:12" x14ac:dyDescent="0.25">
      <c r="A48" s="44" t="s">
        <v>1307</v>
      </c>
      <c r="B48" s="35" t="s">
        <v>213</v>
      </c>
      <c r="C48" s="45">
        <v>4655.0105262999996</v>
      </c>
      <c r="D48" s="11" t="str">
        <f t="shared" si="8"/>
        <v>N/A</v>
      </c>
      <c r="E48" s="45">
        <v>3854.3052631999999</v>
      </c>
      <c r="F48" s="11" t="str">
        <f t="shared" si="9"/>
        <v>N/A</v>
      </c>
      <c r="G48" s="45">
        <v>4416.7252747000002</v>
      </c>
      <c r="H48" s="11" t="str">
        <f t="shared" si="10"/>
        <v>N/A</v>
      </c>
      <c r="I48" s="12">
        <v>-17.2</v>
      </c>
      <c r="J48" s="12">
        <v>14.59</v>
      </c>
      <c r="K48" s="43" t="s">
        <v>739</v>
      </c>
      <c r="L48" s="9" t="str">
        <f t="shared" si="11"/>
        <v>Yes</v>
      </c>
    </row>
    <row r="49" spans="1:12" x14ac:dyDescent="0.25">
      <c r="A49" s="44" t="s">
        <v>1308</v>
      </c>
      <c r="B49" s="35" t="s">
        <v>213</v>
      </c>
      <c r="C49" s="45">
        <v>8014.8414006000003</v>
      </c>
      <c r="D49" s="11" t="str">
        <f t="shared" si="8"/>
        <v>N/A</v>
      </c>
      <c r="E49" s="45">
        <v>6930.0497696000002</v>
      </c>
      <c r="F49" s="11" t="str">
        <f t="shared" si="9"/>
        <v>N/A</v>
      </c>
      <c r="G49" s="45">
        <v>6841.6443894000004</v>
      </c>
      <c r="H49" s="11" t="str">
        <f t="shared" si="10"/>
        <v>N/A</v>
      </c>
      <c r="I49" s="12">
        <v>-13.5</v>
      </c>
      <c r="J49" s="12">
        <v>-1.28</v>
      </c>
      <c r="K49" s="43" t="s">
        <v>739</v>
      </c>
      <c r="L49" s="9" t="str">
        <f t="shared" si="11"/>
        <v>Yes</v>
      </c>
    </row>
    <row r="50" spans="1:12" x14ac:dyDescent="0.25">
      <c r="A50" s="44" t="s">
        <v>1309</v>
      </c>
      <c r="B50" s="35" t="s">
        <v>213</v>
      </c>
      <c r="C50" s="45" t="s">
        <v>1746</v>
      </c>
      <c r="D50" s="11" t="str">
        <f t="shared" si="8"/>
        <v>N/A</v>
      </c>
      <c r="E50" s="45">
        <v>41987.333333000002</v>
      </c>
      <c r="F50" s="11" t="str">
        <f t="shared" si="9"/>
        <v>N/A</v>
      </c>
      <c r="G50" s="45">
        <v>219</v>
      </c>
      <c r="H50" s="11" t="str">
        <f t="shared" si="10"/>
        <v>N/A</v>
      </c>
      <c r="I50" s="12" t="s">
        <v>1746</v>
      </c>
      <c r="J50" s="12">
        <v>-99.5</v>
      </c>
      <c r="K50" s="43" t="s">
        <v>739</v>
      </c>
      <c r="L50" s="9" t="str">
        <f t="shared" si="11"/>
        <v>No</v>
      </c>
    </row>
    <row r="51" spans="1:12" x14ac:dyDescent="0.25">
      <c r="A51" s="44" t="s">
        <v>1310</v>
      </c>
      <c r="B51" s="35" t="s">
        <v>213</v>
      </c>
      <c r="C51" s="45">
        <v>11605.482947</v>
      </c>
      <c r="D51" s="11" t="str">
        <f t="shared" si="8"/>
        <v>N/A</v>
      </c>
      <c r="E51" s="45">
        <v>9935.7066866000005</v>
      </c>
      <c r="F51" s="11" t="str">
        <f t="shared" si="9"/>
        <v>N/A</v>
      </c>
      <c r="G51" s="45">
        <v>9741.4528948999996</v>
      </c>
      <c r="H51" s="11" t="str">
        <f t="shared" si="10"/>
        <v>N/A</v>
      </c>
      <c r="I51" s="12">
        <v>-14.4</v>
      </c>
      <c r="J51" s="12">
        <v>-1.96</v>
      </c>
      <c r="K51" s="43" t="s">
        <v>739</v>
      </c>
      <c r="L51" s="9" t="str">
        <f t="shared" si="11"/>
        <v>Yes</v>
      </c>
    </row>
    <row r="52" spans="1:12" x14ac:dyDescent="0.25">
      <c r="A52" s="44" t="s">
        <v>1311</v>
      </c>
      <c r="B52" s="35" t="s">
        <v>213</v>
      </c>
      <c r="C52" s="45">
        <v>10869.551045</v>
      </c>
      <c r="D52" s="11" t="str">
        <f t="shared" si="8"/>
        <v>N/A</v>
      </c>
      <c r="E52" s="45">
        <v>9239.1878407000004</v>
      </c>
      <c r="F52" s="11" t="str">
        <f t="shared" si="9"/>
        <v>N/A</v>
      </c>
      <c r="G52" s="45">
        <v>9116.1986833999999</v>
      </c>
      <c r="H52" s="11" t="str">
        <f t="shared" si="10"/>
        <v>N/A</v>
      </c>
      <c r="I52" s="12">
        <v>-15</v>
      </c>
      <c r="J52" s="12">
        <v>-1.33</v>
      </c>
      <c r="K52" s="43" t="s">
        <v>739</v>
      </c>
      <c r="L52" s="9" t="str">
        <f t="shared" si="11"/>
        <v>Yes</v>
      </c>
    </row>
    <row r="53" spans="1:12" x14ac:dyDescent="0.25">
      <c r="A53" s="44" t="s">
        <v>1312</v>
      </c>
      <c r="B53" s="35" t="s">
        <v>213</v>
      </c>
      <c r="C53" s="45">
        <v>27663.184495000001</v>
      </c>
      <c r="D53" s="11" t="str">
        <f t="shared" si="8"/>
        <v>N/A</v>
      </c>
      <c r="E53" s="45">
        <v>22853.928736000002</v>
      </c>
      <c r="F53" s="11" t="str">
        <f t="shared" si="9"/>
        <v>N/A</v>
      </c>
      <c r="G53" s="45">
        <v>22089.743287000001</v>
      </c>
      <c r="H53" s="11" t="str">
        <f t="shared" si="10"/>
        <v>N/A</v>
      </c>
      <c r="I53" s="12">
        <v>-17.399999999999999</v>
      </c>
      <c r="J53" s="12">
        <v>-3.34</v>
      </c>
      <c r="K53" s="43" t="s">
        <v>739</v>
      </c>
      <c r="L53" s="9" t="str">
        <f t="shared" si="11"/>
        <v>Yes</v>
      </c>
    </row>
    <row r="54" spans="1:12" x14ac:dyDescent="0.25">
      <c r="A54" s="44" t="s">
        <v>1313</v>
      </c>
      <c r="B54" s="35" t="s">
        <v>213</v>
      </c>
      <c r="C54" s="45">
        <v>15932.377246</v>
      </c>
      <c r="D54" s="11" t="str">
        <f t="shared" si="8"/>
        <v>N/A</v>
      </c>
      <c r="E54" s="45">
        <v>13779.928105000001</v>
      </c>
      <c r="F54" s="11" t="str">
        <f t="shared" si="9"/>
        <v>N/A</v>
      </c>
      <c r="G54" s="45">
        <v>12704.243697</v>
      </c>
      <c r="H54" s="11" t="str">
        <f t="shared" si="10"/>
        <v>N/A</v>
      </c>
      <c r="I54" s="12">
        <v>-13.5</v>
      </c>
      <c r="J54" s="12">
        <v>-7.81</v>
      </c>
      <c r="K54" s="43" t="s">
        <v>739</v>
      </c>
      <c r="L54" s="9" t="str">
        <f t="shared" si="11"/>
        <v>Yes</v>
      </c>
    </row>
    <row r="55" spans="1:12" x14ac:dyDescent="0.25">
      <c r="A55" s="44" t="s">
        <v>1690</v>
      </c>
      <c r="B55" s="35" t="s">
        <v>213</v>
      </c>
      <c r="C55" s="45">
        <v>13921.122331</v>
      </c>
      <c r="D55" s="11" t="str">
        <f t="shared" si="8"/>
        <v>N/A</v>
      </c>
      <c r="E55" s="45">
        <v>12588.754524</v>
      </c>
      <c r="F55" s="11" t="str">
        <f t="shared" si="9"/>
        <v>N/A</v>
      </c>
      <c r="G55" s="45">
        <v>12169.125768</v>
      </c>
      <c r="H55" s="11" t="str">
        <f t="shared" si="10"/>
        <v>N/A</v>
      </c>
      <c r="I55" s="12">
        <v>-9.57</v>
      </c>
      <c r="J55" s="12">
        <v>-3.33</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2590.0735768999998</v>
      </c>
      <c r="D57" s="11" t="str">
        <f t="shared" si="8"/>
        <v>N/A</v>
      </c>
      <c r="E57" s="45">
        <v>2196.3190159000001</v>
      </c>
      <c r="F57" s="11" t="str">
        <f t="shared" si="9"/>
        <v>N/A</v>
      </c>
      <c r="G57" s="45">
        <v>2209.0583947</v>
      </c>
      <c r="H57" s="11" t="str">
        <f t="shared" si="10"/>
        <v>N/A</v>
      </c>
      <c r="I57" s="12">
        <v>-15.2</v>
      </c>
      <c r="J57" s="12">
        <v>0.57999999999999996</v>
      </c>
      <c r="K57" s="43" t="s">
        <v>739</v>
      </c>
      <c r="L57" s="9" t="str">
        <f t="shared" si="11"/>
        <v>Yes</v>
      </c>
    </row>
    <row r="58" spans="1:12" x14ac:dyDescent="0.25">
      <c r="A58" s="44" t="s">
        <v>1315</v>
      </c>
      <c r="B58" s="35" t="s">
        <v>213</v>
      </c>
      <c r="C58" s="45">
        <v>1737.1933223999999</v>
      </c>
      <c r="D58" s="11" t="str">
        <f t="shared" si="8"/>
        <v>N/A</v>
      </c>
      <c r="E58" s="45">
        <v>1526.0113469999999</v>
      </c>
      <c r="F58" s="11" t="str">
        <f t="shared" si="9"/>
        <v>N/A</v>
      </c>
      <c r="G58" s="45">
        <v>1554.5513398000001</v>
      </c>
      <c r="H58" s="11" t="str">
        <f t="shared" si="10"/>
        <v>N/A</v>
      </c>
      <c r="I58" s="12">
        <v>-12.2</v>
      </c>
      <c r="J58" s="12">
        <v>1.87</v>
      </c>
      <c r="K58" s="43" t="s">
        <v>739</v>
      </c>
      <c r="L58" s="9" t="str">
        <f t="shared" si="11"/>
        <v>Yes</v>
      </c>
    </row>
    <row r="59" spans="1:12" ht="12" customHeight="1" x14ac:dyDescent="0.25">
      <c r="A59" s="44" t="s">
        <v>1692</v>
      </c>
      <c r="B59" s="35" t="s">
        <v>213</v>
      </c>
      <c r="C59" s="45">
        <v>1140.5384615</v>
      </c>
      <c r="D59" s="11" t="str">
        <f t="shared" si="8"/>
        <v>N/A</v>
      </c>
      <c r="E59" s="45">
        <v>7706.5384615000003</v>
      </c>
      <c r="F59" s="11" t="str">
        <f t="shared" si="9"/>
        <v>N/A</v>
      </c>
      <c r="G59" s="45">
        <v>12835.088889000001</v>
      </c>
      <c r="H59" s="11" t="str">
        <f t="shared" si="10"/>
        <v>N/A</v>
      </c>
      <c r="I59" s="12">
        <v>575.70000000000005</v>
      </c>
      <c r="J59" s="12">
        <v>66.55</v>
      </c>
      <c r="K59" s="43" t="s">
        <v>739</v>
      </c>
      <c r="L59" s="9" t="str">
        <f t="shared" si="11"/>
        <v>No</v>
      </c>
    </row>
    <row r="60" spans="1:12" x14ac:dyDescent="0.25">
      <c r="A60" s="44" t="s">
        <v>1693</v>
      </c>
      <c r="B60" s="35" t="s">
        <v>213</v>
      </c>
      <c r="C60" s="45">
        <v>1440.1142857</v>
      </c>
      <c r="D60" s="11" t="str">
        <f t="shared" si="8"/>
        <v>N/A</v>
      </c>
      <c r="E60" s="45">
        <v>1136.8125</v>
      </c>
      <c r="F60" s="11" t="str">
        <f t="shared" si="9"/>
        <v>N/A</v>
      </c>
      <c r="G60" s="45">
        <v>7485</v>
      </c>
      <c r="H60" s="11" t="str">
        <f t="shared" si="10"/>
        <v>N/A</v>
      </c>
      <c r="I60" s="12">
        <v>-21.1</v>
      </c>
      <c r="J60" s="12">
        <v>558.4</v>
      </c>
      <c r="K60" s="43" t="s">
        <v>739</v>
      </c>
      <c r="L60" s="9" t="str">
        <f t="shared" si="11"/>
        <v>No</v>
      </c>
    </row>
    <row r="61" spans="1:12" x14ac:dyDescent="0.25">
      <c r="A61" s="3" t="s">
        <v>1694</v>
      </c>
      <c r="B61" s="35" t="s">
        <v>213</v>
      </c>
      <c r="C61" s="45">
        <v>768.76054366999995</v>
      </c>
      <c r="D61" s="11" t="str">
        <f t="shared" si="8"/>
        <v>N/A</v>
      </c>
      <c r="E61" s="45">
        <v>506.40183736</v>
      </c>
      <c r="F61" s="11" t="str">
        <f t="shared" si="9"/>
        <v>N/A</v>
      </c>
      <c r="G61" s="45">
        <v>622.46749606000003</v>
      </c>
      <c r="H61" s="11" t="str">
        <f t="shared" si="10"/>
        <v>N/A</v>
      </c>
      <c r="I61" s="12">
        <v>-34.1</v>
      </c>
      <c r="J61" s="12">
        <v>22.92</v>
      </c>
      <c r="K61" s="43" t="s">
        <v>739</v>
      </c>
      <c r="L61" s="9" t="str">
        <f t="shared" si="11"/>
        <v>Yes</v>
      </c>
    </row>
    <row r="62" spans="1:12" x14ac:dyDescent="0.25">
      <c r="A62" s="3" t="s">
        <v>1695</v>
      </c>
      <c r="B62" s="35" t="s">
        <v>213</v>
      </c>
      <c r="C62" s="45">
        <v>5832.7846990999997</v>
      </c>
      <c r="D62" s="11" t="str">
        <f t="shared" si="8"/>
        <v>N/A</v>
      </c>
      <c r="E62" s="45">
        <v>4874.8334028999998</v>
      </c>
      <c r="F62" s="11" t="str">
        <f t="shared" si="9"/>
        <v>N/A</v>
      </c>
      <c r="G62" s="45">
        <v>3085.5303015</v>
      </c>
      <c r="H62" s="11" t="str">
        <f t="shared" si="10"/>
        <v>N/A</v>
      </c>
      <c r="I62" s="12">
        <v>-16.399999999999999</v>
      </c>
      <c r="J62" s="12">
        <v>-36.700000000000003</v>
      </c>
      <c r="K62" s="43" t="s">
        <v>739</v>
      </c>
      <c r="L62" s="9" t="str">
        <f t="shared" si="11"/>
        <v>No</v>
      </c>
    </row>
    <row r="63" spans="1:12" x14ac:dyDescent="0.25">
      <c r="A63" s="3" t="s">
        <v>1696</v>
      </c>
      <c r="B63" s="35" t="s">
        <v>213</v>
      </c>
      <c r="C63" s="45">
        <v>4563.8889558000001</v>
      </c>
      <c r="D63" s="11" t="str">
        <f t="shared" si="8"/>
        <v>N/A</v>
      </c>
      <c r="E63" s="45">
        <v>3744.9829703999999</v>
      </c>
      <c r="F63" s="11" t="str">
        <f t="shared" si="9"/>
        <v>N/A</v>
      </c>
      <c r="G63" s="45">
        <v>3868.4389836</v>
      </c>
      <c r="H63" s="11" t="str">
        <f t="shared" si="10"/>
        <v>N/A</v>
      </c>
      <c r="I63" s="12">
        <v>-17.899999999999999</v>
      </c>
      <c r="J63" s="12">
        <v>3.2970000000000002</v>
      </c>
      <c r="K63" s="43" t="s">
        <v>739</v>
      </c>
      <c r="L63" s="9" t="str">
        <f t="shared" si="11"/>
        <v>Yes</v>
      </c>
    </row>
    <row r="64" spans="1:12" x14ac:dyDescent="0.25">
      <c r="A64" s="3" t="s">
        <v>1697</v>
      </c>
      <c r="B64" s="35" t="s">
        <v>213</v>
      </c>
      <c r="C64" s="45">
        <v>2031.2776934999999</v>
      </c>
      <c r="D64" s="11" t="str">
        <f t="shared" si="8"/>
        <v>N/A</v>
      </c>
      <c r="E64" s="45">
        <v>1494.8233577000001</v>
      </c>
      <c r="F64" s="11" t="str">
        <f t="shared" si="9"/>
        <v>N/A</v>
      </c>
      <c r="G64" s="45">
        <v>1702.2888889000001</v>
      </c>
      <c r="H64" s="11" t="str">
        <f t="shared" si="10"/>
        <v>N/A</v>
      </c>
      <c r="I64" s="12">
        <v>-26.4</v>
      </c>
      <c r="J64" s="12">
        <v>13.88</v>
      </c>
      <c r="K64" s="43" t="s">
        <v>739</v>
      </c>
      <c r="L64" s="9" t="str">
        <f t="shared" si="11"/>
        <v>Yes</v>
      </c>
    </row>
    <row r="65" spans="1:12" x14ac:dyDescent="0.25">
      <c r="A65" s="3" t="s">
        <v>1698</v>
      </c>
      <c r="B65" s="35" t="s">
        <v>213</v>
      </c>
      <c r="C65" s="45">
        <v>1626.133255</v>
      </c>
      <c r="D65" s="11" t="str">
        <f t="shared" si="8"/>
        <v>N/A</v>
      </c>
      <c r="E65" s="45">
        <v>2251.732172</v>
      </c>
      <c r="F65" s="11" t="str">
        <f t="shared" si="9"/>
        <v>N/A</v>
      </c>
      <c r="G65" s="45">
        <v>2391.7787865999999</v>
      </c>
      <c r="H65" s="11" t="str">
        <f t="shared" si="10"/>
        <v>N/A</v>
      </c>
      <c r="I65" s="12">
        <v>38.47</v>
      </c>
      <c r="J65" s="12">
        <v>6.22</v>
      </c>
      <c r="K65" s="43" t="s">
        <v>739</v>
      </c>
      <c r="L65" s="9" t="str">
        <f t="shared" si="11"/>
        <v>Yes</v>
      </c>
    </row>
    <row r="66" spans="1:12" x14ac:dyDescent="0.25">
      <c r="A66" s="3" t="s">
        <v>1699</v>
      </c>
      <c r="B66" s="35" t="s">
        <v>213</v>
      </c>
      <c r="C66" s="45">
        <v>2917.6723542</v>
      </c>
      <c r="D66" s="11" t="str">
        <f t="shared" si="8"/>
        <v>N/A</v>
      </c>
      <c r="E66" s="45">
        <v>2626.8611418999999</v>
      </c>
      <c r="F66" s="11" t="str">
        <f t="shared" si="9"/>
        <v>N/A</v>
      </c>
      <c r="G66" s="45">
        <v>3105.7746419999999</v>
      </c>
      <c r="H66" s="11" t="str">
        <f t="shared" si="10"/>
        <v>N/A</v>
      </c>
      <c r="I66" s="12">
        <v>-9.9700000000000006</v>
      </c>
      <c r="J66" s="12">
        <v>18.23</v>
      </c>
      <c r="K66" s="43" t="s">
        <v>739</v>
      </c>
      <c r="L66" s="9" t="str">
        <f t="shared" si="11"/>
        <v>Yes</v>
      </c>
    </row>
    <row r="67" spans="1:12" x14ac:dyDescent="0.25">
      <c r="A67" s="3" t="s">
        <v>1700</v>
      </c>
      <c r="B67" s="35" t="s">
        <v>213</v>
      </c>
      <c r="C67" s="45">
        <v>95469.5</v>
      </c>
      <c r="D67" s="11" t="str">
        <f t="shared" si="8"/>
        <v>N/A</v>
      </c>
      <c r="E67" s="45">
        <v>133500.22222</v>
      </c>
      <c r="F67" s="11" t="str">
        <f t="shared" si="9"/>
        <v>N/A</v>
      </c>
      <c r="G67" s="45">
        <v>42316.6</v>
      </c>
      <c r="H67" s="11" t="str">
        <f t="shared" si="10"/>
        <v>N/A</v>
      </c>
      <c r="I67" s="12">
        <v>39.840000000000003</v>
      </c>
      <c r="J67" s="12">
        <v>-68.3</v>
      </c>
      <c r="K67" s="43" t="s">
        <v>739</v>
      </c>
      <c r="L67" s="9" t="str">
        <f t="shared" si="11"/>
        <v>No</v>
      </c>
    </row>
    <row r="68" spans="1:12" x14ac:dyDescent="0.25">
      <c r="A68" s="2" t="s">
        <v>1701</v>
      </c>
      <c r="B68" s="35" t="s">
        <v>213</v>
      </c>
      <c r="C68" s="45">
        <v>1111</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1358.6020232000001</v>
      </c>
      <c r="D69" s="11" t="str">
        <f t="shared" si="8"/>
        <v>N/A</v>
      </c>
      <c r="E69" s="45">
        <v>1375.9858022000001</v>
      </c>
      <c r="F69" s="11" t="str">
        <f t="shared" si="9"/>
        <v>N/A</v>
      </c>
      <c r="G69" s="45">
        <v>1620.2249526999999</v>
      </c>
      <c r="H69" s="11" t="str">
        <f t="shared" si="10"/>
        <v>N/A</v>
      </c>
      <c r="I69" s="12">
        <v>1.28</v>
      </c>
      <c r="J69" s="12">
        <v>17.75</v>
      </c>
      <c r="K69" s="43" t="s">
        <v>739</v>
      </c>
      <c r="L69" s="9" t="str">
        <f t="shared" si="11"/>
        <v>Yes</v>
      </c>
    </row>
    <row r="70" spans="1:12" x14ac:dyDescent="0.25">
      <c r="A70" s="44" t="s">
        <v>1703</v>
      </c>
      <c r="B70" s="35" t="s">
        <v>213</v>
      </c>
      <c r="C70" s="45">
        <v>2206.9800696000002</v>
      </c>
      <c r="D70" s="11" t="str">
        <f t="shared" si="8"/>
        <v>N/A</v>
      </c>
      <c r="E70" s="45">
        <v>2043.3926091000001</v>
      </c>
      <c r="F70" s="11" t="str">
        <f t="shared" si="9"/>
        <v>N/A</v>
      </c>
      <c r="G70" s="45">
        <v>2527.4965053999999</v>
      </c>
      <c r="H70" s="11" t="str">
        <f t="shared" si="10"/>
        <v>N/A</v>
      </c>
      <c r="I70" s="12">
        <v>-7.41</v>
      </c>
      <c r="J70" s="12">
        <v>23.69</v>
      </c>
      <c r="K70" s="43" t="s">
        <v>739</v>
      </c>
      <c r="L70" s="9" t="str">
        <f t="shared" si="11"/>
        <v>Yes</v>
      </c>
    </row>
    <row r="71" spans="1:12" x14ac:dyDescent="0.25">
      <c r="A71" s="44" t="s">
        <v>1704</v>
      </c>
      <c r="B71" s="35" t="s">
        <v>213</v>
      </c>
      <c r="C71" s="45">
        <v>1066.2356636</v>
      </c>
      <c r="D71" s="11" t="str">
        <f t="shared" si="8"/>
        <v>N/A</v>
      </c>
      <c r="E71" s="45">
        <v>2486.1719742</v>
      </c>
      <c r="F71" s="11" t="str">
        <f t="shared" si="9"/>
        <v>N/A</v>
      </c>
      <c r="G71" s="45">
        <v>1833.3217956999999</v>
      </c>
      <c r="H71" s="11" t="str">
        <f t="shared" si="10"/>
        <v>N/A</v>
      </c>
      <c r="I71" s="12">
        <v>133.19999999999999</v>
      </c>
      <c r="J71" s="12">
        <v>-26.3</v>
      </c>
      <c r="K71" s="43" t="s">
        <v>739</v>
      </c>
      <c r="L71" s="9" t="str">
        <f t="shared" si="11"/>
        <v>Yes</v>
      </c>
    </row>
    <row r="72" spans="1:12" x14ac:dyDescent="0.25">
      <c r="A72" s="44" t="s">
        <v>1622</v>
      </c>
      <c r="B72" s="35" t="s">
        <v>213</v>
      </c>
      <c r="C72" s="45">
        <v>314811760</v>
      </c>
      <c r="D72" s="11" t="str">
        <f t="shared" ref="D72:D135" si="12">IF($B72="N/A","N/A",IF(C72&gt;10,"No",IF(C72&lt;-10,"No","Yes")))</f>
        <v>N/A</v>
      </c>
      <c r="E72" s="45">
        <v>299831846</v>
      </c>
      <c r="F72" s="11" t="str">
        <f t="shared" ref="F72:F135" si="13">IF($B72="N/A","N/A",IF(E72&gt;10,"No",IF(E72&lt;-10,"No","Yes")))</f>
        <v>N/A</v>
      </c>
      <c r="G72" s="45">
        <v>288900705</v>
      </c>
      <c r="H72" s="11" t="str">
        <f t="shared" ref="H72:H135" si="14">IF($B72="N/A","N/A",IF(G72&gt;10,"No",IF(G72&lt;-10,"No","Yes")))</f>
        <v>N/A</v>
      </c>
      <c r="I72" s="12">
        <v>-4.76</v>
      </c>
      <c r="J72" s="12">
        <v>-3.65</v>
      </c>
      <c r="K72" s="43" t="s">
        <v>739</v>
      </c>
      <c r="L72" s="9" t="str">
        <f t="shared" ref="L72:L132" si="15">IF(J72="Div by 0", "N/A", IF(K72="N/A","N/A", IF(J72&gt;VALUE(MID(K72,1,2)), "No", IF(J72&lt;-1*VALUE(MID(K72,1,2)), "No", "Yes"))))</f>
        <v>Yes</v>
      </c>
    </row>
    <row r="73" spans="1:12" x14ac:dyDescent="0.25">
      <c r="A73" s="44" t="s">
        <v>1623</v>
      </c>
      <c r="B73" s="35" t="s">
        <v>213</v>
      </c>
      <c r="C73" s="36">
        <v>17083</v>
      </c>
      <c r="D73" s="11" t="str">
        <f t="shared" si="12"/>
        <v>N/A</v>
      </c>
      <c r="E73" s="36">
        <v>17422</v>
      </c>
      <c r="F73" s="11" t="str">
        <f t="shared" si="13"/>
        <v>N/A</v>
      </c>
      <c r="G73" s="36">
        <v>15435</v>
      </c>
      <c r="H73" s="11" t="str">
        <f t="shared" si="14"/>
        <v>N/A</v>
      </c>
      <c r="I73" s="12">
        <v>1.984</v>
      </c>
      <c r="J73" s="12">
        <v>-11.4</v>
      </c>
      <c r="K73" s="43" t="s">
        <v>739</v>
      </c>
      <c r="L73" s="9" t="str">
        <f t="shared" si="15"/>
        <v>Yes</v>
      </c>
    </row>
    <row r="74" spans="1:12" x14ac:dyDescent="0.25">
      <c r="A74" s="44" t="s">
        <v>1316</v>
      </c>
      <c r="B74" s="35" t="s">
        <v>213</v>
      </c>
      <c r="C74" s="45">
        <v>18428.365041000001</v>
      </c>
      <c r="D74" s="11" t="str">
        <f t="shared" si="12"/>
        <v>N/A</v>
      </c>
      <c r="E74" s="45">
        <v>17209.955572999999</v>
      </c>
      <c r="F74" s="11" t="str">
        <f t="shared" si="13"/>
        <v>N/A</v>
      </c>
      <c r="G74" s="45">
        <v>18717.246842</v>
      </c>
      <c r="H74" s="11" t="str">
        <f t="shared" si="14"/>
        <v>N/A</v>
      </c>
      <c r="I74" s="12">
        <v>-6.61</v>
      </c>
      <c r="J74" s="12">
        <v>8.7579999999999991</v>
      </c>
      <c r="K74" s="43" t="s">
        <v>739</v>
      </c>
      <c r="L74" s="9" t="str">
        <f t="shared" si="15"/>
        <v>Yes</v>
      </c>
    </row>
    <row r="75" spans="1:12" x14ac:dyDescent="0.25">
      <c r="A75" s="44" t="s">
        <v>1317</v>
      </c>
      <c r="B75" s="35" t="s">
        <v>213</v>
      </c>
      <c r="C75" s="36">
        <v>9.3058010887999991</v>
      </c>
      <c r="D75" s="11" t="str">
        <f t="shared" si="12"/>
        <v>N/A</v>
      </c>
      <c r="E75" s="36">
        <v>8.9824933991999991</v>
      </c>
      <c r="F75" s="11" t="str">
        <f t="shared" si="13"/>
        <v>N/A</v>
      </c>
      <c r="G75" s="36">
        <v>9.5286686103000005</v>
      </c>
      <c r="H75" s="11" t="str">
        <f t="shared" si="14"/>
        <v>N/A</v>
      </c>
      <c r="I75" s="12">
        <v>-3.47</v>
      </c>
      <c r="J75" s="12">
        <v>6.08</v>
      </c>
      <c r="K75" s="43" t="s">
        <v>739</v>
      </c>
      <c r="L75" s="9" t="str">
        <f t="shared" si="15"/>
        <v>Yes</v>
      </c>
    </row>
    <row r="76" spans="1:12" ht="25" x14ac:dyDescent="0.25">
      <c r="A76" s="44" t="s">
        <v>548</v>
      </c>
      <c r="B76" s="35" t="s">
        <v>213</v>
      </c>
      <c r="C76" s="45">
        <v>11780</v>
      </c>
      <c r="D76" s="11" t="str">
        <f t="shared" si="12"/>
        <v>N/A</v>
      </c>
      <c r="E76" s="45">
        <v>0</v>
      </c>
      <c r="F76" s="11" t="str">
        <f t="shared" si="13"/>
        <v>N/A</v>
      </c>
      <c r="G76" s="45">
        <v>29255</v>
      </c>
      <c r="H76" s="11" t="str">
        <f t="shared" si="14"/>
        <v>N/A</v>
      </c>
      <c r="I76" s="12">
        <v>-100</v>
      </c>
      <c r="J76" s="12" t="s">
        <v>1746</v>
      </c>
      <c r="K76" s="43" t="s">
        <v>739</v>
      </c>
      <c r="L76" s="9" t="str">
        <f t="shared" si="15"/>
        <v>N/A</v>
      </c>
    </row>
    <row r="77" spans="1:12" x14ac:dyDescent="0.25">
      <c r="A77" s="44" t="s">
        <v>549</v>
      </c>
      <c r="B77" s="35" t="s">
        <v>213</v>
      </c>
      <c r="C77" s="36">
        <v>11</v>
      </c>
      <c r="D77" s="11" t="str">
        <f t="shared" si="12"/>
        <v>N/A</v>
      </c>
      <c r="E77" s="36">
        <v>0</v>
      </c>
      <c r="F77" s="11" t="str">
        <f t="shared" si="13"/>
        <v>N/A</v>
      </c>
      <c r="G77" s="36">
        <v>11</v>
      </c>
      <c r="H77" s="11" t="str">
        <f t="shared" si="14"/>
        <v>N/A</v>
      </c>
      <c r="I77" s="12">
        <v>-100</v>
      </c>
      <c r="J77" s="12" t="s">
        <v>1746</v>
      </c>
      <c r="K77" s="43" t="s">
        <v>739</v>
      </c>
      <c r="L77" s="9" t="str">
        <f t="shared" si="15"/>
        <v>N/A</v>
      </c>
    </row>
    <row r="78" spans="1:12" x14ac:dyDescent="0.25">
      <c r="A78" s="44" t="s">
        <v>1318</v>
      </c>
      <c r="B78" s="35" t="s">
        <v>213</v>
      </c>
      <c r="C78" s="45">
        <v>11780</v>
      </c>
      <c r="D78" s="11" t="str">
        <f t="shared" si="12"/>
        <v>N/A</v>
      </c>
      <c r="E78" s="45" t="s">
        <v>1746</v>
      </c>
      <c r="F78" s="11" t="str">
        <f t="shared" si="13"/>
        <v>N/A</v>
      </c>
      <c r="G78" s="45">
        <v>14627.5</v>
      </c>
      <c r="H78" s="11" t="str">
        <f t="shared" si="14"/>
        <v>N/A</v>
      </c>
      <c r="I78" s="12" t="s">
        <v>1746</v>
      </c>
      <c r="J78" s="12" t="s">
        <v>1746</v>
      </c>
      <c r="K78" s="43" t="s">
        <v>739</v>
      </c>
      <c r="L78" s="9" t="str">
        <f t="shared" si="15"/>
        <v>N/A</v>
      </c>
    </row>
    <row r="79" spans="1:12" ht="25" x14ac:dyDescent="0.25">
      <c r="A79" s="44" t="s">
        <v>550</v>
      </c>
      <c r="B79" s="35" t="s">
        <v>213</v>
      </c>
      <c r="C79" s="45">
        <v>23028355</v>
      </c>
      <c r="D79" s="11" t="str">
        <f t="shared" si="12"/>
        <v>N/A</v>
      </c>
      <c r="E79" s="45">
        <v>12389546</v>
      </c>
      <c r="F79" s="11" t="str">
        <f t="shared" si="13"/>
        <v>N/A</v>
      </c>
      <c r="G79" s="45">
        <v>10529311</v>
      </c>
      <c r="H79" s="11" t="str">
        <f t="shared" si="14"/>
        <v>N/A</v>
      </c>
      <c r="I79" s="12">
        <v>-46.2</v>
      </c>
      <c r="J79" s="12">
        <v>-15</v>
      </c>
      <c r="K79" s="43" t="s">
        <v>739</v>
      </c>
      <c r="L79" s="9" t="str">
        <f t="shared" si="15"/>
        <v>Yes</v>
      </c>
    </row>
    <row r="80" spans="1:12" x14ac:dyDescent="0.25">
      <c r="A80" s="44" t="s">
        <v>551</v>
      </c>
      <c r="B80" s="35" t="s">
        <v>213</v>
      </c>
      <c r="C80" s="36">
        <v>1499</v>
      </c>
      <c r="D80" s="11" t="str">
        <f t="shared" si="12"/>
        <v>N/A</v>
      </c>
      <c r="E80" s="36">
        <v>1266</v>
      </c>
      <c r="F80" s="11" t="str">
        <f t="shared" si="13"/>
        <v>N/A</v>
      </c>
      <c r="G80" s="36">
        <v>1129</v>
      </c>
      <c r="H80" s="11" t="str">
        <f t="shared" si="14"/>
        <v>N/A</v>
      </c>
      <c r="I80" s="12">
        <v>-15.5</v>
      </c>
      <c r="J80" s="12">
        <v>-10.8</v>
      </c>
      <c r="K80" s="43" t="s">
        <v>739</v>
      </c>
      <c r="L80" s="9" t="str">
        <f t="shared" si="15"/>
        <v>Yes</v>
      </c>
    </row>
    <row r="81" spans="1:12" ht="25" x14ac:dyDescent="0.25">
      <c r="A81" s="44" t="s">
        <v>1319</v>
      </c>
      <c r="B81" s="35" t="s">
        <v>213</v>
      </c>
      <c r="C81" s="45">
        <v>15362.478319</v>
      </c>
      <c r="D81" s="11" t="str">
        <f t="shared" si="12"/>
        <v>N/A</v>
      </c>
      <c r="E81" s="45">
        <v>9786.3712479999995</v>
      </c>
      <c r="F81" s="11" t="str">
        <f t="shared" si="13"/>
        <v>N/A</v>
      </c>
      <c r="G81" s="45">
        <v>9326.2276351</v>
      </c>
      <c r="H81" s="11" t="str">
        <f t="shared" si="14"/>
        <v>N/A</v>
      </c>
      <c r="I81" s="12">
        <v>-36.299999999999997</v>
      </c>
      <c r="J81" s="12">
        <v>-4.7</v>
      </c>
      <c r="K81" s="43" t="s">
        <v>739</v>
      </c>
      <c r="L81" s="9" t="str">
        <f t="shared" si="15"/>
        <v>Yes</v>
      </c>
    </row>
    <row r="82" spans="1:12" x14ac:dyDescent="0.25">
      <c r="A82" s="44" t="s">
        <v>552</v>
      </c>
      <c r="B82" s="35" t="s">
        <v>213</v>
      </c>
      <c r="C82" s="45">
        <v>34150601</v>
      </c>
      <c r="D82" s="11" t="str">
        <f t="shared" si="12"/>
        <v>N/A</v>
      </c>
      <c r="E82" s="45">
        <v>32805619</v>
      </c>
      <c r="F82" s="11" t="str">
        <f t="shared" si="13"/>
        <v>N/A</v>
      </c>
      <c r="G82" s="45">
        <v>30181488</v>
      </c>
      <c r="H82" s="11" t="str">
        <f t="shared" si="14"/>
        <v>N/A</v>
      </c>
      <c r="I82" s="12">
        <v>-3.94</v>
      </c>
      <c r="J82" s="12">
        <v>-8</v>
      </c>
      <c r="K82" s="43" t="s">
        <v>739</v>
      </c>
      <c r="L82" s="9" t="str">
        <f t="shared" si="15"/>
        <v>Yes</v>
      </c>
    </row>
    <row r="83" spans="1:12" x14ac:dyDescent="0.25">
      <c r="A83" s="44" t="s">
        <v>553</v>
      </c>
      <c r="B83" s="35" t="s">
        <v>213</v>
      </c>
      <c r="C83" s="36">
        <v>324</v>
      </c>
      <c r="D83" s="11" t="str">
        <f t="shared" si="12"/>
        <v>N/A</v>
      </c>
      <c r="E83" s="36">
        <v>304</v>
      </c>
      <c r="F83" s="11" t="str">
        <f t="shared" si="13"/>
        <v>N/A</v>
      </c>
      <c r="G83" s="36">
        <v>276</v>
      </c>
      <c r="H83" s="11" t="str">
        <f t="shared" si="14"/>
        <v>N/A</v>
      </c>
      <c r="I83" s="12">
        <v>-6.17</v>
      </c>
      <c r="J83" s="12">
        <v>-9.2100000000000009</v>
      </c>
      <c r="K83" s="43" t="s">
        <v>739</v>
      </c>
      <c r="L83" s="9" t="str">
        <f t="shared" si="15"/>
        <v>Yes</v>
      </c>
    </row>
    <row r="84" spans="1:12" x14ac:dyDescent="0.25">
      <c r="A84" s="44" t="s">
        <v>1320</v>
      </c>
      <c r="B84" s="35" t="s">
        <v>213</v>
      </c>
      <c r="C84" s="45">
        <v>105403.08951000001</v>
      </c>
      <c r="D84" s="11" t="str">
        <f t="shared" si="12"/>
        <v>N/A</v>
      </c>
      <c r="E84" s="45">
        <v>107913.22039</v>
      </c>
      <c r="F84" s="11" t="str">
        <f t="shared" si="13"/>
        <v>N/A</v>
      </c>
      <c r="G84" s="45">
        <v>109353.21739000001</v>
      </c>
      <c r="H84" s="11" t="str">
        <f t="shared" si="14"/>
        <v>N/A</v>
      </c>
      <c r="I84" s="12">
        <v>2.3809999999999998</v>
      </c>
      <c r="J84" s="12">
        <v>1.3340000000000001</v>
      </c>
      <c r="K84" s="43" t="s">
        <v>739</v>
      </c>
      <c r="L84" s="9" t="str">
        <f t="shared" si="15"/>
        <v>Yes</v>
      </c>
    </row>
    <row r="85" spans="1:12" x14ac:dyDescent="0.25">
      <c r="A85" s="44" t="s">
        <v>554</v>
      </c>
      <c r="B85" s="35" t="s">
        <v>213</v>
      </c>
      <c r="C85" s="45">
        <v>45453320</v>
      </c>
      <c r="D85" s="11" t="str">
        <f t="shared" si="12"/>
        <v>N/A</v>
      </c>
      <c r="E85" s="45">
        <v>41925845</v>
      </c>
      <c r="F85" s="11" t="str">
        <f t="shared" si="13"/>
        <v>N/A</v>
      </c>
      <c r="G85" s="45">
        <v>37843991</v>
      </c>
      <c r="H85" s="11" t="str">
        <f t="shared" si="14"/>
        <v>N/A</v>
      </c>
      <c r="I85" s="12">
        <v>-7.76</v>
      </c>
      <c r="J85" s="12">
        <v>-9.74</v>
      </c>
      <c r="K85" s="43" t="s">
        <v>739</v>
      </c>
      <c r="L85" s="9" t="str">
        <f t="shared" si="15"/>
        <v>Yes</v>
      </c>
    </row>
    <row r="86" spans="1:12" x14ac:dyDescent="0.25">
      <c r="A86" s="44" t="s">
        <v>555</v>
      </c>
      <c r="B86" s="35" t="s">
        <v>213</v>
      </c>
      <c r="C86" s="36">
        <v>1626</v>
      </c>
      <c r="D86" s="11" t="str">
        <f t="shared" si="12"/>
        <v>N/A</v>
      </c>
      <c r="E86" s="36">
        <v>1515</v>
      </c>
      <c r="F86" s="11" t="str">
        <f t="shared" si="13"/>
        <v>N/A</v>
      </c>
      <c r="G86" s="36">
        <v>1461</v>
      </c>
      <c r="H86" s="11" t="str">
        <f t="shared" si="14"/>
        <v>N/A</v>
      </c>
      <c r="I86" s="12">
        <v>-6.83</v>
      </c>
      <c r="J86" s="12">
        <v>-3.56</v>
      </c>
      <c r="K86" s="43" t="s">
        <v>739</v>
      </c>
      <c r="L86" s="9" t="str">
        <f t="shared" si="15"/>
        <v>Yes</v>
      </c>
    </row>
    <row r="87" spans="1:12" x14ac:dyDescent="0.25">
      <c r="A87" s="44" t="s">
        <v>1321</v>
      </c>
      <c r="B87" s="35" t="s">
        <v>213</v>
      </c>
      <c r="C87" s="45">
        <v>27954.071340999999</v>
      </c>
      <c r="D87" s="11" t="str">
        <f t="shared" si="12"/>
        <v>N/A</v>
      </c>
      <c r="E87" s="45">
        <v>27673.825083</v>
      </c>
      <c r="F87" s="11" t="str">
        <f t="shared" si="13"/>
        <v>N/A</v>
      </c>
      <c r="G87" s="45">
        <v>25902.800136999998</v>
      </c>
      <c r="H87" s="11" t="str">
        <f t="shared" si="14"/>
        <v>N/A</v>
      </c>
      <c r="I87" s="12">
        <v>-1</v>
      </c>
      <c r="J87" s="12">
        <v>-6.4</v>
      </c>
      <c r="K87" s="43" t="s">
        <v>739</v>
      </c>
      <c r="L87" s="9" t="str">
        <f t="shared" si="15"/>
        <v>Yes</v>
      </c>
    </row>
    <row r="88" spans="1:12" ht="25" x14ac:dyDescent="0.25">
      <c r="A88" s="44" t="s">
        <v>556</v>
      </c>
      <c r="B88" s="35" t="s">
        <v>213</v>
      </c>
      <c r="C88" s="45">
        <v>34131462</v>
      </c>
      <c r="D88" s="11" t="str">
        <f t="shared" si="12"/>
        <v>N/A</v>
      </c>
      <c r="E88" s="45">
        <v>39062410</v>
      </c>
      <c r="F88" s="11" t="str">
        <f t="shared" si="13"/>
        <v>N/A</v>
      </c>
      <c r="G88" s="45">
        <v>34621788</v>
      </c>
      <c r="H88" s="11" t="str">
        <f t="shared" si="14"/>
        <v>N/A</v>
      </c>
      <c r="I88" s="12">
        <v>14.45</v>
      </c>
      <c r="J88" s="12">
        <v>-11.4</v>
      </c>
      <c r="K88" s="43" t="s">
        <v>739</v>
      </c>
      <c r="L88" s="9" t="str">
        <f t="shared" si="15"/>
        <v>Yes</v>
      </c>
    </row>
    <row r="89" spans="1:12" x14ac:dyDescent="0.25">
      <c r="A89" s="44" t="s">
        <v>557</v>
      </c>
      <c r="B89" s="35" t="s">
        <v>213</v>
      </c>
      <c r="C89" s="36">
        <v>82155</v>
      </c>
      <c r="D89" s="11" t="str">
        <f t="shared" si="12"/>
        <v>N/A</v>
      </c>
      <c r="E89" s="36">
        <v>86103</v>
      </c>
      <c r="F89" s="11" t="str">
        <f t="shared" si="13"/>
        <v>N/A</v>
      </c>
      <c r="G89" s="36">
        <v>75689</v>
      </c>
      <c r="H89" s="11" t="str">
        <f t="shared" si="14"/>
        <v>N/A</v>
      </c>
      <c r="I89" s="12">
        <v>4.806</v>
      </c>
      <c r="J89" s="12">
        <v>-12.1</v>
      </c>
      <c r="K89" s="43" t="s">
        <v>739</v>
      </c>
      <c r="L89" s="9" t="str">
        <f t="shared" si="15"/>
        <v>Yes</v>
      </c>
    </row>
    <row r="90" spans="1:12" x14ac:dyDescent="0.25">
      <c r="A90" s="44" t="s">
        <v>1322</v>
      </c>
      <c r="B90" s="35" t="s">
        <v>213</v>
      </c>
      <c r="C90" s="45">
        <v>415.45203579000002</v>
      </c>
      <c r="D90" s="11" t="str">
        <f t="shared" si="12"/>
        <v>N/A</v>
      </c>
      <c r="E90" s="45">
        <v>453.67071994999998</v>
      </c>
      <c r="F90" s="11" t="str">
        <f t="shared" si="13"/>
        <v>N/A</v>
      </c>
      <c r="G90" s="45">
        <v>457.42165969000001</v>
      </c>
      <c r="H90" s="11" t="str">
        <f t="shared" si="14"/>
        <v>N/A</v>
      </c>
      <c r="I90" s="12">
        <v>9.1989999999999998</v>
      </c>
      <c r="J90" s="12">
        <v>0.82679999999999998</v>
      </c>
      <c r="K90" s="43" t="s">
        <v>739</v>
      </c>
      <c r="L90" s="9" t="str">
        <f t="shared" si="15"/>
        <v>Yes</v>
      </c>
    </row>
    <row r="91" spans="1:12" x14ac:dyDescent="0.25">
      <c r="A91" s="44" t="s">
        <v>558</v>
      </c>
      <c r="B91" s="35" t="s">
        <v>213</v>
      </c>
      <c r="C91" s="45">
        <v>8842859</v>
      </c>
      <c r="D91" s="11" t="str">
        <f t="shared" si="12"/>
        <v>N/A</v>
      </c>
      <c r="E91" s="45">
        <v>9573355</v>
      </c>
      <c r="F91" s="11" t="str">
        <f t="shared" si="13"/>
        <v>N/A</v>
      </c>
      <c r="G91" s="45">
        <v>10492283</v>
      </c>
      <c r="H91" s="11" t="str">
        <f t="shared" si="14"/>
        <v>N/A</v>
      </c>
      <c r="I91" s="12">
        <v>8.2609999999999992</v>
      </c>
      <c r="J91" s="12">
        <v>9.5990000000000002</v>
      </c>
      <c r="K91" s="43" t="s">
        <v>739</v>
      </c>
      <c r="L91" s="9" t="str">
        <f t="shared" si="15"/>
        <v>Yes</v>
      </c>
    </row>
    <row r="92" spans="1:12" x14ac:dyDescent="0.25">
      <c r="A92" s="44" t="s">
        <v>559</v>
      </c>
      <c r="B92" s="35" t="s">
        <v>213</v>
      </c>
      <c r="C92" s="36">
        <v>37548</v>
      </c>
      <c r="D92" s="11" t="str">
        <f t="shared" si="12"/>
        <v>N/A</v>
      </c>
      <c r="E92" s="36">
        <v>39576</v>
      </c>
      <c r="F92" s="11" t="str">
        <f t="shared" si="13"/>
        <v>N/A</v>
      </c>
      <c r="G92" s="36">
        <v>41992</v>
      </c>
      <c r="H92" s="11" t="str">
        <f t="shared" si="14"/>
        <v>N/A</v>
      </c>
      <c r="I92" s="12">
        <v>5.4009999999999998</v>
      </c>
      <c r="J92" s="12">
        <v>6.1050000000000004</v>
      </c>
      <c r="K92" s="43" t="s">
        <v>739</v>
      </c>
      <c r="L92" s="9" t="str">
        <f t="shared" si="15"/>
        <v>Yes</v>
      </c>
    </row>
    <row r="93" spans="1:12" x14ac:dyDescent="0.25">
      <c r="A93" s="44" t="s">
        <v>1323</v>
      </c>
      <c r="B93" s="35" t="s">
        <v>213</v>
      </c>
      <c r="C93" s="45">
        <v>235.50812293999999</v>
      </c>
      <c r="D93" s="11" t="str">
        <f t="shared" si="12"/>
        <v>N/A</v>
      </c>
      <c r="E93" s="45">
        <v>241.89799373</v>
      </c>
      <c r="F93" s="11" t="str">
        <f t="shared" si="13"/>
        <v>N/A</v>
      </c>
      <c r="G93" s="45">
        <v>249.86385501999999</v>
      </c>
      <c r="H93" s="11" t="str">
        <f t="shared" si="14"/>
        <v>N/A</v>
      </c>
      <c r="I93" s="12">
        <v>2.7130000000000001</v>
      </c>
      <c r="J93" s="12">
        <v>3.2930000000000001</v>
      </c>
      <c r="K93" s="43" t="s">
        <v>739</v>
      </c>
      <c r="L93" s="9" t="str">
        <f t="shared" si="15"/>
        <v>Yes</v>
      </c>
    </row>
    <row r="94" spans="1:12" ht="25" x14ac:dyDescent="0.25">
      <c r="A94" s="44" t="s">
        <v>560</v>
      </c>
      <c r="B94" s="35" t="s">
        <v>213</v>
      </c>
      <c r="C94" s="45">
        <v>4387832</v>
      </c>
      <c r="D94" s="11" t="str">
        <f t="shared" si="12"/>
        <v>N/A</v>
      </c>
      <c r="E94" s="45">
        <v>4456928</v>
      </c>
      <c r="F94" s="11" t="str">
        <f t="shared" si="13"/>
        <v>N/A</v>
      </c>
      <c r="G94" s="45">
        <v>4510203</v>
      </c>
      <c r="H94" s="11" t="str">
        <f t="shared" si="14"/>
        <v>N/A</v>
      </c>
      <c r="I94" s="12">
        <v>1.575</v>
      </c>
      <c r="J94" s="12">
        <v>1.1950000000000001</v>
      </c>
      <c r="K94" s="43" t="s">
        <v>739</v>
      </c>
      <c r="L94" s="9" t="str">
        <f t="shared" si="15"/>
        <v>Yes</v>
      </c>
    </row>
    <row r="95" spans="1:12" x14ac:dyDescent="0.25">
      <c r="A95" s="44" t="s">
        <v>561</v>
      </c>
      <c r="B95" s="35" t="s">
        <v>213</v>
      </c>
      <c r="C95" s="36">
        <v>28220</v>
      </c>
      <c r="D95" s="11" t="str">
        <f t="shared" si="12"/>
        <v>N/A</v>
      </c>
      <c r="E95" s="36">
        <v>28621</v>
      </c>
      <c r="F95" s="11" t="str">
        <f t="shared" si="13"/>
        <v>N/A</v>
      </c>
      <c r="G95" s="36">
        <v>28326</v>
      </c>
      <c r="H95" s="11" t="str">
        <f t="shared" si="14"/>
        <v>N/A</v>
      </c>
      <c r="I95" s="12">
        <v>1.421</v>
      </c>
      <c r="J95" s="12">
        <v>-1.03</v>
      </c>
      <c r="K95" s="43" t="s">
        <v>739</v>
      </c>
      <c r="L95" s="9" t="str">
        <f t="shared" si="15"/>
        <v>Yes</v>
      </c>
    </row>
    <row r="96" spans="1:12" ht="25" x14ac:dyDescent="0.25">
      <c r="A96" s="44" t="s">
        <v>1324</v>
      </c>
      <c r="B96" s="35" t="s">
        <v>213</v>
      </c>
      <c r="C96" s="45">
        <v>155.48660523999999</v>
      </c>
      <c r="D96" s="11" t="str">
        <f t="shared" si="12"/>
        <v>N/A</v>
      </c>
      <c r="E96" s="45">
        <v>155.72230181</v>
      </c>
      <c r="F96" s="11" t="str">
        <f t="shared" si="13"/>
        <v>N/A</v>
      </c>
      <c r="G96" s="45">
        <v>159.22484643000001</v>
      </c>
      <c r="H96" s="11" t="str">
        <f t="shared" si="14"/>
        <v>N/A</v>
      </c>
      <c r="I96" s="12">
        <v>0.15160000000000001</v>
      </c>
      <c r="J96" s="12">
        <v>2.2490000000000001</v>
      </c>
      <c r="K96" s="43" t="s">
        <v>739</v>
      </c>
      <c r="L96" s="9" t="str">
        <f t="shared" si="15"/>
        <v>Yes</v>
      </c>
    </row>
    <row r="97" spans="1:12" ht="25" x14ac:dyDescent="0.25">
      <c r="A97" s="44" t="s">
        <v>562</v>
      </c>
      <c r="B97" s="35" t="s">
        <v>213</v>
      </c>
      <c r="C97" s="45">
        <v>99795301</v>
      </c>
      <c r="D97" s="11" t="str">
        <f t="shared" si="12"/>
        <v>N/A</v>
      </c>
      <c r="E97" s="45">
        <v>63328935</v>
      </c>
      <c r="F97" s="11" t="str">
        <f t="shared" si="13"/>
        <v>N/A</v>
      </c>
      <c r="G97" s="45">
        <v>70814187</v>
      </c>
      <c r="H97" s="11" t="str">
        <f t="shared" si="14"/>
        <v>N/A</v>
      </c>
      <c r="I97" s="12">
        <v>-36.5</v>
      </c>
      <c r="J97" s="12">
        <v>11.82</v>
      </c>
      <c r="K97" s="43" t="s">
        <v>739</v>
      </c>
      <c r="L97" s="9" t="str">
        <f t="shared" si="15"/>
        <v>Yes</v>
      </c>
    </row>
    <row r="98" spans="1:12" x14ac:dyDescent="0.25">
      <c r="A98" s="44" t="s">
        <v>563</v>
      </c>
      <c r="B98" s="35" t="s">
        <v>213</v>
      </c>
      <c r="C98" s="36">
        <v>61308</v>
      </c>
      <c r="D98" s="11" t="str">
        <f t="shared" si="12"/>
        <v>N/A</v>
      </c>
      <c r="E98" s="36">
        <v>58357</v>
      </c>
      <c r="F98" s="11" t="str">
        <f t="shared" si="13"/>
        <v>N/A</v>
      </c>
      <c r="G98" s="36">
        <v>53494</v>
      </c>
      <c r="H98" s="11" t="str">
        <f t="shared" si="14"/>
        <v>N/A</v>
      </c>
      <c r="I98" s="12">
        <v>-4.8099999999999996</v>
      </c>
      <c r="J98" s="12">
        <v>-8.33</v>
      </c>
      <c r="K98" s="43" t="s">
        <v>739</v>
      </c>
      <c r="L98" s="9" t="str">
        <f t="shared" si="15"/>
        <v>Yes</v>
      </c>
    </row>
    <row r="99" spans="1:12" x14ac:dyDescent="0.25">
      <c r="A99" s="44" t="s">
        <v>1325</v>
      </c>
      <c r="B99" s="35" t="s">
        <v>213</v>
      </c>
      <c r="C99" s="45">
        <v>1627.7696384999999</v>
      </c>
      <c r="D99" s="11" t="str">
        <f t="shared" si="12"/>
        <v>N/A</v>
      </c>
      <c r="E99" s="45">
        <v>1085.1986050999999</v>
      </c>
      <c r="F99" s="11" t="str">
        <f t="shared" si="13"/>
        <v>N/A</v>
      </c>
      <c r="G99" s="45">
        <v>1323.7781246</v>
      </c>
      <c r="H99" s="11" t="str">
        <f t="shared" si="14"/>
        <v>N/A</v>
      </c>
      <c r="I99" s="12">
        <v>-33.299999999999997</v>
      </c>
      <c r="J99" s="12">
        <v>21.98</v>
      </c>
      <c r="K99" s="43" t="s">
        <v>739</v>
      </c>
      <c r="L99" s="9" t="str">
        <f t="shared" si="15"/>
        <v>Yes</v>
      </c>
    </row>
    <row r="100" spans="1:12" x14ac:dyDescent="0.25">
      <c r="A100" s="44" t="s">
        <v>564</v>
      </c>
      <c r="B100" s="35" t="s">
        <v>213</v>
      </c>
      <c r="C100" s="45">
        <v>58953853</v>
      </c>
      <c r="D100" s="11" t="str">
        <f t="shared" si="12"/>
        <v>N/A</v>
      </c>
      <c r="E100" s="45">
        <v>60990506</v>
      </c>
      <c r="F100" s="11" t="str">
        <f t="shared" si="13"/>
        <v>N/A</v>
      </c>
      <c r="G100" s="45">
        <v>56352424</v>
      </c>
      <c r="H100" s="11" t="str">
        <f t="shared" si="14"/>
        <v>N/A</v>
      </c>
      <c r="I100" s="12">
        <v>3.4550000000000001</v>
      </c>
      <c r="J100" s="12">
        <v>-7.6</v>
      </c>
      <c r="K100" s="43" t="s">
        <v>739</v>
      </c>
      <c r="L100" s="9" t="str">
        <f t="shared" si="15"/>
        <v>Yes</v>
      </c>
    </row>
    <row r="101" spans="1:12" x14ac:dyDescent="0.25">
      <c r="A101" s="44" t="s">
        <v>565</v>
      </c>
      <c r="B101" s="35" t="s">
        <v>213</v>
      </c>
      <c r="C101" s="36">
        <v>101965</v>
      </c>
      <c r="D101" s="11" t="str">
        <f t="shared" si="12"/>
        <v>N/A</v>
      </c>
      <c r="E101" s="36">
        <v>101480</v>
      </c>
      <c r="F101" s="11" t="str">
        <f t="shared" si="13"/>
        <v>N/A</v>
      </c>
      <c r="G101" s="36">
        <v>91339</v>
      </c>
      <c r="H101" s="11" t="str">
        <f t="shared" si="14"/>
        <v>N/A</v>
      </c>
      <c r="I101" s="12">
        <v>-0.47599999999999998</v>
      </c>
      <c r="J101" s="12">
        <v>-9.99</v>
      </c>
      <c r="K101" s="43" t="s">
        <v>739</v>
      </c>
      <c r="L101" s="9" t="str">
        <f t="shared" si="15"/>
        <v>Yes</v>
      </c>
    </row>
    <row r="102" spans="1:12" x14ac:dyDescent="0.25">
      <c r="A102" s="44" t="s">
        <v>1326</v>
      </c>
      <c r="B102" s="35" t="s">
        <v>213</v>
      </c>
      <c r="C102" s="45">
        <v>578.17734516999997</v>
      </c>
      <c r="D102" s="11" t="str">
        <f t="shared" si="12"/>
        <v>N/A</v>
      </c>
      <c r="E102" s="45">
        <v>601.01011037000001</v>
      </c>
      <c r="F102" s="11" t="str">
        <f t="shared" si="13"/>
        <v>N/A</v>
      </c>
      <c r="G102" s="45">
        <v>616.95906458000002</v>
      </c>
      <c r="H102" s="11" t="str">
        <f t="shared" si="14"/>
        <v>N/A</v>
      </c>
      <c r="I102" s="12">
        <v>3.9489999999999998</v>
      </c>
      <c r="J102" s="12">
        <v>2.6539999999999999</v>
      </c>
      <c r="K102" s="43" t="s">
        <v>739</v>
      </c>
      <c r="L102" s="9" t="str">
        <f t="shared" si="15"/>
        <v>Yes</v>
      </c>
    </row>
    <row r="103" spans="1:12" ht="25" x14ac:dyDescent="0.25">
      <c r="A103" s="44" t="s">
        <v>566</v>
      </c>
      <c r="B103" s="35" t="s">
        <v>213</v>
      </c>
      <c r="C103" s="45">
        <v>2311829</v>
      </c>
      <c r="D103" s="11" t="str">
        <f t="shared" si="12"/>
        <v>N/A</v>
      </c>
      <c r="E103" s="45">
        <v>3039173</v>
      </c>
      <c r="F103" s="11" t="str">
        <f t="shared" si="13"/>
        <v>N/A</v>
      </c>
      <c r="G103" s="45">
        <v>600325</v>
      </c>
      <c r="H103" s="11" t="str">
        <f t="shared" si="14"/>
        <v>N/A</v>
      </c>
      <c r="I103" s="12">
        <v>31.46</v>
      </c>
      <c r="J103" s="12">
        <v>-80.2</v>
      </c>
      <c r="K103" s="43" t="s">
        <v>739</v>
      </c>
      <c r="L103" s="9" t="str">
        <f t="shared" si="15"/>
        <v>No</v>
      </c>
    </row>
    <row r="104" spans="1:12" x14ac:dyDescent="0.25">
      <c r="A104" s="44" t="s">
        <v>567</v>
      </c>
      <c r="B104" s="35" t="s">
        <v>213</v>
      </c>
      <c r="C104" s="36">
        <v>365</v>
      </c>
      <c r="D104" s="11" t="str">
        <f t="shared" si="12"/>
        <v>N/A</v>
      </c>
      <c r="E104" s="36">
        <v>312</v>
      </c>
      <c r="F104" s="11" t="str">
        <f t="shared" si="13"/>
        <v>N/A</v>
      </c>
      <c r="G104" s="36">
        <v>156</v>
      </c>
      <c r="H104" s="11" t="str">
        <f t="shared" si="14"/>
        <v>N/A</v>
      </c>
      <c r="I104" s="12">
        <v>-14.5</v>
      </c>
      <c r="J104" s="12">
        <v>-50</v>
      </c>
      <c r="K104" s="43" t="s">
        <v>739</v>
      </c>
      <c r="L104" s="9" t="str">
        <f t="shared" si="15"/>
        <v>No</v>
      </c>
    </row>
    <row r="105" spans="1:12" x14ac:dyDescent="0.25">
      <c r="A105" s="44" t="s">
        <v>1327</v>
      </c>
      <c r="B105" s="35" t="s">
        <v>213</v>
      </c>
      <c r="C105" s="45">
        <v>6333.7780822000004</v>
      </c>
      <c r="D105" s="11" t="str">
        <f t="shared" si="12"/>
        <v>N/A</v>
      </c>
      <c r="E105" s="45">
        <v>9740.9391025999994</v>
      </c>
      <c r="F105" s="11" t="str">
        <f t="shared" si="13"/>
        <v>N/A</v>
      </c>
      <c r="G105" s="45">
        <v>3848.2371794999999</v>
      </c>
      <c r="H105" s="11" t="str">
        <f t="shared" si="14"/>
        <v>N/A</v>
      </c>
      <c r="I105" s="12">
        <v>53.79</v>
      </c>
      <c r="J105" s="12">
        <v>-60.5</v>
      </c>
      <c r="K105" s="43" t="s">
        <v>739</v>
      </c>
      <c r="L105" s="9" t="str">
        <f t="shared" si="15"/>
        <v>No</v>
      </c>
    </row>
    <row r="106" spans="1:12" x14ac:dyDescent="0.25">
      <c r="A106" s="44" t="s">
        <v>568</v>
      </c>
      <c r="B106" s="35" t="s">
        <v>213</v>
      </c>
      <c r="C106" s="45">
        <v>106476161</v>
      </c>
      <c r="D106" s="11" t="str">
        <f t="shared" si="12"/>
        <v>N/A</v>
      </c>
      <c r="E106" s="45">
        <v>67540096</v>
      </c>
      <c r="F106" s="11" t="str">
        <f t="shared" si="13"/>
        <v>N/A</v>
      </c>
      <c r="G106" s="45">
        <v>63791291</v>
      </c>
      <c r="H106" s="11" t="str">
        <f t="shared" si="14"/>
        <v>N/A</v>
      </c>
      <c r="I106" s="12">
        <v>-36.6</v>
      </c>
      <c r="J106" s="12">
        <v>-5.55</v>
      </c>
      <c r="K106" s="43" t="s">
        <v>739</v>
      </c>
      <c r="L106" s="9" t="str">
        <f t="shared" si="15"/>
        <v>Yes</v>
      </c>
    </row>
    <row r="107" spans="1:12" x14ac:dyDescent="0.25">
      <c r="A107" s="44" t="s">
        <v>569</v>
      </c>
      <c r="B107" s="35" t="s">
        <v>213</v>
      </c>
      <c r="C107" s="36">
        <v>97014</v>
      </c>
      <c r="D107" s="11" t="str">
        <f t="shared" si="12"/>
        <v>N/A</v>
      </c>
      <c r="E107" s="36">
        <v>95422</v>
      </c>
      <c r="F107" s="11" t="str">
        <f t="shared" si="13"/>
        <v>N/A</v>
      </c>
      <c r="G107" s="36">
        <v>84363</v>
      </c>
      <c r="H107" s="11" t="str">
        <f t="shared" si="14"/>
        <v>N/A</v>
      </c>
      <c r="I107" s="12">
        <v>-1.64</v>
      </c>
      <c r="J107" s="12">
        <v>-11.6</v>
      </c>
      <c r="K107" s="43" t="s">
        <v>739</v>
      </c>
      <c r="L107" s="9" t="str">
        <f t="shared" si="15"/>
        <v>Yes</v>
      </c>
    </row>
    <row r="108" spans="1:12" x14ac:dyDescent="0.25">
      <c r="A108" s="44" t="s">
        <v>1328</v>
      </c>
      <c r="B108" s="35" t="s">
        <v>213</v>
      </c>
      <c r="C108" s="45">
        <v>1097.5339745000001</v>
      </c>
      <c r="D108" s="11" t="str">
        <f t="shared" si="12"/>
        <v>N/A</v>
      </c>
      <c r="E108" s="45">
        <v>707.80423801999996</v>
      </c>
      <c r="F108" s="11" t="str">
        <f t="shared" si="13"/>
        <v>N/A</v>
      </c>
      <c r="G108" s="45">
        <v>756.15247206000004</v>
      </c>
      <c r="H108" s="11" t="str">
        <f t="shared" si="14"/>
        <v>N/A</v>
      </c>
      <c r="I108" s="12">
        <v>-35.5</v>
      </c>
      <c r="J108" s="12">
        <v>6.8310000000000004</v>
      </c>
      <c r="K108" s="43" t="s">
        <v>739</v>
      </c>
      <c r="L108" s="9" t="str">
        <f t="shared" si="15"/>
        <v>Yes</v>
      </c>
    </row>
    <row r="109" spans="1:12" x14ac:dyDescent="0.25">
      <c r="A109" s="44" t="s">
        <v>570</v>
      </c>
      <c r="B109" s="35" t="s">
        <v>213</v>
      </c>
      <c r="C109" s="45">
        <v>260149388</v>
      </c>
      <c r="D109" s="11" t="str">
        <f t="shared" si="12"/>
        <v>N/A</v>
      </c>
      <c r="E109" s="45">
        <v>264657770</v>
      </c>
      <c r="F109" s="11" t="str">
        <f t="shared" si="13"/>
        <v>N/A</v>
      </c>
      <c r="G109" s="45">
        <v>269011265</v>
      </c>
      <c r="H109" s="11" t="str">
        <f t="shared" si="14"/>
        <v>N/A</v>
      </c>
      <c r="I109" s="12">
        <v>1.7330000000000001</v>
      </c>
      <c r="J109" s="12">
        <v>1.645</v>
      </c>
      <c r="K109" s="43" t="s">
        <v>739</v>
      </c>
      <c r="L109" s="9" t="str">
        <f t="shared" si="15"/>
        <v>Yes</v>
      </c>
    </row>
    <row r="110" spans="1:12" x14ac:dyDescent="0.25">
      <c r="A110" s="44" t="s">
        <v>571</v>
      </c>
      <c r="B110" s="35" t="s">
        <v>213</v>
      </c>
      <c r="C110" s="36">
        <v>124898</v>
      </c>
      <c r="D110" s="11" t="str">
        <f t="shared" si="12"/>
        <v>N/A</v>
      </c>
      <c r="E110" s="36">
        <v>125601</v>
      </c>
      <c r="F110" s="11" t="str">
        <f t="shared" si="13"/>
        <v>N/A</v>
      </c>
      <c r="G110" s="36">
        <v>117502</v>
      </c>
      <c r="H110" s="11" t="str">
        <f t="shared" si="14"/>
        <v>N/A</v>
      </c>
      <c r="I110" s="12">
        <v>0.56289999999999996</v>
      </c>
      <c r="J110" s="12">
        <v>-6.45</v>
      </c>
      <c r="K110" s="43" t="s">
        <v>739</v>
      </c>
      <c r="L110" s="9" t="str">
        <f t="shared" si="15"/>
        <v>Yes</v>
      </c>
    </row>
    <row r="111" spans="1:12" x14ac:dyDescent="0.25">
      <c r="A111" s="44" t="s">
        <v>1329</v>
      </c>
      <c r="B111" s="35" t="s">
        <v>213</v>
      </c>
      <c r="C111" s="45">
        <v>2082.8947460999998</v>
      </c>
      <c r="D111" s="11" t="str">
        <f t="shared" si="12"/>
        <v>N/A</v>
      </c>
      <c r="E111" s="45">
        <v>2107.1310738000002</v>
      </c>
      <c r="F111" s="11" t="str">
        <f t="shared" si="13"/>
        <v>N/A</v>
      </c>
      <c r="G111" s="45">
        <v>2289.4186055999999</v>
      </c>
      <c r="H111" s="11" t="str">
        <f t="shared" si="14"/>
        <v>N/A</v>
      </c>
      <c r="I111" s="12">
        <v>1.1639999999999999</v>
      </c>
      <c r="J111" s="12">
        <v>8.6509999999999998</v>
      </c>
      <c r="K111" s="43" t="s">
        <v>739</v>
      </c>
      <c r="L111" s="9" t="str">
        <f t="shared" si="15"/>
        <v>Yes</v>
      </c>
    </row>
    <row r="112" spans="1:12" ht="25" x14ac:dyDescent="0.25">
      <c r="A112" s="44" t="s">
        <v>572</v>
      </c>
      <c r="B112" s="35" t="s">
        <v>213</v>
      </c>
      <c r="C112" s="45">
        <v>62696781</v>
      </c>
      <c r="D112" s="11" t="str">
        <f t="shared" si="12"/>
        <v>N/A</v>
      </c>
      <c r="E112" s="45">
        <v>57884125</v>
      </c>
      <c r="F112" s="11" t="str">
        <f t="shared" si="13"/>
        <v>N/A</v>
      </c>
      <c r="G112" s="45">
        <v>55673284</v>
      </c>
      <c r="H112" s="11" t="str">
        <f t="shared" si="14"/>
        <v>N/A</v>
      </c>
      <c r="I112" s="12">
        <v>-7.68</v>
      </c>
      <c r="J112" s="12">
        <v>-3.82</v>
      </c>
      <c r="K112" s="43" t="s">
        <v>739</v>
      </c>
      <c r="L112" s="9" t="str">
        <f t="shared" si="15"/>
        <v>Yes</v>
      </c>
    </row>
    <row r="113" spans="1:12" x14ac:dyDescent="0.25">
      <c r="A113" s="44" t="s">
        <v>573</v>
      </c>
      <c r="B113" s="35" t="s">
        <v>213</v>
      </c>
      <c r="C113" s="36">
        <v>29389</v>
      </c>
      <c r="D113" s="11" t="str">
        <f t="shared" si="12"/>
        <v>N/A</v>
      </c>
      <c r="E113" s="36">
        <v>32969</v>
      </c>
      <c r="F113" s="11" t="str">
        <f t="shared" si="13"/>
        <v>N/A</v>
      </c>
      <c r="G113" s="36">
        <v>31363</v>
      </c>
      <c r="H113" s="11" t="str">
        <f t="shared" si="14"/>
        <v>N/A</v>
      </c>
      <c r="I113" s="12">
        <v>12.18</v>
      </c>
      <c r="J113" s="12">
        <v>-4.87</v>
      </c>
      <c r="K113" s="43" t="s">
        <v>739</v>
      </c>
      <c r="L113" s="9" t="str">
        <f t="shared" si="15"/>
        <v>Yes</v>
      </c>
    </row>
    <row r="114" spans="1:12" ht="25" x14ac:dyDescent="0.25">
      <c r="A114" s="44" t="s">
        <v>1330</v>
      </c>
      <c r="B114" s="35" t="s">
        <v>213</v>
      </c>
      <c r="C114" s="45">
        <v>2133.3417605</v>
      </c>
      <c r="D114" s="11" t="str">
        <f t="shared" si="12"/>
        <v>N/A</v>
      </c>
      <c r="E114" s="45">
        <v>1755.7137006999999</v>
      </c>
      <c r="F114" s="11" t="str">
        <f t="shared" si="13"/>
        <v>N/A</v>
      </c>
      <c r="G114" s="45">
        <v>1775.1262314999999</v>
      </c>
      <c r="H114" s="11" t="str">
        <f t="shared" si="14"/>
        <v>N/A</v>
      </c>
      <c r="I114" s="12">
        <v>-17.7</v>
      </c>
      <c r="J114" s="12">
        <v>1.1060000000000001</v>
      </c>
      <c r="K114" s="43" t="s">
        <v>739</v>
      </c>
      <c r="L114" s="9" t="str">
        <f t="shared" si="15"/>
        <v>Yes</v>
      </c>
    </row>
    <row r="115" spans="1:12" ht="25" x14ac:dyDescent="0.25">
      <c r="A115" s="44" t="s">
        <v>574</v>
      </c>
      <c r="B115" s="35" t="s">
        <v>213</v>
      </c>
      <c r="C115" s="45">
        <v>11867004</v>
      </c>
      <c r="D115" s="11" t="str">
        <f t="shared" si="12"/>
        <v>N/A</v>
      </c>
      <c r="E115" s="45">
        <v>10810760</v>
      </c>
      <c r="F115" s="11" t="str">
        <f t="shared" si="13"/>
        <v>N/A</v>
      </c>
      <c r="G115" s="45">
        <v>7805768</v>
      </c>
      <c r="H115" s="11" t="str">
        <f t="shared" si="14"/>
        <v>N/A</v>
      </c>
      <c r="I115" s="12">
        <v>-8.9</v>
      </c>
      <c r="J115" s="12">
        <v>-27.8</v>
      </c>
      <c r="K115" s="43" t="s">
        <v>739</v>
      </c>
      <c r="L115" s="9" t="str">
        <f t="shared" si="15"/>
        <v>Yes</v>
      </c>
    </row>
    <row r="116" spans="1:12" x14ac:dyDescent="0.25">
      <c r="A116" s="3" t="s">
        <v>575</v>
      </c>
      <c r="B116" s="35" t="s">
        <v>213</v>
      </c>
      <c r="C116" s="36">
        <v>13927</v>
      </c>
      <c r="D116" s="11" t="str">
        <f t="shared" si="12"/>
        <v>N/A</v>
      </c>
      <c r="E116" s="36">
        <v>13825</v>
      </c>
      <c r="F116" s="11" t="str">
        <f t="shared" si="13"/>
        <v>N/A</v>
      </c>
      <c r="G116" s="36">
        <v>12287</v>
      </c>
      <c r="H116" s="11" t="str">
        <f t="shared" si="14"/>
        <v>N/A</v>
      </c>
      <c r="I116" s="12">
        <v>-0.73199999999999998</v>
      </c>
      <c r="J116" s="12">
        <v>-11.1</v>
      </c>
      <c r="K116" s="43" t="s">
        <v>739</v>
      </c>
      <c r="L116" s="9" t="str">
        <f t="shared" si="15"/>
        <v>Yes</v>
      </c>
    </row>
    <row r="117" spans="1:12" ht="25" x14ac:dyDescent="0.25">
      <c r="A117" s="3" t="s">
        <v>1331</v>
      </c>
      <c r="B117" s="35" t="s">
        <v>213</v>
      </c>
      <c r="C117" s="45">
        <v>852.08616357000005</v>
      </c>
      <c r="D117" s="11" t="str">
        <f t="shared" si="12"/>
        <v>N/A</v>
      </c>
      <c r="E117" s="45">
        <v>781.97179024000002</v>
      </c>
      <c r="F117" s="11" t="str">
        <f t="shared" si="13"/>
        <v>N/A</v>
      </c>
      <c r="G117" s="45">
        <v>635.28672581000001</v>
      </c>
      <c r="H117" s="11" t="str">
        <f t="shared" si="14"/>
        <v>N/A</v>
      </c>
      <c r="I117" s="12">
        <v>-8.23</v>
      </c>
      <c r="J117" s="12">
        <v>-18.8</v>
      </c>
      <c r="K117" s="43" t="s">
        <v>739</v>
      </c>
      <c r="L117" s="9" t="str">
        <f t="shared" si="15"/>
        <v>Yes</v>
      </c>
    </row>
    <row r="118" spans="1:12" ht="25" x14ac:dyDescent="0.25">
      <c r="A118" s="4" t="s">
        <v>576</v>
      </c>
      <c r="B118" s="35" t="s">
        <v>213</v>
      </c>
      <c r="C118" s="45">
        <v>3333148</v>
      </c>
      <c r="D118" s="11" t="str">
        <f t="shared" si="12"/>
        <v>N/A</v>
      </c>
      <c r="E118" s="45">
        <v>3522913</v>
      </c>
      <c r="F118" s="11" t="str">
        <f t="shared" si="13"/>
        <v>N/A</v>
      </c>
      <c r="G118" s="45">
        <v>1098727</v>
      </c>
      <c r="H118" s="11" t="str">
        <f t="shared" si="14"/>
        <v>N/A</v>
      </c>
      <c r="I118" s="12">
        <v>5.6929999999999996</v>
      </c>
      <c r="J118" s="12">
        <v>-68.8</v>
      </c>
      <c r="K118" s="43" t="s">
        <v>739</v>
      </c>
      <c r="L118" s="9" t="str">
        <f t="shared" si="15"/>
        <v>No</v>
      </c>
    </row>
    <row r="119" spans="1:12" x14ac:dyDescent="0.25">
      <c r="A119" s="4" t="s">
        <v>577</v>
      </c>
      <c r="B119" s="35" t="s">
        <v>213</v>
      </c>
      <c r="C119" s="36">
        <v>251</v>
      </c>
      <c r="D119" s="11" t="str">
        <f t="shared" si="12"/>
        <v>N/A</v>
      </c>
      <c r="E119" s="36">
        <v>347</v>
      </c>
      <c r="F119" s="11" t="str">
        <f t="shared" si="13"/>
        <v>N/A</v>
      </c>
      <c r="G119" s="36">
        <v>247</v>
      </c>
      <c r="H119" s="11" t="str">
        <f t="shared" si="14"/>
        <v>N/A</v>
      </c>
      <c r="I119" s="12">
        <v>38.25</v>
      </c>
      <c r="J119" s="12">
        <v>-28.8</v>
      </c>
      <c r="K119" s="43" t="s">
        <v>739</v>
      </c>
      <c r="L119" s="9" t="str">
        <f t="shared" si="15"/>
        <v>Yes</v>
      </c>
    </row>
    <row r="120" spans="1:12" ht="25" x14ac:dyDescent="0.25">
      <c r="A120" s="4" t="s">
        <v>1332</v>
      </c>
      <c r="B120" s="35" t="s">
        <v>213</v>
      </c>
      <c r="C120" s="45">
        <v>13279.474104000001</v>
      </c>
      <c r="D120" s="11" t="str">
        <f t="shared" si="12"/>
        <v>N/A</v>
      </c>
      <c r="E120" s="45">
        <v>10152.487032000001</v>
      </c>
      <c r="F120" s="11" t="str">
        <f t="shared" si="13"/>
        <v>N/A</v>
      </c>
      <c r="G120" s="45">
        <v>4448.2874493999998</v>
      </c>
      <c r="H120" s="11" t="str">
        <f t="shared" si="14"/>
        <v>N/A</v>
      </c>
      <c r="I120" s="12">
        <v>-23.5</v>
      </c>
      <c r="J120" s="12">
        <v>-56.2</v>
      </c>
      <c r="K120" s="43" t="s">
        <v>739</v>
      </c>
      <c r="L120" s="9" t="str">
        <f t="shared" si="15"/>
        <v>No</v>
      </c>
    </row>
    <row r="121" spans="1:12" ht="25" x14ac:dyDescent="0.25">
      <c r="A121" s="4" t="s">
        <v>578</v>
      </c>
      <c r="B121" s="35" t="s">
        <v>213</v>
      </c>
      <c r="C121" s="45">
        <v>17900941</v>
      </c>
      <c r="D121" s="11" t="str">
        <f t="shared" si="12"/>
        <v>N/A</v>
      </c>
      <c r="E121" s="45">
        <v>13594904</v>
      </c>
      <c r="F121" s="11" t="str">
        <f t="shared" si="13"/>
        <v>N/A</v>
      </c>
      <c r="G121" s="45">
        <v>15056070</v>
      </c>
      <c r="H121" s="11" t="str">
        <f t="shared" si="14"/>
        <v>N/A</v>
      </c>
      <c r="I121" s="12">
        <v>-24.1</v>
      </c>
      <c r="J121" s="12">
        <v>10.75</v>
      </c>
      <c r="K121" s="43" t="s">
        <v>739</v>
      </c>
      <c r="L121" s="9" t="str">
        <f t="shared" si="15"/>
        <v>Yes</v>
      </c>
    </row>
    <row r="122" spans="1:12" x14ac:dyDescent="0.25">
      <c r="A122" s="4" t="s">
        <v>579</v>
      </c>
      <c r="B122" s="35" t="s">
        <v>213</v>
      </c>
      <c r="C122" s="36">
        <v>11445</v>
      </c>
      <c r="D122" s="11" t="str">
        <f t="shared" si="12"/>
        <v>N/A</v>
      </c>
      <c r="E122" s="36">
        <v>10782</v>
      </c>
      <c r="F122" s="11" t="str">
        <f t="shared" si="13"/>
        <v>N/A</v>
      </c>
      <c r="G122" s="36">
        <v>10334</v>
      </c>
      <c r="H122" s="11" t="str">
        <f t="shared" si="14"/>
        <v>N/A</v>
      </c>
      <c r="I122" s="12">
        <v>-5.79</v>
      </c>
      <c r="J122" s="12">
        <v>-4.16</v>
      </c>
      <c r="K122" s="43" t="s">
        <v>739</v>
      </c>
      <c r="L122" s="9" t="str">
        <f t="shared" si="15"/>
        <v>Yes</v>
      </c>
    </row>
    <row r="123" spans="1:12" ht="25" x14ac:dyDescent="0.25">
      <c r="A123" s="4" t="s">
        <v>1333</v>
      </c>
      <c r="B123" s="35" t="s">
        <v>213</v>
      </c>
      <c r="C123" s="45">
        <v>1564.0839668000001</v>
      </c>
      <c r="D123" s="11" t="str">
        <f t="shared" si="12"/>
        <v>N/A</v>
      </c>
      <c r="E123" s="45">
        <v>1260.8888889</v>
      </c>
      <c r="F123" s="11" t="str">
        <f t="shared" si="13"/>
        <v>N/A</v>
      </c>
      <c r="G123" s="45">
        <v>1456.9450357999999</v>
      </c>
      <c r="H123" s="11" t="str">
        <f t="shared" si="14"/>
        <v>N/A</v>
      </c>
      <c r="I123" s="12">
        <v>-19.399999999999999</v>
      </c>
      <c r="J123" s="12">
        <v>15.55</v>
      </c>
      <c r="K123" s="43" t="s">
        <v>739</v>
      </c>
      <c r="L123" s="9" t="str">
        <f t="shared" si="15"/>
        <v>Yes</v>
      </c>
    </row>
    <row r="124" spans="1:12" ht="25" x14ac:dyDescent="0.25">
      <c r="A124" s="4" t="s">
        <v>580</v>
      </c>
      <c r="B124" s="35" t="s">
        <v>213</v>
      </c>
      <c r="C124" s="45">
        <v>1604012</v>
      </c>
      <c r="D124" s="11" t="str">
        <f t="shared" si="12"/>
        <v>N/A</v>
      </c>
      <c r="E124" s="45">
        <v>1925150</v>
      </c>
      <c r="F124" s="11" t="str">
        <f t="shared" si="13"/>
        <v>N/A</v>
      </c>
      <c r="G124" s="45">
        <v>2942869</v>
      </c>
      <c r="H124" s="11" t="str">
        <f t="shared" si="14"/>
        <v>N/A</v>
      </c>
      <c r="I124" s="12">
        <v>20.02</v>
      </c>
      <c r="J124" s="12">
        <v>52.86</v>
      </c>
      <c r="K124" s="43" t="s">
        <v>739</v>
      </c>
      <c r="L124" s="9" t="str">
        <f t="shared" si="15"/>
        <v>No</v>
      </c>
    </row>
    <row r="125" spans="1:12" x14ac:dyDescent="0.25">
      <c r="A125" s="2" t="s">
        <v>581</v>
      </c>
      <c r="B125" s="35" t="s">
        <v>213</v>
      </c>
      <c r="C125" s="36">
        <v>2110</v>
      </c>
      <c r="D125" s="11" t="str">
        <f t="shared" si="12"/>
        <v>N/A</v>
      </c>
      <c r="E125" s="36">
        <v>2448</v>
      </c>
      <c r="F125" s="11" t="str">
        <f t="shared" si="13"/>
        <v>N/A</v>
      </c>
      <c r="G125" s="36">
        <v>2596</v>
      </c>
      <c r="H125" s="11" t="str">
        <f t="shared" si="14"/>
        <v>N/A</v>
      </c>
      <c r="I125" s="12">
        <v>16.02</v>
      </c>
      <c r="J125" s="12">
        <v>6.0460000000000003</v>
      </c>
      <c r="K125" s="43" t="s">
        <v>739</v>
      </c>
      <c r="L125" s="9" t="str">
        <f t="shared" si="15"/>
        <v>Yes</v>
      </c>
    </row>
    <row r="126" spans="1:12" ht="25" x14ac:dyDescent="0.25">
      <c r="A126" s="2" t="s">
        <v>1334</v>
      </c>
      <c r="B126" s="35" t="s">
        <v>213</v>
      </c>
      <c r="C126" s="45">
        <v>760.19526066000003</v>
      </c>
      <c r="D126" s="11" t="str">
        <f t="shared" si="12"/>
        <v>N/A</v>
      </c>
      <c r="E126" s="45">
        <v>786.41748366000002</v>
      </c>
      <c r="F126" s="11" t="str">
        <f t="shared" si="13"/>
        <v>N/A</v>
      </c>
      <c r="G126" s="45">
        <v>1133.616718</v>
      </c>
      <c r="H126" s="11" t="str">
        <f t="shared" si="14"/>
        <v>N/A</v>
      </c>
      <c r="I126" s="12">
        <v>3.4489999999999998</v>
      </c>
      <c r="J126" s="12">
        <v>44.15</v>
      </c>
      <c r="K126" s="43" t="s">
        <v>739</v>
      </c>
      <c r="L126" s="9" t="str">
        <f t="shared" si="15"/>
        <v>No</v>
      </c>
    </row>
    <row r="127" spans="1:12" ht="25" x14ac:dyDescent="0.25">
      <c r="A127" s="2" t="s">
        <v>582</v>
      </c>
      <c r="B127" s="35" t="s">
        <v>213</v>
      </c>
      <c r="C127" s="45">
        <v>10740804</v>
      </c>
      <c r="D127" s="11" t="str">
        <f t="shared" si="12"/>
        <v>N/A</v>
      </c>
      <c r="E127" s="45">
        <v>11094029</v>
      </c>
      <c r="F127" s="11" t="str">
        <f t="shared" si="13"/>
        <v>N/A</v>
      </c>
      <c r="G127" s="45">
        <v>8748704</v>
      </c>
      <c r="H127" s="11" t="str">
        <f t="shared" si="14"/>
        <v>N/A</v>
      </c>
      <c r="I127" s="12">
        <v>3.2890000000000001</v>
      </c>
      <c r="J127" s="12">
        <v>-21.1</v>
      </c>
      <c r="K127" s="43" t="s">
        <v>739</v>
      </c>
      <c r="L127" s="9" t="str">
        <f t="shared" si="15"/>
        <v>Yes</v>
      </c>
    </row>
    <row r="128" spans="1:12" x14ac:dyDescent="0.25">
      <c r="A128" s="2" t="s">
        <v>583</v>
      </c>
      <c r="B128" s="35" t="s">
        <v>213</v>
      </c>
      <c r="C128" s="36">
        <v>8279</v>
      </c>
      <c r="D128" s="11" t="str">
        <f t="shared" si="12"/>
        <v>N/A</v>
      </c>
      <c r="E128" s="36">
        <v>9039</v>
      </c>
      <c r="F128" s="11" t="str">
        <f t="shared" si="13"/>
        <v>N/A</v>
      </c>
      <c r="G128" s="36">
        <v>8117</v>
      </c>
      <c r="H128" s="11" t="str">
        <f t="shared" si="14"/>
        <v>N/A</v>
      </c>
      <c r="I128" s="12">
        <v>9.18</v>
      </c>
      <c r="J128" s="12">
        <v>-10.199999999999999</v>
      </c>
      <c r="K128" s="43" t="s">
        <v>739</v>
      </c>
      <c r="L128" s="9" t="str">
        <f t="shared" si="15"/>
        <v>Yes</v>
      </c>
    </row>
    <row r="129" spans="1:12" ht="25" x14ac:dyDescent="0.25">
      <c r="A129" s="2" t="s">
        <v>1335</v>
      </c>
      <c r="B129" s="35" t="s">
        <v>213</v>
      </c>
      <c r="C129" s="45">
        <v>1297.3552361</v>
      </c>
      <c r="D129" s="11" t="str">
        <f t="shared" si="12"/>
        <v>N/A</v>
      </c>
      <c r="E129" s="45">
        <v>1227.3513663000001</v>
      </c>
      <c r="F129" s="11" t="str">
        <f t="shared" si="13"/>
        <v>N/A</v>
      </c>
      <c r="G129" s="45">
        <v>1077.8248120999999</v>
      </c>
      <c r="H129" s="11" t="str">
        <f t="shared" si="14"/>
        <v>N/A</v>
      </c>
      <c r="I129" s="12">
        <v>-5.4</v>
      </c>
      <c r="J129" s="12">
        <v>-12.2</v>
      </c>
      <c r="K129" s="43" t="s">
        <v>739</v>
      </c>
      <c r="L129" s="9" t="str">
        <f t="shared" si="15"/>
        <v>Yes</v>
      </c>
    </row>
    <row r="130" spans="1:12" x14ac:dyDescent="0.25">
      <c r="A130" s="2" t="s">
        <v>584</v>
      </c>
      <c r="B130" s="35" t="s">
        <v>213</v>
      </c>
      <c r="C130" s="45">
        <v>5695822</v>
      </c>
      <c r="D130" s="11" t="str">
        <f t="shared" si="12"/>
        <v>N/A</v>
      </c>
      <c r="E130" s="45">
        <v>5349381</v>
      </c>
      <c r="F130" s="11" t="str">
        <f t="shared" si="13"/>
        <v>N/A</v>
      </c>
      <c r="G130" s="45">
        <v>4892679</v>
      </c>
      <c r="H130" s="11" t="str">
        <f t="shared" si="14"/>
        <v>N/A</v>
      </c>
      <c r="I130" s="12">
        <v>-6.08</v>
      </c>
      <c r="J130" s="12">
        <v>-8.5399999999999991</v>
      </c>
      <c r="K130" s="43" t="s">
        <v>739</v>
      </c>
      <c r="L130" s="9" t="str">
        <f t="shared" si="15"/>
        <v>Yes</v>
      </c>
    </row>
    <row r="131" spans="1:12" x14ac:dyDescent="0.25">
      <c r="A131" s="2" t="s">
        <v>585</v>
      </c>
      <c r="B131" s="35" t="s">
        <v>213</v>
      </c>
      <c r="C131" s="36">
        <v>521</v>
      </c>
      <c r="D131" s="11" t="str">
        <f t="shared" si="12"/>
        <v>N/A</v>
      </c>
      <c r="E131" s="36">
        <v>490</v>
      </c>
      <c r="F131" s="11" t="str">
        <f t="shared" si="13"/>
        <v>N/A</v>
      </c>
      <c r="G131" s="36">
        <v>503</v>
      </c>
      <c r="H131" s="11" t="str">
        <f t="shared" si="14"/>
        <v>N/A</v>
      </c>
      <c r="I131" s="12">
        <v>-5.95</v>
      </c>
      <c r="J131" s="12">
        <v>2.653</v>
      </c>
      <c r="K131" s="43" t="s">
        <v>739</v>
      </c>
      <c r="L131" s="9" t="str">
        <f t="shared" si="15"/>
        <v>Yes</v>
      </c>
    </row>
    <row r="132" spans="1:12" x14ac:dyDescent="0.25">
      <c r="A132" s="2" t="s">
        <v>1336</v>
      </c>
      <c r="B132" s="35" t="s">
        <v>213</v>
      </c>
      <c r="C132" s="45">
        <v>10932.479846</v>
      </c>
      <c r="D132" s="11" t="str">
        <f t="shared" si="12"/>
        <v>N/A</v>
      </c>
      <c r="E132" s="45">
        <v>10917.104082</v>
      </c>
      <c r="F132" s="11" t="str">
        <f t="shared" si="13"/>
        <v>N/A</v>
      </c>
      <c r="G132" s="45">
        <v>9726.9960238999993</v>
      </c>
      <c r="H132" s="11" t="str">
        <f t="shared" si="14"/>
        <v>N/A</v>
      </c>
      <c r="I132" s="12">
        <v>-0.14099999999999999</v>
      </c>
      <c r="J132" s="12">
        <v>-10.9</v>
      </c>
      <c r="K132" s="43" t="s">
        <v>739</v>
      </c>
      <c r="L132" s="9" t="str">
        <f t="shared" si="15"/>
        <v>Yes</v>
      </c>
    </row>
    <row r="133" spans="1:12" ht="25" x14ac:dyDescent="0.25">
      <c r="A133" s="2" t="s">
        <v>586</v>
      </c>
      <c r="B133" s="35" t="s">
        <v>213</v>
      </c>
      <c r="C133" s="45">
        <v>582400</v>
      </c>
      <c r="D133" s="11" t="str">
        <f t="shared" si="12"/>
        <v>N/A</v>
      </c>
      <c r="E133" s="45">
        <v>671108</v>
      </c>
      <c r="F133" s="11" t="str">
        <f t="shared" si="13"/>
        <v>N/A</v>
      </c>
      <c r="G133" s="45">
        <v>655836</v>
      </c>
      <c r="H133" s="11" t="str">
        <f t="shared" si="14"/>
        <v>N/A</v>
      </c>
      <c r="I133" s="12">
        <v>15.23</v>
      </c>
      <c r="J133" s="12">
        <v>-2.2799999999999998</v>
      </c>
      <c r="K133" s="43" t="s">
        <v>739</v>
      </c>
      <c r="L133" s="9" t="str">
        <f>IF(J133="Div by 0", "N/A", IF(OR(J133="N/A",K133="N/A"),"N/A", IF(J133&gt;VALUE(MID(K133,1,2)), "No", IF(J133&lt;-1*VALUE(MID(K133,1,2)), "No", "Yes"))))</f>
        <v>Yes</v>
      </c>
    </row>
    <row r="134" spans="1:12" x14ac:dyDescent="0.25">
      <c r="A134" s="2" t="s">
        <v>587</v>
      </c>
      <c r="B134" s="35" t="s">
        <v>213</v>
      </c>
      <c r="C134" s="36">
        <v>7116</v>
      </c>
      <c r="D134" s="11" t="str">
        <f t="shared" si="12"/>
        <v>N/A</v>
      </c>
      <c r="E134" s="36">
        <v>7369</v>
      </c>
      <c r="F134" s="11" t="str">
        <f t="shared" si="13"/>
        <v>N/A</v>
      </c>
      <c r="G134" s="36">
        <v>6973</v>
      </c>
      <c r="H134" s="11" t="str">
        <f t="shared" si="14"/>
        <v>N/A</v>
      </c>
      <c r="I134" s="12">
        <v>3.5550000000000002</v>
      </c>
      <c r="J134" s="12">
        <v>-5.37</v>
      </c>
      <c r="K134" s="43" t="s">
        <v>739</v>
      </c>
      <c r="L134" s="9" t="str">
        <f t="shared" ref="L134:L138" si="16">IF(J134="Div by 0", "N/A", IF(OR(J134="N/A",K134="N/A"),"N/A", IF(J134&gt;VALUE(MID(K134,1,2)), "No", IF(J134&lt;-1*VALUE(MID(K134,1,2)), "No", "Yes"))))</f>
        <v>Yes</v>
      </c>
    </row>
    <row r="135" spans="1:12" ht="25" x14ac:dyDescent="0.25">
      <c r="A135" s="2" t="s">
        <v>1337</v>
      </c>
      <c r="B135" s="35" t="s">
        <v>213</v>
      </c>
      <c r="C135" s="45">
        <v>81.843732434000003</v>
      </c>
      <c r="D135" s="11" t="str">
        <f t="shared" si="12"/>
        <v>N/A</v>
      </c>
      <c r="E135" s="45">
        <v>91.071787216999994</v>
      </c>
      <c r="F135" s="11" t="str">
        <f t="shared" si="13"/>
        <v>N/A</v>
      </c>
      <c r="G135" s="45">
        <v>94.053635451000005</v>
      </c>
      <c r="H135" s="11" t="str">
        <f t="shared" si="14"/>
        <v>N/A</v>
      </c>
      <c r="I135" s="12">
        <v>11.28</v>
      </c>
      <c r="J135" s="12">
        <v>3.274</v>
      </c>
      <c r="K135" s="43" t="s">
        <v>739</v>
      </c>
      <c r="L135" s="9" t="str">
        <f t="shared" si="16"/>
        <v>Yes</v>
      </c>
    </row>
    <row r="136" spans="1:12" ht="25" x14ac:dyDescent="0.25">
      <c r="A136" s="2" t="s">
        <v>588</v>
      </c>
      <c r="B136" s="35" t="s">
        <v>213</v>
      </c>
      <c r="C136" s="45">
        <v>2265248</v>
      </c>
      <c r="D136" s="11" t="str">
        <f t="shared" ref="D136:D150" si="17">IF($B136="N/A","N/A",IF(C136&gt;10,"No",IF(C136&lt;-10,"No","Yes")))</f>
        <v>N/A</v>
      </c>
      <c r="E136" s="45">
        <v>2224555</v>
      </c>
      <c r="F136" s="11" t="str">
        <f t="shared" ref="F136:F150" si="18">IF($B136="N/A","N/A",IF(E136&gt;10,"No",IF(E136&lt;-10,"No","Yes")))</f>
        <v>N/A</v>
      </c>
      <c r="G136" s="45">
        <v>2256692</v>
      </c>
      <c r="H136" s="11" t="str">
        <f t="shared" ref="H136:H150" si="19">IF($B136="N/A","N/A",IF(G136&gt;10,"No",IF(G136&lt;-10,"No","Yes")))</f>
        <v>N/A</v>
      </c>
      <c r="I136" s="12">
        <v>-1.8</v>
      </c>
      <c r="J136" s="12">
        <v>1.4450000000000001</v>
      </c>
      <c r="K136" s="43" t="s">
        <v>739</v>
      </c>
      <c r="L136" s="9" t="str">
        <f t="shared" si="16"/>
        <v>Yes</v>
      </c>
    </row>
    <row r="137" spans="1:12" x14ac:dyDescent="0.25">
      <c r="A137" s="2" t="s">
        <v>589</v>
      </c>
      <c r="B137" s="35" t="s">
        <v>213</v>
      </c>
      <c r="C137" s="36">
        <v>79</v>
      </c>
      <c r="D137" s="11" t="str">
        <f t="shared" si="17"/>
        <v>N/A</v>
      </c>
      <c r="E137" s="36">
        <v>83</v>
      </c>
      <c r="F137" s="11" t="str">
        <f t="shared" si="18"/>
        <v>N/A</v>
      </c>
      <c r="G137" s="36">
        <v>75</v>
      </c>
      <c r="H137" s="11" t="str">
        <f t="shared" si="19"/>
        <v>N/A</v>
      </c>
      <c r="I137" s="12">
        <v>5.0629999999999997</v>
      </c>
      <c r="J137" s="12">
        <v>-9.64</v>
      </c>
      <c r="K137" s="43" t="s">
        <v>739</v>
      </c>
      <c r="L137" s="9" t="str">
        <f t="shared" si="16"/>
        <v>Yes</v>
      </c>
    </row>
    <row r="138" spans="1:12" ht="25" x14ac:dyDescent="0.25">
      <c r="A138" s="2" t="s">
        <v>1338</v>
      </c>
      <c r="B138" s="35" t="s">
        <v>213</v>
      </c>
      <c r="C138" s="45">
        <v>28674.025315999999</v>
      </c>
      <c r="D138" s="11" t="str">
        <f t="shared" si="17"/>
        <v>N/A</v>
      </c>
      <c r="E138" s="45">
        <v>26801.867470000001</v>
      </c>
      <c r="F138" s="11" t="str">
        <f t="shared" si="18"/>
        <v>N/A</v>
      </c>
      <c r="G138" s="45">
        <v>30089.226666999999</v>
      </c>
      <c r="H138" s="11" t="str">
        <f t="shared" si="19"/>
        <v>N/A</v>
      </c>
      <c r="I138" s="12">
        <v>-6.53</v>
      </c>
      <c r="J138" s="12">
        <v>12.27</v>
      </c>
      <c r="K138" s="43" t="s">
        <v>739</v>
      </c>
      <c r="L138" s="9" t="str">
        <f t="shared" si="16"/>
        <v>Yes</v>
      </c>
    </row>
    <row r="139" spans="1:12" ht="25" x14ac:dyDescent="0.25">
      <c r="A139" s="2" t="s">
        <v>590</v>
      </c>
      <c r="B139" s="35" t="s">
        <v>213</v>
      </c>
      <c r="C139" s="45">
        <v>38987545</v>
      </c>
      <c r="D139" s="11" t="str">
        <f t="shared" si="17"/>
        <v>N/A</v>
      </c>
      <c r="E139" s="45">
        <v>35775548</v>
      </c>
      <c r="F139" s="11" t="str">
        <f t="shared" si="18"/>
        <v>N/A</v>
      </c>
      <c r="G139" s="45">
        <v>35816355</v>
      </c>
      <c r="H139" s="11" t="str">
        <f t="shared" si="19"/>
        <v>N/A</v>
      </c>
      <c r="I139" s="12">
        <v>-8.24</v>
      </c>
      <c r="J139" s="12">
        <v>0.11409999999999999</v>
      </c>
      <c r="K139" s="43" t="s">
        <v>739</v>
      </c>
      <c r="L139" s="9" t="str">
        <f t="shared" ref="L139:L150" si="20">IF(J139="Div by 0", "N/A", IF(K139="N/A","N/A", IF(J139&gt;VALUE(MID(K139,1,2)), "No", IF(J139&lt;-1*VALUE(MID(K139,1,2)), "No", "Yes"))))</f>
        <v>Yes</v>
      </c>
    </row>
    <row r="140" spans="1:12" x14ac:dyDescent="0.25">
      <c r="A140" s="2" t="s">
        <v>591</v>
      </c>
      <c r="B140" s="35" t="s">
        <v>213</v>
      </c>
      <c r="C140" s="36">
        <v>51104</v>
      </c>
      <c r="D140" s="11" t="str">
        <f t="shared" si="17"/>
        <v>N/A</v>
      </c>
      <c r="E140" s="36">
        <v>50099</v>
      </c>
      <c r="F140" s="11" t="str">
        <f t="shared" si="18"/>
        <v>N/A</v>
      </c>
      <c r="G140" s="36">
        <v>49455</v>
      </c>
      <c r="H140" s="11" t="str">
        <f t="shared" si="19"/>
        <v>N/A</v>
      </c>
      <c r="I140" s="12">
        <v>-1.97</v>
      </c>
      <c r="J140" s="12">
        <v>-1.29</v>
      </c>
      <c r="K140" s="43" t="s">
        <v>739</v>
      </c>
      <c r="L140" s="9" t="str">
        <f t="shared" si="20"/>
        <v>Yes</v>
      </c>
    </row>
    <row r="141" spans="1:12" ht="25" x14ac:dyDescent="0.25">
      <c r="A141" s="2" t="s">
        <v>1339</v>
      </c>
      <c r="B141" s="35" t="s">
        <v>213</v>
      </c>
      <c r="C141" s="45">
        <v>762.90593691000004</v>
      </c>
      <c r="D141" s="11" t="str">
        <f t="shared" si="17"/>
        <v>N/A</v>
      </c>
      <c r="E141" s="45">
        <v>714.09704784999997</v>
      </c>
      <c r="F141" s="11" t="str">
        <f t="shared" si="18"/>
        <v>N/A</v>
      </c>
      <c r="G141" s="45">
        <v>724.22111010000003</v>
      </c>
      <c r="H141" s="11" t="str">
        <f t="shared" si="19"/>
        <v>N/A</v>
      </c>
      <c r="I141" s="12">
        <v>-6.4</v>
      </c>
      <c r="J141" s="12">
        <v>1.4179999999999999</v>
      </c>
      <c r="K141" s="43" t="s">
        <v>739</v>
      </c>
      <c r="L141" s="9" t="str">
        <f t="shared" si="20"/>
        <v>Yes</v>
      </c>
    </row>
    <row r="142" spans="1:12" ht="25" x14ac:dyDescent="0.25">
      <c r="A142" s="2" t="s">
        <v>592</v>
      </c>
      <c r="B142" s="35" t="s">
        <v>213</v>
      </c>
      <c r="C142" s="45">
        <v>19594097</v>
      </c>
      <c r="D142" s="11" t="str">
        <f t="shared" si="17"/>
        <v>N/A</v>
      </c>
      <c r="E142" s="45">
        <v>12358504</v>
      </c>
      <c r="F142" s="11" t="str">
        <f t="shared" si="18"/>
        <v>N/A</v>
      </c>
      <c r="G142" s="45">
        <v>9435244</v>
      </c>
      <c r="H142" s="11" t="str">
        <f t="shared" si="19"/>
        <v>N/A</v>
      </c>
      <c r="I142" s="12">
        <v>-36.9</v>
      </c>
      <c r="J142" s="12">
        <v>-23.7</v>
      </c>
      <c r="K142" s="43" t="s">
        <v>739</v>
      </c>
      <c r="L142" s="9" t="str">
        <f t="shared" si="20"/>
        <v>Yes</v>
      </c>
    </row>
    <row r="143" spans="1:12" x14ac:dyDescent="0.25">
      <c r="A143" s="3" t="s">
        <v>593</v>
      </c>
      <c r="B143" s="35" t="s">
        <v>213</v>
      </c>
      <c r="C143" s="36">
        <v>1541</v>
      </c>
      <c r="D143" s="11" t="str">
        <f t="shared" si="17"/>
        <v>N/A</v>
      </c>
      <c r="E143" s="36">
        <v>1477</v>
      </c>
      <c r="F143" s="11" t="str">
        <f t="shared" si="18"/>
        <v>N/A</v>
      </c>
      <c r="G143" s="36">
        <v>1099</v>
      </c>
      <c r="H143" s="11" t="str">
        <f t="shared" si="19"/>
        <v>N/A</v>
      </c>
      <c r="I143" s="12">
        <v>-4.1500000000000004</v>
      </c>
      <c r="J143" s="12">
        <v>-25.6</v>
      </c>
      <c r="K143" s="43" t="s">
        <v>739</v>
      </c>
      <c r="L143" s="9" t="str">
        <f t="shared" si="20"/>
        <v>Yes</v>
      </c>
    </row>
    <row r="144" spans="1:12" ht="25" x14ac:dyDescent="0.25">
      <c r="A144" s="3" t="s">
        <v>1340</v>
      </c>
      <c r="B144" s="35" t="s">
        <v>213</v>
      </c>
      <c r="C144" s="45">
        <v>12715.182998</v>
      </c>
      <c r="D144" s="11" t="str">
        <f t="shared" si="17"/>
        <v>N/A</v>
      </c>
      <c r="E144" s="45">
        <v>8367.3012863999993</v>
      </c>
      <c r="F144" s="11" t="str">
        <f t="shared" si="18"/>
        <v>N/A</v>
      </c>
      <c r="G144" s="45">
        <v>8585.2993631000008</v>
      </c>
      <c r="H144" s="11" t="str">
        <f t="shared" si="19"/>
        <v>N/A</v>
      </c>
      <c r="I144" s="12">
        <v>-34.200000000000003</v>
      </c>
      <c r="J144" s="12">
        <v>2.605</v>
      </c>
      <c r="K144" s="43" t="s">
        <v>739</v>
      </c>
      <c r="L144" s="9" t="str">
        <f t="shared" si="20"/>
        <v>Yes</v>
      </c>
    </row>
    <row r="145" spans="1:12" ht="25" x14ac:dyDescent="0.25">
      <c r="A145" s="2" t="s">
        <v>594</v>
      </c>
      <c r="B145" s="35" t="s">
        <v>213</v>
      </c>
      <c r="C145" s="45">
        <v>63462391</v>
      </c>
      <c r="D145" s="11" t="str">
        <f t="shared" si="17"/>
        <v>N/A</v>
      </c>
      <c r="E145" s="45">
        <v>61762897</v>
      </c>
      <c r="F145" s="11" t="str">
        <f t="shared" si="18"/>
        <v>N/A</v>
      </c>
      <c r="G145" s="45">
        <v>62084003</v>
      </c>
      <c r="H145" s="11" t="str">
        <f t="shared" si="19"/>
        <v>N/A</v>
      </c>
      <c r="I145" s="12">
        <v>-2.68</v>
      </c>
      <c r="J145" s="12">
        <v>0.51990000000000003</v>
      </c>
      <c r="K145" s="43" t="s">
        <v>739</v>
      </c>
      <c r="L145" s="9" t="str">
        <f t="shared" si="20"/>
        <v>Yes</v>
      </c>
    </row>
    <row r="146" spans="1:12" x14ac:dyDescent="0.25">
      <c r="A146" s="2" t="s">
        <v>595</v>
      </c>
      <c r="B146" s="35" t="s">
        <v>213</v>
      </c>
      <c r="C146" s="36">
        <v>37608</v>
      </c>
      <c r="D146" s="11" t="str">
        <f t="shared" si="17"/>
        <v>N/A</v>
      </c>
      <c r="E146" s="36">
        <v>31555</v>
      </c>
      <c r="F146" s="11" t="str">
        <f t="shared" si="18"/>
        <v>N/A</v>
      </c>
      <c r="G146" s="36">
        <v>31665</v>
      </c>
      <c r="H146" s="11" t="str">
        <f t="shared" si="19"/>
        <v>N/A</v>
      </c>
      <c r="I146" s="12">
        <v>-16.100000000000001</v>
      </c>
      <c r="J146" s="12">
        <v>0.34860000000000002</v>
      </c>
      <c r="K146" s="43" t="s">
        <v>739</v>
      </c>
      <c r="L146" s="9" t="str">
        <f t="shared" si="20"/>
        <v>Yes</v>
      </c>
    </row>
    <row r="147" spans="1:12" ht="25" x14ac:dyDescent="0.25">
      <c r="A147" s="2" t="s">
        <v>1341</v>
      </c>
      <c r="B147" s="35" t="s">
        <v>213</v>
      </c>
      <c r="C147" s="45">
        <v>1687.4705116</v>
      </c>
      <c r="D147" s="11" t="str">
        <f t="shared" si="17"/>
        <v>N/A</v>
      </c>
      <c r="E147" s="45">
        <v>1957.3093646</v>
      </c>
      <c r="F147" s="11" t="str">
        <f t="shared" si="18"/>
        <v>N/A</v>
      </c>
      <c r="G147" s="45">
        <v>1960.6506552999999</v>
      </c>
      <c r="H147" s="11" t="str">
        <f t="shared" si="19"/>
        <v>N/A</v>
      </c>
      <c r="I147" s="12">
        <v>15.99</v>
      </c>
      <c r="J147" s="12">
        <v>0.17069999999999999</v>
      </c>
      <c r="K147" s="43" t="s">
        <v>739</v>
      </c>
      <c r="L147" s="9" t="str">
        <f t="shared" si="20"/>
        <v>Yes</v>
      </c>
    </row>
    <row r="148" spans="1:12" ht="25" x14ac:dyDescent="0.25">
      <c r="A148" s="2" t="s">
        <v>596</v>
      </c>
      <c r="B148" s="35" t="s">
        <v>213</v>
      </c>
      <c r="C148" s="45">
        <v>7499748</v>
      </c>
      <c r="D148" s="11" t="str">
        <f t="shared" si="17"/>
        <v>N/A</v>
      </c>
      <c r="E148" s="45">
        <v>4715495</v>
      </c>
      <c r="F148" s="11" t="str">
        <f t="shared" si="18"/>
        <v>N/A</v>
      </c>
      <c r="G148" s="45">
        <v>3101820</v>
      </c>
      <c r="H148" s="11" t="str">
        <f t="shared" si="19"/>
        <v>N/A</v>
      </c>
      <c r="I148" s="12">
        <v>-37.1</v>
      </c>
      <c r="J148" s="12">
        <v>-34.200000000000003</v>
      </c>
      <c r="K148" s="43" t="s">
        <v>739</v>
      </c>
      <c r="L148" s="9" t="str">
        <f t="shared" si="20"/>
        <v>No</v>
      </c>
    </row>
    <row r="149" spans="1:12" x14ac:dyDescent="0.25">
      <c r="A149" s="2" t="s">
        <v>597</v>
      </c>
      <c r="B149" s="35" t="s">
        <v>213</v>
      </c>
      <c r="C149" s="36">
        <v>652</v>
      </c>
      <c r="D149" s="11" t="str">
        <f t="shared" si="17"/>
        <v>N/A</v>
      </c>
      <c r="E149" s="36">
        <v>595</v>
      </c>
      <c r="F149" s="11" t="str">
        <f t="shared" si="18"/>
        <v>N/A</v>
      </c>
      <c r="G149" s="36">
        <v>262</v>
      </c>
      <c r="H149" s="11" t="str">
        <f t="shared" si="19"/>
        <v>N/A</v>
      </c>
      <c r="I149" s="12">
        <v>-8.74</v>
      </c>
      <c r="J149" s="12">
        <v>-56</v>
      </c>
      <c r="K149" s="43" t="s">
        <v>739</v>
      </c>
      <c r="L149" s="9" t="str">
        <f t="shared" si="20"/>
        <v>No</v>
      </c>
    </row>
    <row r="150" spans="1:12" ht="25" x14ac:dyDescent="0.25">
      <c r="A150" s="4" t="s">
        <v>1342</v>
      </c>
      <c r="B150" s="35" t="s">
        <v>213</v>
      </c>
      <c r="C150" s="45">
        <v>11502.680982</v>
      </c>
      <c r="D150" s="11" t="str">
        <f t="shared" si="17"/>
        <v>N/A</v>
      </c>
      <c r="E150" s="45">
        <v>7925.2016807</v>
      </c>
      <c r="F150" s="11" t="str">
        <f t="shared" si="18"/>
        <v>N/A</v>
      </c>
      <c r="G150" s="45">
        <v>11839.007634</v>
      </c>
      <c r="H150" s="11" t="str">
        <f t="shared" si="19"/>
        <v>N/A</v>
      </c>
      <c r="I150" s="12">
        <v>-31.1</v>
      </c>
      <c r="J150" s="12">
        <v>49.38</v>
      </c>
      <c r="K150" s="43" t="s">
        <v>739</v>
      </c>
      <c r="L150" s="9" t="str">
        <f t="shared" si="20"/>
        <v>No</v>
      </c>
    </row>
    <row r="151" spans="1:12" x14ac:dyDescent="0.25">
      <c r="A151" s="4" t="s">
        <v>1343</v>
      </c>
      <c r="B151" s="35" t="s">
        <v>213</v>
      </c>
      <c r="C151" s="45">
        <v>1446.6388500999999</v>
      </c>
      <c r="D151" s="11" t="str">
        <f t="shared" ref="D151:D170" si="21">IF($B151="N/A","N/A",IF(C151&gt;10,"No",IF(C151&lt;-10,"No","Yes")))</f>
        <v>N/A</v>
      </c>
      <c r="E151" s="45">
        <v>1450.6424919000001</v>
      </c>
      <c r="F151" s="11" t="str">
        <f t="shared" ref="F151:F170" si="22">IF($B151="N/A","N/A",IF(E151&gt;10,"No",IF(E151&lt;-10,"No","Yes")))</f>
        <v>N/A</v>
      </c>
      <c r="G151" s="45">
        <v>1541.0832098000001</v>
      </c>
      <c r="H151" s="11" t="str">
        <f t="shared" ref="H151:H170" si="23">IF($B151="N/A","N/A",IF(G151&gt;10,"No",IF(G151&lt;-10,"No","Yes")))</f>
        <v>N/A</v>
      </c>
      <c r="I151" s="12">
        <v>0.27679999999999999</v>
      </c>
      <c r="J151" s="12">
        <v>6.2350000000000003</v>
      </c>
      <c r="K151" s="43" t="s">
        <v>739</v>
      </c>
      <c r="L151" s="9" t="str">
        <f t="shared" ref="L151:L170" si="24">IF(J151="Div by 0", "N/A", IF(K151="N/A","N/A", IF(J151&gt;VALUE(MID(K151,1,2)), "No", IF(J151&lt;-1*VALUE(MID(K151,1,2)), "No", "Yes"))))</f>
        <v>Yes</v>
      </c>
    </row>
    <row r="152" spans="1:12" ht="25" x14ac:dyDescent="0.25">
      <c r="A152" s="4" t="s">
        <v>1344</v>
      </c>
      <c r="B152" s="35" t="s">
        <v>213</v>
      </c>
      <c r="C152" s="45">
        <v>1039.9413351000001</v>
      </c>
      <c r="D152" s="11" t="str">
        <f t="shared" si="21"/>
        <v>N/A</v>
      </c>
      <c r="E152" s="45">
        <v>1267.0788955</v>
      </c>
      <c r="F152" s="11" t="str">
        <f t="shared" si="22"/>
        <v>N/A</v>
      </c>
      <c r="G152" s="45">
        <v>1623.4882716</v>
      </c>
      <c r="H152" s="11" t="str">
        <f t="shared" si="23"/>
        <v>N/A</v>
      </c>
      <c r="I152" s="12">
        <v>21.84</v>
      </c>
      <c r="J152" s="12">
        <v>28.13</v>
      </c>
      <c r="K152" s="43" t="s">
        <v>739</v>
      </c>
      <c r="L152" s="9" t="str">
        <f t="shared" si="24"/>
        <v>Yes</v>
      </c>
    </row>
    <row r="153" spans="1:12" ht="25" x14ac:dyDescent="0.25">
      <c r="A153" s="4" t="s">
        <v>1345</v>
      </c>
      <c r="B153" s="35" t="s">
        <v>213</v>
      </c>
      <c r="C153" s="45">
        <v>2967.5713135999999</v>
      </c>
      <c r="D153" s="11" t="str">
        <f t="shared" si="21"/>
        <v>N/A</v>
      </c>
      <c r="E153" s="45">
        <v>2580.1140538999998</v>
      </c>
      <c r="F153" s="11" t="str">
        <f t="shared" si="22"/>
        <v>N/A</v>
      </c>
      <c r="G153" s="45">
        <v>2572.0900713000001</v>
      </c>
      <c r="H153" s="11" t="str">
        <f t="shared" si="23"/>
        <v>N/A</v>
      </c>
      <c r="I153" s="12">
        <v>-13.1</v>
      </c>
      <c r="J153" s="12">
        <v>-0.311</v>
      </c>
      <c r="K153" s="43" t="s">
        <v>739</v>
      </c>
      <c r="L153" s="9" t="str">
        <f t="shared" si="24"/>
        <v>Yes</v>
      </c>
    </row>
    <row r="154" spans="1:12" ht="25" x14ac:dyDescent="0.25">
      <c r="A154" s="4" t="s">
        <v>1346</v>
      </c>
      <c r="B154" s="35" t="s">
        <v>213</v>
      </c>
      <c r="C154" s="45">
        <v>616.68529128</v>
      </c>
      <c r="D154" s="11" t="str">
        <f t="shared" si="21"/>
        <v>N/A</v>
      </c>
      <c r="E154" s="45">
        <v>677.57066726000005</v>
      </c>
      <c r="F154" s="11" t="str">
        <f t="shared" si="22"/>
        <v>N/A</v>
      </c>
      <c r="G154" s="45">
        <v>610.36246834999997</v>
      </c>
      <c r="H154" s="11" t="str">
        <f t="shared" si="23"/>
        <v>N/A</v>
      </c>
      <c r="I154" s="12">
        <v>9.8729999999999993</v>
      </c>
      <c r="J154" s="12">
        <v>-9.92</v>
      </c>
      <c r="K154" s="43" t="s">
        <v>739</v>
      </c>
      <c r="L154" s="9" t="str">
        <f t="shared" si="24"/>
        <v>Yes</v>
      </c>
    </row>
    <row r="155" spans="1:12" ht="25" x14ac:dyDescent="0.25">
      <c r="A155" s="2" t="s">
        <v>1347</v>
      </c>
      <c r="B155" s="35" t="s">
        <v>213</v>
      </c>
      <c r="C155" s="45">
        <v>443.68690264000003</v>
      </c>
      <c r="D155" s="11" t="str">
        <f t="shared" si="21"/>
        <v>N/A</v>
      </c>
      <c r="E155" s="45">
        <v>631.24092535</v>
      </c>
      <c r="F155" s="11" t="str">
        <f t="shared" si="22"/>
        <v>N/A</v>
      </c>
      <c r="G155" s="45">
        <v>642.14435648999995</v>
      </c>
      <c r="H155" s="11" t="str">
        <f t="shared" si="23"/>
        <v>N/A</v>
      </c>
      <c r="I155" s="12">
        <v>42.27</v>
      </c>
      <c r="J155" s="12">
        <v>1.7270000000000001</v>
      </c>
      <c r="K155" s="43" t="s">
        <v>739</v>
      </c>
      <c r="L155" s="9" t="str">
        <f t="shared" si="24"/>
        <v>Yes</v>
      </c>
    </row>
    <row r="156" spans="1:12" x14ac:dyDescent="0.25">
      <c r="A156" s="2" t="s">
        <v>1348</v>
      </c>
      <c r="B156" s="35" t="s">
        <v>213</v>
      </c>
      <c r="C156" s="45">
        <v>471.67513417999999</v>
      </c>
      <c r="D156" s="11" t="str">
        <f t="shared" si="21"/>
        <v>N/A</v>
      </c>
      <c r="E156" s="45">
        <v>421.50772417000002</v>
      </c>
      <c r="F156" s="11" t="str">
        <f t="shared" si="22"/>
        <v>N/A</v>
      </c>
      <c r="G156" s="45">
        <v>419.19091995000002</v>
      </c>
      <c r="H156" s="11" t="str">
        <f t="shared" si="23"/>
        <v>N/A</v>
      </c>
      <c r="I156" s="12">
        <v>-10.6</v>
      </c>
      <c r="J156" s="12">
        <v>-0.55000000000000004</v>
      </c>
      <c r="K156" s="43" t="s">
        <v>739</v>
      </c>
      <c r="L156" s="9" t="str">
        <f t="shared" si="24"/>
        <v>Yes</v>
      </c>
    </row>
    <row r="157" spans="1:12" ht="25" x14ac:dyDescent="0.25">
      <c r="A157" s="2" t="s">
        <v>1349</v>
      </c>
      <c r="B157" s="35" t="s">
        <v>213</v>
      </c>
      <c r="C157" s="45">
        <v>3001.5610249000001</v>
      </c>
      <c r="D157" s="11" t="str">
        <f t="shared" si="21"/>
        <v>N/A</v>
      </c>
      <c r="E157" s="45">
        <v>2741.1347798000002</v>
      </c>
      <c r="F157" s="11" t="str">
        <f t="shared" si="22"/>
        <v>N/A</v>
      </c>
      <c r="G157" s="45">
        <v>2583.4796296</v>
      </c>
      <c r="H157" s="11" t="str">
        <f t="shared" si="23"/>
        <v>N/A</v>
      </c>
      <c r="I157" s="12">
        <v>-8.68</v>
      </c>
      <c r="J157" s="12">
        <v>-5.75</v>
      </c>
      <c r="K157" s="43" t="s">
        <v>739</v>
      </c>
      <c r="L157" s="9" t="str">
        <f t="shared" si="24"/>
        <v>Yes</v>
      </c>
    </row>
    <row r="158" spans="1:12" ht="25" x14ac:dyDescent="0.25">
      <c r="A158" s="2" t="s">
        <v>1350</v>
      </c>
      <c r="B158" s="35" t="s">
        <v>213</v>
      </c>
      <c r="C158" s="45">
        <v>1038.2579287999999</v>
      </c>
      <c r="D158" s="11" t="str">
        <f t="shared" si="21"/>
        <v>N/A</v>
      </c>
      <c r="E158" s="45">
        <v>898.08696829999997</v>
      </c>
      <c r="F158" s="11" t="str">
        <f t="shared" si="22"/>
        <v>N/A</v>
      </c>
      <c r="G158" s="45">
        <v>784.73840666000001</v>
      </c>
      <c r="H158" s="11" t="str">
        <f t="shared" si="23"/>
        <v>N/A</v>
      </c>
      <c r="I158" s="12">
        <v>-13.5</v>
      </c>
      <c r="J158" s="12">
        <v>-12.6</v>
      </c>
      <c r="K158" s="43" t="s">
        <v>739</v>
      </c>
      <c r="L158" s="9" t="str">
        <f t="shared" si="24"/>
        <v>Yes</v>
      </c>
    </row>
    <row r="159" spans="1:12" ht="25" x14ac:dyDescent="0.25">
      <c r="A159" s="2" t="s">
        <v>1351</v>
      </c>
      <c r="B159" s="35" t="s">
        <v>213</v>
      </c>
      <c r="C159" s="45">
        <v>201.64279053000001</v>
      </c>
      <c r="D159" s="11" t="str">
        <f t="shared" si="21"/>
        <v>N/A</v>
      </c>
      <c r="E159" s="45">
        <v>93.764288222000005</v>
      </c>
      <c r="F159" s="11" t="str">
        <f t="shared" si="22"/>
        <v>N/A</v>
      </c>
      <c r="G159" s="45">
        <v>82.014428714999994</v>
      </c>
      <c r="H159" s="11" t="str">
        <f t="shared" si="23"/>
        <v>N/A</v>
      </c>
      <c r="I159" s="12">
        <v>-53.5</v>
      </c>
      <c r="J159" s="12">
        <v>-12.5</v>
      </c>
      <c r="K159" s="43" t="s">
        <v>739</v>
      </c>
      <c r="L159" s="9" t="str">
        <f t="shared" si="24"/>
        <v>Yes</v>
      </c>
    </row>
    <row r="160" spans="1:12" ht="25" x14ac:dyDescent="0.25">
      <c r="A160" s="4" t="s">
        <v>1352</v>
      </c>
      <c r="B160" s="35" t="s">
        <v>213</v>
      </c>
      <c r="C160" s="45">
        <v>12.640085858000001</v>
      </c>
      <c r="D160" s="11" t="str">
        <f t="shared" si="21"/>
        <v>N/A</v>
      </c>
      <c r="E160" s="45">
        <v>14.123588871000001</v>
      </c>
      <c r="F160" s="11" t="str">
        <f t="shared" si="22"/>
        <v>N/A</v>
      </c>
      <c r="G160" s="45">
        <v>23.687741838000001</v>
      </c>
      <c r="H160" s="11" t="str">
        <f t="shared" si="23"/>
        <v>N/A</v>
      </c>
      <c r="I160" s="12">
        <v>11.74</v>
      </c>
      <c r="J160" s="12">
        <v>67.72</v>
      </c>
      <c r="K160" s="43" t="s">
        <v>739</v>
      </c>
      <c r="L160" s="9" t="str">
        <f t="shared" si="24"/>
        <v>No</v>
      </c>
    </row>
    <row r="161" spans="1:12" x14ac:dyDescent="0.25">
      <c r="A161" s="4" t="s">
        <v>1353</v>
      </c>
      <c r="B161" s="35" t="s">
        <v>213</v>
      </c>
      <c r="C161" s="45">
        <v>1195.4515661</v>
      </c>
      <c r="D161" s="11" t="str">
        <f t="shared" si="21"/>
        <v>N/A</v>
      </c>
      <c r="E161" s="45">
        <v>1280.4637402000001</v>
      </c>
      <c r="F161" s="11" t="str">
        <f t="shared" si="22"/>
        <v>N/A</v>
      </c>
      <c r="G161" s="45">
        <v>1434.9869576000001</v>
      </c>
      <c r="H161" s="11" t="str">
        <f t="shared" si="23"/>
        <v>N/A</v>
      </c>
      <c r="I161" s="12">
        <v>7.1109999999999998</v>
      </c>
      <c r="J161" s="12">
        <v>12.07</v>
      </c>
      <c r="K161" s="43" t="s">
        <v>739</v>
      </c>
      <c r="L161" s="9" t="str">
        <f t="shared" si="24"/>
        <v>Yes</v>
      </c>
    </row>
    <row r="162" spans="1:12" x14ac:dyDescent="0.25">
      <c r="A162" s="4" t="s">
        <v>1354</v>
      </c>
      <c r="B162" s="35" t="s">
        <v>213</v>
      </c>
      <c r="C162" s="45">
        <v>976.18408631</v>
      </c>
      <c r="D162" s="11" t="str">
        <f t="shared" si="21"/>
        <v>N/A</v>
      </c>
      <c r="E162" s="45">
        <v>927.22024983999995</v>
      </c>
      <c r="F162" s="11" t="str">
        <f t="shared" si="22"/>
        <v>N/A</v>
      </c>
      <c r="G162" s="45">
        <v>907.23271605000002</v>
      </c>
      <c r="H162" s="11" t="str">
        <f t="shared" si="23"/>
        <v>N/A</v>
      </c>
      <c r="I162" s="12">
        <v>-5.0199999999999996</v>
      </c>
      <c r="J162" s="12">
        <v>-2.16</v>
      </c>
      <c r="K162" s="43" t="s">
        <v>739</v>
      </c>
      <c r="L162" s="9" t="str">
        <f t="shared" si="24"/>
        <v>Yes</v>
      </c>
    </row>
    <row r="163" spans="1:12" x14ac:dyDescent="0.25">
      <c r="A163" s="4" t="s">
        <v>1705</v>
      </c>
      <c r="B163" s="35" t="s">
        <v>213</v>
      </c>
      <c r="C163" s="45">
        <v>2711.7670677999999</v>
      </c>
      <c r="D163" s="11" t="str">
        <f t="shared" si="21"/>
        <v>N/A</v>
      </c>
      <c r="E163" s="45">
        <v>2638.9755994000002</v>
      </c>
      <c r="F163" s="11" t="str">
        <f t="shared" si="22"/>
        <v>N/A</v>
      </c>
      <c r="G163" s="45">
        <v>2669.8652474</v>
      </c>
      <c r="H163" s="11" t="str">
        <f t="shared" si="23"/>
        <v>N/A</v>
      </c>
      <c r="I163" s="12">
        <v>-2.68</v>
      </c>
      <c r="J163" s="12">
        <v>1.171</v>
      </c>
      <c r="K163" s="43" t="s">
        <v>739</v>
      </c>
      <c r="L163" s="9" t="str">
        <f t="shared" si="24"/>
        <v>Yes</v>
      </c>
    </row>
    <row r="164" spans="1:12" x14ac:dyDescent="0.25">
      <c r="A164" s="4" t="s">
        <v>1355</v>
      </c>
      <c r="B164" s="35" t="s">
        <v>213</v>
      </c>
      <c r="C164" s="45">
        <v>322.07241114999999</v>
      </c>
      <c r="D164" s="11" t="str">
        <f t="shared" si="21"/>
        <v>N/A</v>
      </c>
      <c r="E164" s="45">
        <v>287.21345373999998</v>
      </c>
      <c r="F164" s="11" t="str">
        <f t="shared" si="22"/>
        <v>N/A</v>
      </c>
      <c r="G164" s="45">
        <v>309.20506110000002</v>
      </c>
      <c r="H164" s="11" t="str">
        <f t="shared" si="23"/>
        <v>N/A</v>
      </c>
      <c r="I164" s="12">
        <v>-10.8</v>
      </c>
      <c r="J164" s="12">
        <v>7.657</v>
      </c>
      <c r="K164" s="43" t="s">
        <v>739</v>
      </c>
      <c r="L164" s="9" t="str">
        <f t="shared" si="24"/>
        <v>Yes</v>
      </c>
    </row>
    <row r="165" spans="1:12" x14ac:dyDescent="0.25">
      <c r="A165" s="4" t="s">
        <v>1356</v>
      </c>
      <c r="B165" s="35" t="s">
        <v>213</v>
      </c>
      <c r="C165" s="45">
        <v>229.05958745000001</v>
      </c>
      <c r="D165" s="11" t="str">
        <f t="shared" si="21"/>
        <v>N/A</v>
      </c>
      <c r="E165" s="45">
        <v>367.42158462999998</v>
      </c>
      <c r="F165" s="11" t="str">
        <f t="shared" si="22"/>
        <v>N/A</v>
      </c>
      <c r="G165" s="45">
        <v>400.35707241</v>
      </c>
      <c r="H165" s="11" t="str">
        <f t="shared" si="23"/>
        <v>N/A</v>
      </c>
      <c r="I165" s="12">
        <v>60.4</v>
      </c>
      <c r="J165" s="12">
        <v>8.9640000000000004</v>
      </c>
      <c r="K165" s="43" t="s">
        <v>739</v>
      </c>
      <c r="L165" s="9" t="str">
        <f t="shared" si="24"/>
        <v>Yes</v>
      </c>
    </row>
    <row r="166" spans="1:12" x14ac:dyDescent="0.25">
      <c r="A166" s="4" t="s">
        <v>1357</v>
      </c>
      <c r="B166" s="35" t="s">
        <v>213</v>
      </c>
      <c r="C166" s="45">
        <v>2580.8169022000002</v>
      </c>
      <c r="D166" s="11" t="str">
        <f t="shared" si="21"/>
        <v>N/A</v>
      </c>
      <c r="E166" s="45">
        <v>2274.4088025999999</v>
      </c>
      <c r="F166" s="11" t="str">
        <f t="shared" si="22"/>
        <v>N/A</v>
      </c>
      <c r="G166" s="45">
        <v>2406.7247981</v>
      </c>
      <c r="H166" s="11" t="str">
        <f t="shared" si="23"/>
        <v>N/A</v>
      </c>
      <c r="I166" s="12">
        <v>-11.9</v>
      </c>
      <c r="J166" s="12">
        <v>5.8179999999999996</v>
      </c>
      <c r="K166" s="43" t="s">
        <v>739</v>
      </c>
      <c r="L166" s="9" t="str">
        <f t="shared" si="24"/>
        <v>Yes</v>
      </c>
    </row>
    <row r="167" spans="1:12" x14ac:dyDescent="0.25">
      <c r="A167" s="44" t="s">
        <v>1358</v>
      </c>
      <c r="B167" s="35" t="s">
        <v>213</v>
      </c>
      <c r="C167" s="45">
        <v>2719.3250168999998</v>
      </c>
      <c r="D167" s="11" t="str">
        <f t="shared" si="21"/>
        <v>N/A</v>
      </c>
      <c r="E167" s="45">
        <v>2101.4529914999998</v>
      </c>
      <c r="F167" s="11" t="str">
        <f t="shared" si="22"/>
        <v>N/A</v>
      </c>
      <c r="G167" s="45">
        <v>1732.7870370000001</v>
      </c>
      <c r="H167" s="11" t="str">
        <f t="shared" si="23"/>
        <v>N/A</v>
      </c>
      <c r="I167" s="12">
        <v>-22.7</v>
      </c>
      <c r="J167" s="12">
        <v>-17.5</v>
      </c>
      <c r="K167" s="43" t="s">
        <v>739</v>
      </c>
      <c r="L167" s="9" t="str">
        <f t="shared" si="24"/>
        <v>Yes</v>
      </c>
    </row>
    <row r="168" spans="1:12" x14ac:dyDescent="0.25">
      <c r="A168" s="44" t="s">
        <v>1359</v>
      </c>
      <c r="B168" s="35" t="s">
        <v>213</v>
      </c>
      <c r="C168" s="45">
        <v>4887.8866372000002</v>
      </c>
      <c r="D168" s="11" t="str">
        <f t="shared" si="21"/>
        <v>N/A</v>
      </c>
      <c r="E168" s="45">
        <v>3818.5300649999999</v>
      </c>
      <c r="F168" s="11" t="str">
        <f t="shared" si="22"/>
        <v>N/A</v>
      </c>
      <c r="G168" s="45">
        <v>3714.7591695000001</v>
      </c>
      <c r="H168" s="11" t="str">
        <f t="shared" si="23"/>
        <v>N/A</v>
      </c>
      <c r="I168" s="12">
        <v>-21.9</v>
      </c>
      <c r="J168" s="12">
        <v>-2.72</v>
      </c>
      <c r="K168" s="43" t="s">
        <v>739</v>
      </c>
      <c r="L168" s="9" t="str">
        <f t="shared" si="24"/>
        <v>Yes</v>
      </c>
    </row>
    <row r="169" spans="1:12" x14ac:dyDescent="0.25">
      <c r="A169" s="44" t="s">
        <v>1360</v>
      </c>
      <c r="B169" s="35" t="s">
        <v>213</v>
      </c>
      <c r="C169" s="45">
        <v>1449.673084</v>
      </c>
      <c r="D169" s="11" t="str">
        <f t="shared" si="21"/>
        <v>N/A</v>
      </c>
      <c r="E169" s="45">
        <v>1137.7706066000001</v>
      </c>
      <c r="F169" s="11" t="str">
        <f t="shared" si="22"/>
        <v>N/A</v>
      </c>
      <c r="G169" s="45">
        <v>1207.4764365000001</v>
      </c>
      <c r="H169" s="11" t="str">
        <f t="shared" si="23"/>
        <v>N/A</v>
      </c>
      <c r="I169" s="12">
        <v>-21.5</v>
      </c>
      <c r="J169" s="12">
        <v>6.1269999999999998</v>
      </c>
      <c r="K169" s="43" t="s">
        <v>739</v>
      </c>
      <c r="L169" s="9" t="str">
        <f t="shared" si="24"/>
        <v>Yes</v>
      </c>
    </row>
    <row r="170" spans="1:12" x14ac:dyDescent="0.25">
      <c r="A170" s="44" t="s">
        <v>1361</v>
      </c>
      <c r="B170" s="35" t="s">
        <v>213</v>
      </c>
      <c r="C170" s="45">
        <v>940.74667909000004</v>
      </c>
      <c r="D170" s="11" t="str">
        <f t="shared" si="21"/>
        <v>N/A</v>
      </c>
      <c r="E170" s="45">
        <v>1238.9460732</v>
      </c>
      <c r="F170" s="11" t="str">
        <f t="shared" si="22"/>
        <v>N/A</v>
      </c>
      <c r="G170" s="45">
        <v>1325.5896158</v>
      </c>
      <c r="H170" s="11" t="str">
        <f t="shared" si="23"/>
        <v>N/A</v>
      </c>
      <c r="I170" s="12">
        <v>31.7</v>
      </c>
      <c r="J170" s="12">
        <v>6.9930000000000003</v>
      </c>
      <c r="K170" s="43" t="s">
        <v>739</v>
      </c>
      <c r="L170" s="9" t="str">
        <f t="shared" si="24"/>
        <v>Yes</v>
      </c>
    </row>
    <row r="171" spans="1:12" x14ac:dyDescent="0.25">
      <c r="A171" s="44" t="s">
        <v>85</v>
      </c>
      <c r="B171" s="35" t="s">
        <v>213</v>
      </c>
      <c r="C171" s="8">
        <v>7.8500661716</v>
      </c>
      <c r="D171" s="11" t="str">
        <f t="shared" ref="D171:D202" si="25">IF($B171="N/A","N/A",IF(C171&gt;10,"No",IF(C171&lt;-10,"No","Yes")))</f>
        <v>N/A</v>
      </c>
      <c r="E171" s="8">
        <v>8.4290891146</v>
      </c>
      <c r="F171" s="11" t="str">
        <f t="shared" ref="F171:F202" si="26">IF($B171="N/A","N/A",IF(E171&gt;10,"No",IF(E171&lt;-10,"No","Yes")))</f>
        <v>N/A</v>
      </c>
      <c r="G171" s="8">
        <v>8.2334930066999998</v>
      </c>
      <c r="H171" s="11" t="str">
        <f t="shared" ref="H171:H202" si="27">IF($B171="N/A","N/A",IF(G171&gt;10,"No",IF(G171&lt;-10,"No","Yes")))</f>
        <v>N/A</v>
      </c>
      <c r="I171" s="12">
        <v>7.3760000000000003</v>
      </c>
      <c r="J171" s="12">
        <v>-2.3199999999999998</v>
      </c>
      <c r="K171" s="43" t="s">
        <v>739</v>
      </c>
      <c r="L171" s="9" t="str">
        <f t="shared" ref="L171:L202" si="28">IF(J171="Div by 0", "N/A", IF(K171="N/A","N/A", IF(J171&gt;VALUE(MID(K171,1,2)), "No", IF(J171&lt;-1*VALUE(MID(K171,1,2)), "No", "Yes"))))</f>
        <v>Yes</v>
      </c>
    </row>
    <row r="172" spans="1:12" x14ac:dyDescent="0.25">
      <c r="A172" s="44" t="s">
        <v>465</v>
      </c>
      <c r="B172" s="35" t="s">
        <v>213</v>
      </c>
      <c r="C172" s="8">
        <v>9.5751854348999998</v>
      </c>
      <c r="D172" s="11" t="str">
        <f t="shared" si="25"/>
        <v>N/A</v>
      </c>
      <c r="E172" s="8">
        <v>9.8619329389000008</v>
      </c>
      <c r="F172" s="11" t="str">
        <f t="shared" si="26"/>
        <v>N/A</v>
      </c>
      <c r="G172" s="8">
        <v>8.8888888889000004</v>
      </c>
      <c r="H172" s="11" t="str">
        <f t="shared" si="27"/>
        <v>N/A</v>
      </c>
      <c r="I172" s="12">
        <v>2.9950000000000001</v>
      </c>
      <c r="J172" s="12">
        <v>-9.8699999999999992</v>
      </c>
      <c r="K172" s="43" t="s">
        <v>739</v>
      </c>
      <c r="L172" s="9" t="str">
        <f t="shared" si="28"/>
        <v>Yes</v>
      </c>
    </row>
    <row r="173" spans="1:12" x14ac:dyDescent="0.25">
      <c r="A173" s="44" t="s">
        <v>466</v>
      </c>
      <c r="B173" s="35" t="s">
        <v>213</v>
      </c>
      <c r="C173" s="8">
        <v>11.208252550999999</v>
      </c>
      <c r="D173" s="11" t="str">
        <f t="shared" si="25"/>
        <v>N/A</v>
      </c>
      <c r="E173" s="8">
        <v>10.079372555999999</v>
      </c>
      <c r="F173" s="11" t="str">
        <f t="shared" si="26"/>
        <v>N/A</v>
      </c>
      <c r="G173" s="8">
        <v>10.014405927</v>
      </c>
      <c r="H173" s="11" t="str">
        <f t="shared" si="27"/>
        <v>N/A</v>
      </c>
      <c r="I173" s="12">
        <v>-10.1</v>
      </c>
      <c r="J173" s="12">
        <v>-0.64500000000000002</v>
      </c>
      <c r="K173" s="43" t="s">
        <v>739</v>
      </c>
      <c r="L173" s="9" t="str">
        <f t="shared" si="28"/>
        <v>Yes</v>
      </c>
    </row>
    <row r="174" spans="1:12" x14ac:dyDescent="0.25">
      <c r="A174" s="2" t="s">
        <v>467</v>
      </c>
      <c r="B174" s="35" t="s">
        <v>213</v>
      </c>
      <c r="C174" s="8">
        <v>6.5349898410999998</v>
      </c>
      <c r="D174" s="11" t="str">
        <f t="shared" si="25"/>
        <v>N/A</v>
      </c>
      <c r="E174" s="8">
        <v>7.4608290519000002</v>
      </c>
      <c r="F174" s="11" t="str">
        <f t="shared" si="26"/>
        <v>N/A</v>
      </c>
      <c r="G174" s="8">
        <v>6.5345592358999998</v>
      </c>
      <c r="H174" s="11" t="str">
        <f t="shared" si="27"/>
        <v>N/A</v>
      </c>
      <c r="I174" s="12">
        <v>14.17</v>
      </c>
      <c r="J174" s="12">
        <v>-12.4</v>
      </c>
      <c r="K174" s="43" t="s">
        <v>739</v>
      </c>
      <c r="L174" s="9" t="str">
        <f t="shared" si="28"/>
        <v>Yes</v>
      </c>
    </row>
    <row r="175" spans="1:12" x14ac:dyDescent="0.25">
      <c r="A175" s="2" t="s">
        <v>468</v>
      </c>
      <c r="B175" s="35" t="s">
        <v>213</v>
      </c>
      <c r="C175" s="8">
        <v>5.1636157459999996</v>
      </c>
      <c r="D175" s="11" t="str">
        <f t="shared" si="25"/>
        <v>N/A</v>
      </c>
      <c r="E175" s="8">
        <v>7.0113585049999996</v>
      </c>
      <c r="F175" s="11" t="str">
        <f t="shared" si="26"/>
        <v>N/A</v>
      </c>
      <c r="G175" s="8">
        <v>6.7954781112999996</v>
      </c>
      <c r="H175" s="11" t="str">
        <f t="shared" si="27"/>
        <v>N/A</v>
      </c>
      <c r="I175" s="12">
        <v>35.78</v>
      </c>
      <c r="J175" s="12">
        <v>-3.08</v>
      </c>
      <c r="K175" s="43" t="s">
        <v>739</v>
      </c>
      <c r="L175" s="9" t="str">
        <f t="shared" si="28"/>
        <v>Yes</v>
      </c>
    </row>
    <row r="176" spans="1:12" x14ac:dyDescent="0.25">
      <c r="A176" s="2" t="s">
        <v>1362</v>
      </c>
      <c r="B176" s="35" t="s">
        <v>213</v>
      </c>
      <c r="C176" s="8">
        <v>1.5738732446000001</v>
      </c>
      <c r="D176" s="11" t="str">
        <f t="shared" si="25"/>
        <v>N/A</v>
      </c>
      <c r="E176" s="8">
        <v>1.4862909976000001</v>
      </c>
      <c r="F176" s="11" t="str">
        <f t="shared" si="26"/>
        <v>N/A</v>
      </c>
      <c r="G176" s="8">
        <v>1.5245431171999999</v>
      </c>
      <c r="H176" s="11" t="str">
        <f t="shared" si="27"/>
        <v>N/A</v>
      </c>
      <c r="I176" s="12">
        <v>-5.56</v>
      </c>
      <c r="J176" s="12">
        <v>2.5739999999999998</v>
      </c>
      <c r="K176" s="43" t="s">
        <v>739</v>
      </c>
      <c r="L176" s="9" t="str">
        <f t="shared" si="28"/>
        <v>Yes</v>
      </c>
    </row>
    <row r="177" spans="1:12" x14ac:dyDescent="0.25">
      <c r="A177" s="2" t="s">
        <v>1363</v>
      </c>
      <c r="B177" s="35" t="s">
        <v>213</v>
      </c>
      <c r="C177" s="8">
        <v>9.6426163183</v>
      </c>
      <c r="D177" s="11" t="str">
        <f t="shared" si="25"/>
        <v>N/A</v>
      </c>
      <c r="E177" s="8">
        <v>9.2702169624999993</v>
      </c>
      <c r="F177" s="11" t="str">
        <f t="shared" si="26"/>
        <v>N/A</v>
      </c>
      <c r="G177" s="8">
        <v>8.8888888889000004</v>
      </c>
      <c r="H177" s="11" t="str">
        <f t="shared" si="27"/>
        <v>N/A</v>
      </c>
      <c r="I177" s="12">
        <v>-3.86</v>
      </c>
      <c r="J177" s="12">
        <v>-4.1100000000000003</v>
      </c>
      <c r="K177" s="43" t="s">
        <v>739</v>
      </c>
      <c r="L177" s="9" t="str">
        <f t="shared" si="28"/>
        <v>Yes</v>
      </c>
    </row>
    <row r="178" spans="1:12" x14ac:dyDescent="0.25">
      <c r="A178" s="2" t="s">
        <v>1364</v>
      </c>
      <c r="B178" s="35" t="s">
        <v>213</v>
      </c>
      <c r="C178" s="8">
        <v>2.9910621746000001</v>
      </c>
      <c r="D178" s="11" t="str">
        <f t="shared" si="25"/>
        <v>N/A</v>
      </c>
      <c r="E178" s="8">
        <v>2.6732300155000002</v>
      </c>
      <c r="F178" s="11" t="str">
        <f t="shared" si="26"/>
        <v>N/A</v>
      </c>
      <c r="G178" s="8">
        <v>2.4581542120000002</v>
      </c>
      <c r="H178" s="11" t="str">
        <f t="shared" si="27"/>
        <v>N/A</v>
      </c>
      <c r="I178" s="12">
        <v>-10.6</v>
      </c>
      <c r="J178" s="12">
        <v>-8.0500000000000007</v>
      </c>
      <c r="K178" s="43" t="s">
        <v>739</v>
      </c>
      <c r="L178" s="9" t="str">
        <f t="shared" si="28"/>
        <v>Yes</v>
      </c>
    </row>
    <row r="179" spans="1:12" x14ac:dyDescent="0.25">
      <c r="A179" s="2" t="s">
        <v>1365</v>
      </c>
      <c r="B179" s="35" t="s">
        <v>213</v>
      </c>
      <c r="C179" s="8">
        <v>1.2890117577</v>
      </c>
      <c r="D179" s="11" t="str">
        <f t="shared" si="25"/>
        <v>N/A</v>
      </c>
      <c r="E179" s="8">
        <v>0.98445926539999995</v>
      </c>
      <c r="F179" s="11" t="str">
        <f t="shared" si="26"/>
        <v>N/A</v>
      </c>
      <c r="G179" s="8">
        <v>0.89903298720000002</v>
      </c>
      <c r="H179" s="11" t="str">
        <f t="shared" si="27"/>
        <v>N/A</v>
      </c>
      <c r="I179" s="12">
        <v>-23.6</v>
      </c>
      <c r="J179" s="12">
        <v>-8.68</v>
      </c>
      <c r="K179" s="43" t="s">
        <v>739</v>
      </c>
      <c r="L179" s="9" t="str">
        <f t="shared" si="28"/>
        <v>Yes</v>
      </c>
    </row>
    <row r="180" spans="1:12" x14ac:dyDescent="0.25">
      <c r="A180" s="2" t="s">
        <v>1366</v>
      </c>
      <c r="B180" s="35" t="s">
        <v>213</v>
      </c>
      <c r="C180" s="8">
        <v>7.4248069599999994E-2</v>
      </c>
      <c r="D180" s="11" t="str">
        <f t="shared" si="25"/>
        <v>N/A</v>
      </c>
      <c r="E180" s="8">
        <v>7.6418076299999999E-2</v>
      </c>
      <c r="F180" s="11" t="str">
        <f t="shared" si="26"/>
        <v>N/A</v>
      </c>
      <c r="G180" s="8">
        <v>8.8515717899999999E-2</v>
      </c>
      <c r="H180" s="11" t="str">
        <f t="shared" si="27"/>
        <v>N/A</v>
      </c>
      <c r="I180" s="12">
        <v>2.923</v>
      </c>
      <c r="J180" s="12">
        <v>15.83</v>
      </c>
      <c r="K180" s="43" t="s">
        <v>739</v>
      </c>
      <c r="L180" s="9" t="str">
        <f t="shared" si="28"/>
        <v>Yes</v>
      </c>
    </row>
    <row r="181" spans="1:12" x14ac:dyDescent="0.25">
      <c r="A181" s="2" t="s">
        <v>86</v>
      </c>
      <c r="B181" s="35" t="s">
        <v>213</v>
      </c>
      <c r="C181" s="8">
        <v>1.4306569343</v>
      </c>
      <c r="D181" s="11" t="str">
        <f t="shared" si="25"/>
        <v>N/A</v>
      </c>
      <c r="E181" s="8">
        <v>0.45572916670000002</v>
      </c>
      <c r="F181" s="11" t="str">
        <f t="shared" si="26"/>
        <v>N/A</v>
      </c>
      <c r="G181" s="8">
        <v>0.1749475157</v>
      </c>
      <c r="H181" s="11" t="str">
        <f t="shared" si="27"/>
        <v>N/A</v>
      </c>
      <c r="I181" s="12">
        <v>-68.099999999999994</v>
      </c>
      <c r="J181" s="12">
        <v>-61.6</v>
      </c>
      <c r="K181" s="43" t="s">
        <v>739</v>
      </c>
      <c r="L181" s="9" t="str">
        <f t="shared" si="28"/>
        <v>No</v>
      </c>
    </row>
    <row r="182" spans="1:12" x14ac:dyDescent="0.25">
      <c r="A182" s="2" t="s">
        <v>87</v>
      </c>
      <c r="B182" s="35" t="s">
        <v>213</v>
      </c>
      <c r="C182" s="8">
        <v>57.393757811999997</v>
      </c>
      <c r="D182" s="11" t="str">
        <f t="shared" si="25"/>
        <v>N/A</v>
      </c>
      <c r="E182" s="8">
        <v>60.768110542999999</v>
      </c>
      <c r="F182" s="11" t="str">
        <f t="shared" si="26"/>
        <v>N/A</v>
      </c>
      <c r="G182" s="8">
        <v>62.679099143000002</v>
      </c>
      <c r="H182" s="11" t="str">
        <f t="shared" si="27"/>
        <v>N/A</v>
      </c>
      <c r="I182" s="12">
        <v>5.8789999999999996</v>
      </c>
      <c r="J182" s="12">
        <v>3.145</v>
      </c>
      <c r="K182" s="43" t="s">
        <v>739</v>
      </c>
      <c r="L182" s="9" t="str">
        <f t="shared" si="28"/>
        <v>Yes</v>
      </c>
    </row>
    <row r="183" spans="1:12" x14ac:dyDescent="0.25">
      <c r="A183" s="2" t="s">
        <v>469</v>
      </c>
      <c r="B183" s="35" t="s">
        <v>213</v>
      </c>
      <c r="C183" s="8">
        <v>63.385030344</v>
      </c>
      <c r="D183" s="11" t="str">
        <f t="shared" si="25"/>
        <v>N/A</v>
      </c>
      <c r="E183" s="8">
        <v>62.327416174</v>
      </c>
      <c r="F183" s="11" t="str">
        <f t="shared" si="26"/>
        <v>N/A</v>
      </c>
      <c r="G183" s="8">
        <v>62.716049382999998</v>
      </c>
      <c r="H183" s="11" t="str">
        <f t="shared" si="27"/>
        <v>N/A</v>
      </c>
      <c r="I183" s="12">
        <v>-1.67</v>
      </c>
      <c r="J183" s="12">
        <v>0.62350000000000005</v>
      </c>
      <c r="K183" s="43" t="s">
        <v>739</v>
      </c>
      <c r="L183" s="9" t="str">
        <f t="shared" si="28"/>
        <v>Yes</v>
      </c>
    </row>
    <row r="184" spans="1:12" x14ac:dyDescent="0.25">
      <c r="A184" s="2" t="s">
        <v>470</v>
      </c>
      <c r="B184" s="35" t="s">
        <v>213</v>
      </c>
      <c r="C184" s="8">
        <v>79.818560925</v>
      </c>
      <c r="D184" s="11" t="str">
        <f t="shared" si="25"/>
        <v>N/A</v>
      </c>
      <c r="E184" s="8">
        <v>79.913090584000003</v>
      </c>
      <c r="F184" s="11" t="str">
        <f t="shared" si="26"/>
        <v>N/A</v>
      </c>
      <c r="G184" s="8">
        <v>80.171270465999996</v>
      </c>
      <c r="H184" s="11" t="str">
        <f t="shared" si="27"/>
        <v>N/A</v>
      </c>
      <c r="I184" s="12">
        <v>0.11840000000000001</v>
      </c>
      <c r="J184" s="12">
        <v>0.3231</v>
      </c>
      <c r="K184" s="43" t="s">
        <v>739</v>
      </c>
      <c r="L184" s="9" t="str">
        <f t="shared" si="28"/>
        <v>Yes</v>
      </c>
    </row>
    <row r="185" spans="1:12" x14ac:dyDescent="0.25">
      <c r="A185" s="2" t="s">
        <v>471</v>
      </c>
      <c r="B185" s="35" t="s">
        <v>213</v>
      </c>
      <c r="C185" s="8">
        <v>43.624887586</v>
      </c>
      <c r="D185" s="11" t="str">
        <f t="shared" si="25"/>
        <v>N/A</v>
      </c>
      <c r="E185" s="8">
        <v>40.846283945000003</v>
      </c>
      <c r="F185" s="11" t="str">
        <f t="shared" si="26"/>
        <v>N/A</v>
      </c>
      <c r="G185" s="8">
        <v>44.824187215999999</v>
      </c>
      <c r="H185" s="11" t="str">
        <f t="shared" si="27"/>
        <v>N/A</v>
      </c>
      <c r="I185" s="12">
        <v>-6.37</v>
      </c>
      <c r="J185" s="12">
        <v>9.7390000000000008</v>
      </c>
      <c r="K185" s="43" t="s">
        <v>739</v>
      </c>
      <c r="L185" s="9" t="str">
        <f t="shared" si="28"/>
        <v>Yes</v>
      </c>
    </row>
    <row r="186" spans="1:12" x14ac:dyDescent="0.25">
      <c r="A186" s="2" t="s">
        <v>472</v>
      </c>
      <c r="B186" s="35" t="s">
        <v>213</v>
      </c>
      <c r="C186" s="8">
        <v>43.607916193999998</v>
      </c>
      <c r="D186" s="11" t="str">
        <f t="shared" si="25"/>
        <v>N/A</v>
      </c>
      <c r="E186" s="8">
        <v>54.176942582000002</v>
      </c>
      <c r="F186" s="11" t="str">
        <f t="shared" si="26"/>
        <v>N/A</v>
      </c>
      <c r="G186" s="8">
        <v>50.555120002000002</v>
      </c>
      <c r="H186" s="11" t="str">
        <f t="shared" si="27"/>
        <v>N/A</v>
      </c>
      <c r="I186" s="12">
        <v>24.24</v>
      </c>
      <c r="J186" s="12">
        <v>-6.69</v>
      </c>
      <c r="K186" s="43" t="s">
        <v>739</v>
      </c>
      <c r="L186" s="9" t="str">
        <f t="shared" si="28"/>
        <v>Yes</v>
      </c>
    </row>
    <row r="187" spans="1:12" x14ac:dyDescent="0.25">
      <c r="A187" s="2" t="s">
        <v>116</v>
      </c>
      <c r="B187" s="35" t="s">
        <v>213</v>
      </c>
      <c r="C187" s="8">
        <v>67.681604293999996</v>
      </c>
      <c r="D187" s="11" t="str">
        <f t="shared" si="25"/>
        <v>N/A</v>
      </c>
      <c r="E187" s="8">
        <v>70.937495463999994</v>
      </c>
      <c r="F187" s="11" t="str">
        <f t="shared" si="26"/>
        <v>N/A</v>
      </c>
      <c r="G187" s="8">
        <v>70.667214322000007</v>
      </c>
      <c r="H187" s="11" t="str">
        <f t="shared" si="27"/>
        <v>N/A</v>
      </c>
      <c r="I187" s="12">
        <v>4.8109999999999999</v>
      </c>
      <c r="J187" s="12">
        <v>-0.38100000000000001</v>
      </c>
      <c r="K187" s="43" t="s">
        <v>739</v>
      </c>
      <c r="L187" s="9" t="str">
        <f t="shared" si="28"/>
        <v>Yes</v>
      </c>
    </row>
    <row r="188" spans="1:12" x14ac:dyDescent="0.25">
      <c r="A188" s="2" t="s">
        <v>473</v>
      </c>
      <c r="B188" s="35" t="s">
        <v>213</v>
      </c>
      <c r="C188" s="8">
        <v>60.215778827000001</v>
      </c>
      <c r="D188" s="11" t="str">
        <f t="shared" si="25"/>
        <v>N/A</v>
      </c>
      <c r="E188" s="8">
        <v>59.303090072000003</v>
      </c>
      <c r="F188" s="11" t="str">
        <f t="shared" si="26"/>
        <v>N/A</v>
      </c>
      <c r="G188" s="8">
        <v>59.320987654</v>
      </c>
      <c r="H188" s="11" t="str">
        <f t="shared" si="27"/>
        <v>N/A</v>
      </c>
      <c r="I188" s="12">
        <v>-1.52</v>
      </c>
      <c r="J188" s="12">
        <v>3.0200000000000001E-2</v>
      </c>
      <c r="K188" s="43" t="s">
        <v>739</v>
      </c>
      <c r="L188" s="9" t="str">
        <f t="shared" si="28"/>
        <v>Yes</v>
      </c>
    </row>
    <row r="189" spans="1:12" x14ac:dyDescent="0.25">
      <c r="A189" s="2" t="s">
        <v>474</v>
      </c>
      <c r="B189" s="35" t="s">
        <v>213</v>
      </c>
      <c r="C189" s="8">
        <v>78.679689310000001</v>
      </c>
      <c r="D189" s="11" t="str">
        <f t="shared" si="25"/>
        <v>N/A</v>
      </c>
      <c r="E189" s="8">
        <v>78.738989118999996</v>
      </c>
      <c r="F189" s="11" t="str">
        <f t="shared" si="26"/>
        <v>N/A</v>
      </c>
      <c r="G189" s="8">
        <v>79.301198206999999</v>
      </c>
      <c r="H189" s="11" t="str">
        <f t="shared" si="27"/>
        <v>N/A</v>
      </c>
      <c r="I189" s="12">
        <v>7.5399999999999995E-2</v>
      </c>
      <c r="J189" s="12">
        <v>0.71399999999999997</v>
      </c>
      <c r="K189" s="43" t="s">
        <v>739</v>
      </c>
      <c r="L189" s="9" t="str">
        <f t="shared" si="28"/>
        <v>Yes</v>
      </c>
    </row>
    <row r="190" spans="1:12" x14ac:dyDescent="0.25">
      <c r="A190" s="2" t="s">
        <v>475</v>
      </c>
      <c r="B190" s="35" t="s">
        <v>213</v>
      </c>
      <c r="C190" s="8">
        <v>63.747793358000003</v>
      </c>
      <c r="D190" s="11" t="str">
        <f t="shared" si="25"/>
        <v>N/A</v>
      </c>
      <c r="E190" s="8">
        <v>62.356000893999997</v>
      </c>
      <c r="F190" s="11" t="str">
        <f t="shared" si="26"/>
        <v>N/A</v>
      </c>
      <c r="G190" s="8">
        <v>62.843935350999999</v>
      </c>
      <c r="H190" s="11" t="str">
        <f t="shared" si="27"/>
        <v>N/A</v>
      </c>
      <c r="I190" s="12">
        <v>-2.1800000000000002</v>
      </c>
      <c r="J190" s="12">
        <v>0.78249999999999997</v>
      </c>
      <c r="K190" s="43" t="s">
        <v>739</v>
      </c>
      <c r="L190" s="9" t="str">
        <f t="shared" si="28"/>
        <v>Yes</v>
      </c>
    </row>
    <row r="191" spans="1:12" x14ac:dyDescent="0.25">
      <c r="A191" s="2" t="s">
        <v>476</v>
      </c>
      <c r="B191" s="35" t="s">
        <v>213</v>
      </c>
      <c r="C191" s="8">
        <v>58.843620066</v>
      </c>
      <c r="D191" s="11" t="str">
        <f t="shared" si="25"/>
        <v>N/A</v>
      </c>
      <c r="E191" s="8">
        <v>69.080204245000004</v>
      </c>
      <c r="F191" s="11" t="str">
        <f t="shared" si="26"/>
        <v>N/A</v>
      </c>
      <c r="G191" s="8">
        <v>63.675678410000003</v>
      </c>
      <c r="H191" s="11" t="str">
        <f t="shared" si="27"/>
        <v>N/A</v>
      </c>
      <c r="I191" s="12">
        <v>17.399999999999999</v>
      </c>
      <c r="J191" s="12">
        <v>-7.82</v>
      </c>
      <c r="K191" s="43" t="s">
        <v>739</v>
      </c>
      <c r="L191" s="9" t="str">
        <f t="shared" si="28"/>
        <v>Yes</v>
      </c>
    </row>
    <row r="192" spans="1:12" x14ac:dyDescent="0.25">
      <c r="A192" s="2" t="s">
        <v>1367</v>
      </c>
      <c r="B192" s="35" t="s">
        <v>213</v>
      </c>
      <c r="C192" s="36">
        <v>9.3058010887999991</v>
      </c>
      <c r="D192" s="11" t="str">
        <f t="shared" si="25"/>
        <v>N/A</v>
      </c>
      <c r="E192" s="36">
        <v>8.9824933991999991</v>
      </c>
      <c r="F192" s="11" t="str">
        <f t="shared" si="26"/>
        <v>N/A</v>
      </c>
      <c r="G192" s="36">
        <v>9.5286686103000005</v>
      </c>
      <c r="H192" s="11" t="str">
        <f t="shared" si="27"/>
        <v>N/A</v>
      </c>
      <c r="I192" s="12">
        <v>-3.47</v>
      </c>
      <c r="J192" s="12">
        <v>6.08</v>
      </c>
      <c r="K192" s="43" t="s">
        <v>739</v>
      </c>
      <c r="L192" s="9" t="str">
        <f t="shared" si="28"/>
        <v>Yes</v>
      </c>
    </row>
    <row r="193" spans="1:12" x14ac:dyDescent="0.25">
      <c r="A193" s="2" t="s">
        <v>1368</v>
      </c>
      <c r="B193" s="35" t="s">
        <v>213</v>
      </c>
      <c r="C193" s="36">
        <v>5.7464788732000001</v>
      </c>
      <c r="D193" s="11" t="str">
        <f t="shared" si="25"/>
        <v>N/A</v>
      </c>
      <c r="E193" s="36">
        <v>6.5666666666999998</v>
      </c>
      <c r="F193" s="11" t="str">
        <f t="shared" si="26"/>
        <v>N/A</v>
      </c>
      <c r="G193" s="36">
        <v>8.8472222221999992</v>
      </c>
      <c r="H193" s="11" t="str">
        <f t="shared" si="27"/>
        <v>N/A</v>
      </c>
      <c r="I193" s="12">
        <v>14.27</v>
      </c>
      <c r="J193" s="12">
        <v>34.729999999999997</v>
      </c>
      <c r="K193" s="43" t="s">
        <v>739</v>
      </c>
      <c r="L193" s="9" t="str">
        <f t="shared" si="28"/>
        <v>No</v>
      </c>
    </row>
    <row r="194" spans="1:12" x14ac:dyDescent="0.25">
      <c r="A194" s="2" t="s">
        <v>1369</v>
      </c>
      <c r="B194" s="35" t="s">
        <v>213</v>
      </c>
      <c r="C194" s="36">
        <v>12.932332463</v>
      </c>
      <c r="D194" s="11" t="str">
        <f t="shared" si="25"/>
        <v>N/A</v>
      </c>
      <c r="E194" s="36">
        <v>12.988550064</v>
      </c>
      <c r="F194" s="11" t="str">
        <f t="shared" si="26"/>
        <v>N/A</v>
      </c>
      <c r="G194" s="36">
        <v>12.896563535</v>
      </c>
      <c r="H194" s="11" t="str">
        <f t="shared" si="27"/>
        <v>N/A</v>
      </c>
      <c r="I194" s="12">
        <v>0.43469999999999998</v>
      </c>
      <c r="J194" s="12">
        <v>-0.70799999999999996</v>
      </c>
      <c r="K194" s="43" t="s">
        <v>739</v>
      </c>
      <c r="L194" s="9" t="str">
        <f t="shared" si="28"/>
        <v>Yes</v>
      </c>
    </row>
    <row r="195" spans="1:12" x14ac:dyDescent="0.25">
      <c r="A195" s="2" t="s">
        <v>1370</v>
      </c>
      <c r="B195" s="35" t="s">
        <v>213</v>
      </c>
      <c r="C195" s="36">
        <v>5.4821610601000001</v>
      </c>
      <c r="D195" s="11" t="str">
        <f t="shared" si="25"/>
        <v>N/A</v>
      </c>
      <c r="E195" s="36">
        <v>5.4307100086000002</v>
      </c>
      <c r="F195" s="11" t="str">
        <f t="shared" si="26"/>
        <v>N/A</v>
      </c>
      <c r="G195" s="36">
        <v>5.4418725618000003</v>
      </c>
      <c r="H195" s="11" t="str">
        <f t="shared" si="27"/>
        <v>N/A</v>
      </c>
      <c r="I195" s="12">
        <v>-0.93899999999999995</v>
      </c>
      <c r="J195" s="12">
        <v>0.20549999999999999</v>
      </c>
      <c r="K195" s="43" t="s">
        <v>739</v>
      </c>
      <c r="L195" s="9" t="str">
        <f t="shared" si="28"/>
        <v>Yes</v>
      </c>
    </row>
    <row r="196" spans="1:12" x14ac:dyDescent="0.25">
      <c r="A196" s="2" t="s">
        <v>1371</v>
      </c>
      <c r="B196" s="35" t="s">
        <v>213</v>
      </c>
      <c r="C196" s="36">
        <v>4.6454901960999999</v>
      </c>
      <c r="D196" s="11" t="str">
        <f t="shared" si="25"/>
        <v>N/A</v>
      </c>
      <c r="E196" s="36">
        <v>4.6928412186999999</v>
      </c>
      <c r="F196" s="11" t="str">
        <f t="shared" si="26"/>
        <v>N/A</v>
      </c>
      <c r="G196" s="36">
        <v>4.4346855228999997</v>
      </c>
      <c r="H196" s="11" t="str">
        <f t="shared" si="27"/>
        <v>N/A</v>
      </c>
      <c r="I196" s="12">
        <v>1.0189999999999999</v>
      </c>
      <c r="J196" s="12">
        <v>-5.5</v>
      </c>
      <c r="K196" s="43" t="s">
        <v>739</v>
      </c>
      <c r="L196" s="9" t="str">
        <f t="shared" si="28"/>
        <v>Yes</v>
      </c>
    </row>
    <row r="197" spans="1:12" x14ac:dyDescent="0.25">
      <c r="A197" s="2" t="s">
        <v>1372</v>
      </c>
      <c r="B197" s="35" t="s">
        <v>213</v>
      </c>
      <c r="C197" s="36">
        <v>109.66248175</v>
      </c>
      <c r="D197" s="11" t="str">
        <f t="shared" si="25"/>
        <v>N/A</v>
      </c>
      <c r="E197" s="36">
        <v>94.064127604000006</v>
      </c>
      <c r="F197" s="11" t="str">
        <f t="shared" si="26"/>
        <v>N/A</v>
      </c>
      <c r="G197" s="36">
        <v>77.566130161000004</v>
      </c>
      <c r="H197" s="11" t="str">
        <f t="shared" si="27"/>
        <v>N/A</v>
      </c>
      <c r="I197" s="12">
        <v>-14.2</v>
      </c>
      <c r="J197" s="12">
        <v>-17.5</v>
      </c>
      <c r="K197" s="43" t="s">
        <v>739</v>
      </c>
      <c r="L197" s="9" t="str">
        <f t="shared" si="28"/>
        <v>Yes</v>
      </c>
    </row>
    <row r="198" spans="1:12" x14ac:dyDescent="0.25">
      <c r="A198" s="2" t="s">
        <v>1373</v>
      </c>
      <c r="B198" s="35" t="s">
        <v>213</v>
      </c>
      <c r="C198" s="36">
        <v>247.04195804</v>
      </c>
      <c r="D198" s="11" t="str">
        <f t="shared" si="25"/>
        <v>N/A</v>
      </c>
      <c r="E198" s="36">
        <v>219.73049645</v>
      </c>
      <c r="F198" s="11" t="str">
        <f t="shared" si="26"/>
        <v>N/A</v>
      </c>
      <c r="G198" s="36">
        <v>195.97222221999999</v>
      </c>
      <c r="H198" s="11" t="str">
        <f t="shared" si="27"/>
        <v>N/A</v>
      </c>
      <c r="I198" s="12">
        <v>-11.1</v>
      </c>
      <c r="J198" s="12">
        <v>-10.8</v>
      </c>
      <c r="K198" s="43" t="s">
        <v>739</v>
      </c>
      <c r="L198" s="9" t="str">
        <f t="shared" si="28"/>
        <v>Yes</v>
      </c>
    </row>
    <row r="199" spans="1:12" x14ac:dyDescent="0.25">
      <c r="A199" s="2" t="s">
        <v>1374</v>
      </c>
      <c r="B199" s="35" t="s">
        <v>213</v>
      </c>
      <c r="C199" s="36">
        <v>130.81940481000001</v>
      </c>
      <c r="D199" s="11" t="str">
        <f t="shared" si="25"/>
        <v>N/A</v>
      </c>
      <c r="E199" s="36">
        <v>109.76343611999999</v>
      </c>
      <c r="F199" s="11" t="str">
        <f t="shared" si="26"/>
        <v>N/A</v>
      </c>
      <c r="G199" s="36">
        <v>86.239534883999994</v>
      </c>
      <c r="H199" s="11" t="str">
        <f t="shared" si="27"/>
        <v>N/A</v>
      </c>
      <c r="I199" s="12">
        <v>-16.100000000000001</v>
      </c>
      <c r="J199" s="12">
        <v>-21.4</v>
      </c>
      <c r="K199" s="43" t="s">
        <v>739</v>
      </c>
      <c r="L199" s="9" t="str">
        <f t="shared" si="28"/>
        <v>Yes</v>
      </c>
    </row>
    <row r="200" spans="1:12" x14ac:dyDescent="0.25">
      <c r="A200" s="2" t="s">
        <v>1375</v>
      </c>
      <c r="B200" s="35" t="s">
        <v>213</v>
      </c>
      <c r="C200" s="36">
        <v>21.342377260999999</v>
      </c>
      <c r="D200" s="11" t="str">
        <f t="shared" si="25"/>
        <v>N/A</v>
      </c>
      <c r="E200" s="36">
        <v>11.862236629</v>
      </c>
      <c r="F200" s="11" t="str">
        <f t="shared" si="26"/>
        <v>N/A</v>
      </c>
      <c r="G200" s="36">
        <v>11.434782609000001</v>
      </c>
      <c r="H200" s="11" t="str">
        <f t="shared" si="27"/>
        <v>N/A</v>
      </c>
      <c r="I200" s="12">
        <v>-44.4</v>
      </c>
      <c r="J200" s="12">
        <v>-3.6</v>
      </c>
      <c r="K200" s="43" t="s">
        <v>739</v>
      </c>
      <c r="L200" s="9" t="str">
        <f t="shared" si="28"/>
        <v>Yes</v>
      </c>
    </row>
    <row r="201" spans="1:12" x14ac:dyDescent="0.25">
      <c r="A201" s="2" t="s">
        <v>1376</v>
      </c>
      <c r="B201" s="35" t="s">
        <v>213</v>
      </c>
      <c r="C201" s="36">
        <v>51.781818182000002</v>
      </c>
      <c r="D201" s="11" t="str">
        <f t="shared" si="25"/>
        <v>N/A</v>
      </c>
      <c r="E201" s="36">
        <v>34.113636364000001</v>
      </c>
      <c r="F201" s="11" t="str">
        <f t="shared" si="26"/>
        <v>N/A</v>
      </c>
      <c r="G201" s="36">
        <v>57.142857143000001</v>
      </c>
      <c r="H201" s="11" t="str">
        <f t="shared" si="27"/>
        <v>N/A</v>
      </c>
      <c r="I201" s="12">
        <v>-34.1</v>
      </c>
      <c r="J201" s="12">
        <v>67.510000000000005</v>
      </c>
      <c r="K201" s="43" t="s">
        <v>739</v>
      </c>
      <c r="L201" s="9" t="str">
        <f t="shared" si="28"/>
        <v>No</v>
      </c>
    </row>
    <row r="202" spans="1:12" x14ac:dyDescent="0.25">
      <c r="A202" s="2" t="s">
        <v>28</v>
      </c>
      <c r="B202" s="35" t="s">
        <v>213</v>
      </c>
      <c r="C202" s="8">
        <v>1.0068193514999999</v>
      </c>
      <c r="D202" s="11" t="str">
        <f t="shared" si="25"/>
        <v>N/A</v>
      </c>
      <c r="E202" s="8">
        <v>1.1684221221</v>
      </c>
      <c r="F202" s="11" t="str">
        <f t="shared" si="26"/>
        <v>N/A</v>
      </c>
      <c r="G202" s="8">
        <v>1.1394066124</v>
      </c>
      <c r="H202" s="11" t="str">
        <f t="shared" si="27"/>
        <v>N/A</v>
      </c>
      <c r="I202" s="12">
        <v>16.05</v>
      </c>
      <c r="J202" s="12">
        <v>-2.48</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-11.1</v>
      </c>
      <c r="J203" s="12">
        <v>-62.5</v>
      </c>
      <c r="K203" s="14" t="s">
        <v>213</v>
      </c>
      <c r="L203" s="9" t="str">
        <f t="shared" ref="L203:L213" si="32">IF(J203="Div by 0", "N/A", IF(K203="N/A","N/A", IF(J203&gt;VALUE(MID(K203,1,2)), "No", IF(J203&lt;-1*VALUE(MID(K203,1,2)), "No", "Yes"))))</f>
        <v>N/A</v>
      </c>
    </row>
    <row r="204" spans="1:12" x14ac:dyDescent="0.25">
      <c r="A204" s="2" t="s">
        <v>124</v>
      </c>
      <c r="B204" s="35" t="s">
        <v>213</v>
      </c>
      <c r="C204" s="36">
        <v>40</v>
      </c>
      <c r="D204" s="11" t="str">
        <f t="shared" si="29"/>
        <v>N/A</v>
      </c>
      <c r="E204" s="36">
        <v>35</v>
      </c>
      <c r="F204" s="11" t="str">
        <f t="shared" si="30"/>
        <v>N/A</v>
      </c>
      <c r="G204" s="36">
        <v>30</v>
      </c>
      <c r="H204" s="11" t="str">
        <f t="shared" si="31"/>
        <v>N/A</v>
      </c>
      <c r="I204" s="12">
        <v>-12.5</v>
      </c>
      <c r="J204" s="12">
        <v>-14.3</v>
      </c>
      <c r="K204" s="14" t="s">
        <v>213</v>
      </c>
      <c r="L204" s="9" t="str">
        <f t="shared" si="32"/>
        <v>N/A</v>
      </c>
    </row>
    <row r="205" spans="1:12" ht="25" x14ac:dyDescent="0.25">
      <c r="A205" s="2" t="s">
        <v>1624</v>
      </c>
      <c r="B205" s="35" t="s">
        <v>213</v>
      </c>
      <c r="C205" s="36">
        <v>24</v>
      </c>
      <c r="D205" s="11" t="str">
        <f t="shared" si="29"/>
        <v>N/A</v>
      </c>
      <c r="E205" s="36">
        <v>18</v>
      </c>
      <c r="F205" s="11" t="str">
        <f t="shared" si="30"/>
        <v>N/A</v>
      </c>
      <c r="G205" s="36">
        <v>14</v>
      </c>
      <c r="H205" s="11" t="str">
        <f t="shared" si="31"/>
        <v>N/A</v>
      </c>
      <c r="I205" s="12">
        <v>-25</v>
      </c>
      <c r="J205" s="12">
        <v>-22.2</v>
      </c>
      <c r="K205" s="14" t="s">
        <v>213</v>
      </c>
      <c r="L205" s="9" t="str">
        <f t="shared" si="32"/>
        <v>N/A</v>
      </c>
    </row>
    <row r="206" spans="1:12" ht="25" x14ac:dyDescent="0.25">
      <c r="A206" s="2" t="s">
        <v>1377</v>
      </c>
      <c r="B206" s="35" t="s">
        <v>213</v>
      </c>
      <c r="C206" s="36">
        <v>99</v>
      </c>
      <c r="D206" s="11" t="str">
        <f t="shared" si="29"/>
        <v>N/A</v>
      </c>
      <c r="E206" s="36">
        <v>87</v>
      </c>
      <c r="F206" s="11" t="str">
        <f t="shared" si="30"/>
        <v>N/A</v>
      </c>
      <c r="G206" s="36">
        <v>76</v>
      </c>
      <c r="H206" s="11" t="str">
        <f t="shared" si="31"/>
        <v>N/A</v>
      </c>
      <c r="I206" s="12">
        <v>-12.1</v>
      </c>
      <c r="J206" s="12">
        <v>-12.6</v>
      </c>
      <c r="K206" s="14" t="s">
        <v>213</v>
      </c>
      <c r="L206" s="9" t="str">
        <f t="shared" si="32"/>
        <v>N/A</v>
      </c>
    </row>
    <row r="207" spans="1:12" x14ac:dyDescent="0.25">
      <c r="A207" s="2" t="s">
        <v>1625</v>
      </c>
      <c r="B207" s="35" t="s">
        <v>213</v>
      </c>
      <c r="C207" s="36">
        <v>20</v>
      </c>
      <c r="D207" s="11" t="str">
        <f t="shared" si="29"/>
        <v>N/A</v>
      </c>
      <c r="E207" s="36">
        <v>22</v>
      </c>
      <c r="F207" s="11" t="str">
        <f t="shared" si="30"/>
        <v>N/A</v>
      </c>
      <c r="G207" s="36">
        <v>20</v>
      </c>
      <c r="H207" s="11" t="str">
        <f t="shared" si="31"/>
        <v>N/A</v>
      </c>
      <c r="I207" s="12">
        <v>10</v>
      </c>
      <c r="J207" s="12">
        <v>-9.09</v>
      </c>
      <c r="K207" s="14" t="s">
        <v>213</v>
      </c>
      <c r="L207" s="9" t="str">
        <f t="shared" si="32"/>
        <v>N/A</v>
      </c>
    </row>
    <row r="208" spans="1:12" x14ac:dyDescent="0.25">
      <c r="A208" s="2" t="s">
        <v>1626</v>
      </c>
      <c r="B208" s="35" t="s">
        <v>213</v>
      </c>
      <c r="C208" s="36">
        <v>16</v>
      </c>
      <c r="D208" s="11" t="str">
        <f t="shared" si="29"/>
        <v>N/A</v>
      </c>
      <c r="E208" s="36">
        <v>12</v>
      </c>
      <c r="F208" s="11" t="str">
        <f t="shared" si="30"/>
        <v>N/A</v>
      </c>
      <c r="G208" s="36">
        <v>14</v>
      </c>
      <c r="H208" s="11" t="str">
        <f t="shared" si="31"/>
        <v>N/A</v>
      </c>
      <c r="I208" s="12">
        <v>-25</v>
      </c>
      <c r="J208" s="12">
        <v>16.670000000000002</v>
      </c>
      <c r="K208" s="14" t="s">
        <v>213</v>
      </c>
      <c r="L208" s="9" t="str">
        <f t="shared" si="32"/>
        <v>N/A</v>
      </c>
    </row>
    <row r="209" spans="1:12" x14ac:dyDescent="0.25">
      <c r="A209" s="2" t="s">
        <v>125</v>
      </c>
      <c r="B209" s="35" t="s">
        <v>213</v>
      </c>
      <c r="C209" s="45">
        <v>4781463</v>
      </c>
      <c r="D209" s="11" t="str">
        <f t="shared" si="29"/>
        <v>N/A</v>
      </c>
      <c r="E209" s="45">
        <v>4082336</v>
      </c>
      <c r="F209" s="11" t="str">
        <f t="shared" si="30"/>
        <v>N/A</v>
      </c>
      <c r="G209" s="45">
        <v>1575823</v>
      </c>
      <c r="H209" s="11" t="str">
        <f t="shared" si="31"/>
        <v>N/A</v>
      </c>
      <c r="I209" s="12">
        <v>-14.6</v>
      </c>
      <c r="J209" s="12">
        <v>-61.4</v>
      </c>
      <c r="K209" s="14" t="s">
        <v>213</v>
      </c>
      <c r="L209" s="9" t="str">
        <f t="shared" si="32"/>
        <v>N/A</v>
      </c>
    </row>
    <row r="210" spans="1:12" x14ac:dyDescent="0.25">
      <c r="A210" s="44" t="s">
        <v>1621</v>
      </c>
      <c r="B210" s="35" t="s">
        <v>213</v>
      </c>
      <c r="C210" s="45">
        <v>2172215</v>
      </c>
      <c r="D210" s="11" t="str">
        <f t="shared" si="29"/>
        <v>N/A</v>
      </c>
      <c r="E210" s="45">
        <v>1384871</v>
      </c>
      <c r="F210" s="11" t="str">
        <f t="shared" si="30"/>
        <v>N/A</v>
      </c>
      <c r="G210" s="45">
        <v>1028726</v>
      </c>
      <c r="H210" s="11" t="str">
        <f t="shared" si="31"/>
        <v>N/A</v>
      </c>
      <c r="I210" s="12">
        <v>-36.200000000000003</v>
      </c>
      <c r="J210" s="12">
        <v>-25.7</v>
      </c>
      <c r="K210" s="14" t="s">
        <v>213</v>
      </c>
      <c r="L210" s="9" t="str">
        <f t="shared" si="32"/>
        <v>N/A</v>
      </c>
    </row>
    <row r="211" spans="1:12" x14ac:dyDescent="0.25">
      <c r="A211" s="44" t="s">
        <v>1378</v>
      </c>
      <c r="B211" s="35" t="s">
        <v>213</v>
      </c>
      <c r="C211" s="45">
        <v>388570</v>
      </c>
      <c r="D211" s="11" t="str">
        <f t="shared" si="29"/>
        <v>N/A</v>
      </c>
      <c r="E211" s="45">
        <v>942768</v>
      </c>
      <c r="F211" s="11" t="str">
        <f t="shared" si="30"/>
        <v>N/A</v>
      </c>
      <c r="G211" s="45">
        <v>476184</v>
      </c>
      <c r="H211" s="11" t="str">
        <f t="shared" si="31"/>
        <v>N/A</v>
      </c>
      <c r="I211" s="12">
        <v>142.6</v>
      </c>
      <c r="J211" s="12">
        <v>-49.5</v>
      </c>
      <c r="K211" s="14" t="s">
        <v>213</v>
      </c>
      <c r="L211" s="9" t="str">
        <f t="shared" si="32"/>
        <v>N/A</v>
      </c>
    </row>
    <row r="212" spans="1:12" x14ac:dyDescent="0.25">
      <c r="A212" s="44" t="s">
        <v>1615</v>
      </c>
      <c r="B212" s="35" t="s">
        <v>213</v>
      </c>
      <c r="C212" s="45">
        <v>4063868</v>
      </c>
      <c r="D212" s="11" t="str">
        <f t="shared" si="29"/>
        <v>N/A</v>
      </c>
      <c r="E212" s="45">
        <v>4052024</v>
      </c>
      <c r="F212" s="11" t="str">
        <f t="shared" si="30"/>
        <v>N/A</v>
      </c>
      <c r="G212" s="45">
        <v>1156334</v>
      </c>
      <c r="H212" s="11" t="str">
        <f t="shared" si="31"/>
        <v>N/A</v>
      </c>
      <c r="I212" s="12">
        <v>-0.29099999999999998</v>
      </c>
      <c r="J212" s="12">
        <v>-71.5</v>
      </c>
      <c r="K212" s="14" t="s">
        <v>213</v>
      </c>
      <c r="L212" s="9" t="str">
        <f t="shared" si="32"/>
        <v>N/A</v>
      </c>
    </row>
    <row r="213" spans="1:12" x14ac:dyDescent="0.25">
      <c r="A213" s="44" t="s">
        <v>1616</v>
      </c>
      <c r="B213" s="35" t="s">
        <v>213</v>
      </c>
      <c r="C213" s="45">
        <v>3024519</v>
      </c>
      <c r="D213" s="11" t="str">
        <f t="shared" si="29"/>
        <v>N/A</v>
      </c>
      <c r="E213" s="45">
        <v>346072</v>
      </c>
      <c r="F213" s="11" t="str">
        <f t="shared" si="30"/>
        <v>N/A</v>
      </c>
      <c r="G213" s="45">
        <v>379582</v>
      </c>
      <c r="H213" s="11" t="str">
        <f t="shared" si="31"/>
        <v>N/A</v>
      </c>
      <c r="I213" s="12">
        <v>-88.6</v>
      </c>
      <c r="J213" s="12">
        <v>9.6829999999999998</v>
      </c>
      <c r="K213" s="14" t="s">
        <v>213</v>
      </c>
      <c r="L213" s="9" t="str">
        <f t="shared" si="32"/>
        <v>N/A</v>
      </c>
    </row>
    <row r="214" spans="1:12" ht="25" x14ac:dyDescent="0.25">
      <c r="A214" s="2" t="s">
        <v>1379</v>
      </c>
      <c r="B214" s="35" t="s">
        <v>213</v>
      </c>
      <c r="C214" s="45">
        <v>1575206</v>
      </c>
      <c r="D214" s="11" t="str">
        <f t="shared" ref="D214:D228" si="33">IF($B214="N/A","N/A",IF(C214&gt;10,"No",IF(C214&lt;-10,"No","Yes")))</f>
        <v>N/A</v>
      </c>
      <c r="E214" s="45">
        <v>1736464</v>
      </c>
      <c r="F214" s="11" t="str">
        <f t="shared" ref="F214:F228" si="34">IF($B214="N/A","N/A",IF(E214&gt;10,"No",IF(E214&lt;-10,"No","Yes")))</f>
        <v>N/A</v>
      </c>
      <c r="G214" s="45">
        <v>3741241</v>
      </c>
      <c r="H214" s="11" t="str">
        <f t="shared" ref="H214:H228" si="35">IF($B214="N/A","N/A",IF(G214&gt;10,"No",IF(G214&lt;-10,"No","Yes")))</f>
        <v>N/A</v>
      </c>
      <c r="I214" s="12">
        <v>10.24</v>
      </c>
      <c r="J214" s="12">
        <v>115.5</v>
      </c>
      <c r="K214" s="43" t="s">
        <v>739</v>
      </c>
      <c r="L214" s="9" t="str">
        <f t="shared" ref="L214:L228" si="36">IF(J214="Div by 0", "N/A", IF(K214="N/A","N/A", IF(J214&gt;VALUE(MID(K214,1,2)), "No", IF(J214&lt;-1*VALUE(MID(K214,1,2)), "No", "Yes"))))</f>
        <v>No</v>
      </c>
    </row>
    <row r="215" spans="1:12" x14ac:dyDescent="0.25">
      <c r="A215" s="4" t="s">
        <v>649</v>
      </c>
      <c r="B215" s="35" t="s">
        <v>213</v>
      </c>
      <c r="C215" s="36">
        <v>10429</v>
      </c>
      <c r="D215" s="11" t="str">
        <f t="shared" si="33"/>
        <v>N/A</v>
      </c>
      <c r="E215" s="36">
        <v>11593</v>
      </c>
      <c r="F215" s="11" t="str">
        <f t="shared" si="34"/>
        <v>N/A</v>
      </c>
      <c r="G215" s="36">
        <v>14910</v>
      </c>
      <c r="H215" s="11" t="str">
        <f t="shared" si="35"/>
        <v>N/A</v>
      </c>
      <c r="I215" s="12">
        <v>11.16</v>
      </c>
      <c r="J215" s="12">
        <v>28.61</v>
      </c>
      <c r="K215" s="43" t="s">
        <v>739</v>
      </c>
      <c r="L215" s="9" t="str">
        <f t="shared" si="36"/>
        <v>Yes</v>
      </c>
    </row>
    <row r="216" spans="1:12" x14ac:dyDescent="0.25">
      <c r="A216" s="4" t="s">
        <v>1380</v>
      </c>
      <c r="B216" s="35" t="s">
        <v>213</v>
      </c>
      <c r="C216" s="45">
        <v>151.04094352000001</v>
      </c>
      <c r="D216" s="11" t="str">
        <f t="shared" si="33"/>
        <v>N/A</v>
      </c>
      <c r="E216" s="45">
        <v>149.78556025</v>
      </c>
      <c r="F216" s="11" t="str">
        <f t="shared" si="34"/>
        <v>N/A</v>
      </c>
      <c r="G216" s="45">
        <v>250.92159624000001</v>
      </c>
      <c r="H216" s="11" t="str">
        <f t="shared" si="35"/>
        <v>N/A</v>
      </c>
      <c r="I216" s="12">
        <v>-0.83099999999999996</v>
      </c>
      <c r="J216" s="12">
        <v>67.52</v>
      </c>
      <c r="K216" s="43" t="s">
        <v>739</v>
      </c>
      <c r="L216" s="9" t="str">
        <f t="shared" si="36"/>
        <v>No</v>
      </c>
    </row>
    <row r="217" spans="1:12" ht="25" x14ac:dyDescent="0.25">
      <c r="A217" s="2" t="s">
        <v>1381</v>
      </c>
      <c r="B217" s="35" t="s">
        <v>213</v>
      </c>
      <c r="C217" s="45">
        <v>864508</v>
      </c>
      <c r="D217" s="11" t="str">
        <f t="shared" si="33"/>
        <v>N/A</v>
      </c>
      <c r="E217" s="45">
        <v>1042178</v>
      </c>
      <c r="F217" s="11" t="str">
        <f t="shared" si="34"/>
        <v>N/A</v>
      </c>
      <c r="G217" s="45">
        <v>643570</v>
      </c>
      <c r="H217" s="11" t="str">
        <f t="shared" si="35"/>
        <v>N/A</v>
      </c>
      <c r="I217" s="12">
        <v>20.55</v>
      </c>
      <c r="J217" s="12">
        <v>-38.200000000000003</v>
      </c>
      <c r="K217" s="43" t="s">
        <v>739</v>
      </c>
      <c r="L217" s="9" t="str">
        <f t="shared" si="36"/>
        <v>No</v>
      </c>
    </row>
    <row r="218" spans="1:12" x14ac:dyDescent="0.25">
      <c r="A218" s="4" t="s">
        <v>516</v>
      </c>
      <c r="B218" s="35" t="s">
        <v>213</v>
      </c>
      <c r="C218" s="36">
        <v>6847</v>
      </c>
      <c r="D218" s="11" t="str">
        <f t="shared" si="33"/>
        <v>N/A</v>
      </c>
      <c r="E218" s="36">
        <v>6262</v>
      </c>
      <c r="F218" s="11" t="str">
        <f t="shared" si="34"/>
        <v>N/A</v>
      </c>
      <c r="G218" s="36">
        <v>4591</v>
      </c>
      <c r="H218" s="11" t="str">
        <f t="shared" si="35"/>
        <v>N/A</v>
      </c>
      <c r="I218" s="12">
        <v>-8.5399999999999991</v>
      </c>
      <c r="J218" s="12">
        <v>-26.7</v>
      </c>
      <c r="K218" s="43" t="s">
        <v>739</v>
      </c>
      <c r="L218" s="9" t="str">
        <f t="shared" si="36"/>
        <v>Yes</v>
      </c>
    </row>
    <row r="219" spans="1:12" x14ac:dyDescent="0.25">
      <c r="A219" s="2" t="s">
        <v>1382</v>
      </c>
      <c r="B219" s="35" t="s">
        <v>213</v>
      </c>
      <c r="C219" s="45">
        <v>126.26084417</v>
      </c>
      <c r="D219" s="11" t="str">
        <f t="shared" si="33"/>
        <v>N/A</v>
      </c>
      <c r="E219" s="45">
        <v>166.42893644</v>
      </c>
      <c r="F219" s="11" t="str">
        <f t="shared" si="34"/>
        <v>N/A</v>
      </c>
      <c r="G219" s="45">
        <v>140.18078850000001</v>
      </c>
      <c r="H219" s="11" t="str">
        <f t="shared" si="35"/>
        <v>N/A</v>
      </c>
      <c r="I219" s="12">
        <v>31.81</v>
      </c>
      <c r="J219" s="12">
        <v>-15.8</v>
      </c>
      <c r="K219" s="43" t="s">
        <v>739</v>
      </c>
      <c r="L219" s="9" t="str">
        <f t="shared" si="36"/>
        <v>Yes</v>
      </c>
    </row>
    <row r="220" spans="1:12" ht="25" x14ac:dyDescent="0.25">
      <c r="A220" s="2" t="s">
        <v>1383</v>
      </c>
      <c r="B220" s="35" t="s">
        <v>213</v>
      </c>
      <c r="C220" s="45">
        <v>6311628</v>
      </c>
      <c r="D220" s="11" t="str">
        <f t="shared" si="33"/>
        <v>N/A</v>
      </c>
      <c r="E220" s="45">
        <v>5284190</v>
      </c>
      <c r="F220" s="11" t="str">
        <f t="shared" si="34"/>
        <v>N/A</v>
      </c>
      <c r="G220" s="45">
        <v>3157628</v>
      </c>
      <c r="H220" s="11" t="str">
        <f t="shared" si="35"/>
        <v>N/A</v>
      </c>
      <c r="I220" s="12">
        <v>-16.3</v>
      </c>
      <c r="J220" s="12">
        <v>-40.200000000000003</v>
      </c>
      <c r="K220" s="43" t="s">
        <v>739</v>
      </c>
      <c r="L220" s="9" t="str">
        <f t="shared" si="36"/>
        <v>No</v>
      </c>
    </row>
    <row r="221" spans="1:12" x14ac:dyDescent="0.25">
      <c r="A221" s="4" t="s">
        <v>517</v>
      </c>
      <c r="B221" s="35" t="s">
        <v>213</v>
      </c>
      <c r="C221" s="36">
        <v>13337</v>
      </c>
      <c r="D221" s="11" t="str">
        <f t="shared" si="33"/>
        <v>N/A</v>
      </c>
      <c r="E221" s="36">
        <v>13026</v>
      </c>
      <c r="F221" s="11" t="str">
        <f t="shared" si="34"/>
        <v>N/A</v>
      </c>
      <c r="G221" s="36">
        <v>11590</v>
      </c>
      <c r="H221" s="11" t="str">
        <f t="shared" si="35"/>
        <v>N/A</v>
      </c>
      <c r="I221" s="12">
        <v>-2.33</v>
      </c>
      <c r="J221" s="12">
        <v>-11</v>
      </c>
      <c r="K221" s="43" t="s">
        <v>739</v>
      </c>
      <c r="L221" s="9" t="str">
        <f t="shared" si="36"/>
        <v>Yes</v>
      </c>
    </row>
    <row r="222" spans="1:12" ht="25" x14ac:dyDescent="0.25">
      <c r="A222" s="2" t="s">
        <v>1384</v>
      </c>
      <c r="B222" s="35" t="s">
        <v>213</v>
      </c>
      <c r="C222" s="45">
        <v>473.24195845999998</v>
      </c>
      <c r="D222" s="11" t="str">
        <f t="shared" si="33"/>
        <v>N/A</v>
      </c>
      <c r="E222" s="45">
        <v>405.6648242</v>
      </c>
      <c r="F222" s="11" t="str">
        <f t="shared" si="34"/>
        <v>N/A</v>
      </c>
      <c r="G222" s="45">
        <v>272.44417600999998</v>
      </c>
      <c r="H222" s="11" t="str">
        <f t="shared" si="35"/>
        <v>N/A</v>
      </c>
      <c r="I222" s="12">
        <v>-14.3</v>
      </c>
      <c r="J222" s="12">
        <v>-32.799999999999997</v>
      </c>
      <c r="K222" s="43" t="s">
        <v>739</v>
      </c>
      <c r="L222" s="9" t="str">
        <f t="shared" si="36"/>
        <v>No</v>
      </c>
    </row>
    <row r="223" spans="1:12" ht="25" x14ac:dyDescent="0.25">
      <c r="A223" s="2" t="s">
        <v>1385</v>
      </c>
      <c r="B223" s="35" t="s">
        <v>213</v>
      </c>
      <c r="C223" s="45">
        <v>504532</v>
      </c>
      <c r="D223" s="11" t="str">
        <f t="shared" si="33"/>
        <v>N/A</v>
      </c>
      <c r="E223" s="45">
        <v>2140654</v>
      </c>
      <c r="F223" s="11" t="str">
        <f t="shared" si="34"/>
        <v>N/A</v>
      </c>
      <c r="G223" s="45">
        <v>3784416</v>
      </c>
      <c r="H223" s="11" t="str">
        <f t="shared" si="35"/>
        <v>N/A</v>
      </c>
      <c r="I223" s="12">
        <v>324.3</v>
      </c>
      <c r="J223" s="12">
        <v>76.790000000000006</v>
      </c>
      <c r="K223" s="43" t="s">
        <v>739</v>
      </c>
      <c r="L223" s="9" t="str">
        <f t="shared" si="36"/>
        <v>No</v>
      </c>
    </row>
    <row r="224" spans="1:12" x14ac:dyDescent="0.25">
      <c r="A224" s="2" t="s">
        <v>518</v>
      </c>
      <c r="B224" s="35" t="s">
        <v>213</v>
      </c>
      <c r="C224" s="36">
        <v>2978</v>
      </c>
      <c r="D224" s="11" t="str">
        <f t="shared" si="33"/>
        <v>N/A</v>
      </c>
      <c r="E224" s="36">
        <v>5240</v>
      </c>
      <c r="F224" s="11" t="str">
        <f t="shared" si="34"/>
        <v>N/A</v>
      </c>
      <c r="G224" s="36">
        <v>5923</v>
      </c>
      <c r="H224" s="11" t="str">
        <f t="shared" si="35"/>
        <v>N/A</v>
      </c>
      <c r="I224" s="12">
        <v>75.959999999999994</v>
      </c>
      <c r="J224" s="12">
        <v>13.03</v>
      </c>
      <c r="K224" s="43" t="s">
        <v>739</v>
      </c>
      <c r="L224" s="9" t="str">
        <f t="shared" si="36"/>
        <v>Yes</v>
      </c>
    </row>
    <row r="225" spans="1:12" x14ac:dyDescent="0.25">
      <c r="A225" s="2" t="s">
        <v>1386</v>
      </c>
      <c r="B225" s="35" t="s">
        <v>213</v>
      </c>
      <c r="C225" s="45">
        <v>169.41974479999999</v>
      </c>
      <c r="D225" s="11" t="str">
        <f t="shared" si="33"/>
        <v>N/A</v>
      </c>
      <c r="E225" s="45">
        <v>408.52175573</v>
      </c>
      <c r="F225" s="11" t="str">
        <f t="shared" si="34"/>
        <v>N/A</v>
      </c>
      <c r="G225" s="45">
        <v>638.93567449</v>
      </c>
      <c r="H225" s="11" t="str">
        <f t="shared" si="35"/>
        <v>N/A</v>
      </c>
      <c r="I225" s="12">
        <v>141.1</v>
      </c>
      <c r="J225" s="12">
        <v>56.4</v>
      </c>
      <c r="K225" s="43" t="s">
        <v>739</v>
      </c>
      <c r="L225" s="9" t="str">
        <f t="shared" si="36"/>
        <v>No</v>
      </c>
    </row>
    <row r="226" spans="1:12" ht="25" x14ac:dyDescent="0.25">
      <c r="A226" s="2" t="s">
        <v>1387</v>
      </c>
      <c r="B226" s="35" t="s">
        <v>213</v>
      </c>
      <c r="C226" s="45">
        <v>66646282</v>
      </c>
      <c r="D226" s="11" t="str">
        <f t="shared" si="33"/>
        <v>N/A</v>
      </c>
      <c r="E226" s="45">
        <v>46383350</v>
      </c>
      <c r="F226" s="11" t="str">
        <f t="shared" si="34"/>
        <v>N/A</v>
      </c>
      <c r="G226" s="45">
        <v>35023118</v>
      </c>
      <c r="H226" s="11" t="str">
        <f t="shared" si="35"/>
        <v>N/A</v>
      </c>
      <c r="I226" s="12">
        <v>-30.4</v>
      </c>
      <c r="J226" s="12">
        <v>-24.5</v>
      </c>
      <c r="K226" s="43" t="s">
        <v>739</v>
      </c>
      <c r="L226" s="9" t="str">
        <f t="shared" si="36"/>
        <v>Yes</v>
      </c>
    </row>
    <row r="227" spans="1:12" ht="25" x14ac:dyDescent="0.25">
      <c r="A227" s="2" t="s">
        <v>519</v>
      </c>
      <c r="B227" s="35" t="s">
        <v>213</v>
      </c>
      <c r="C227" s="36">
        <v>2121</v>
      </c>
      <c r="D227" s="11" t="str">
        <f t="shared" si="33"/>
        <v>N/A</v>
      </c>
      <c r="E227" s="36">
        <v>1979</v>
      </c>
      <c r="F227" s="11" t="str">
        <f t="shared" si="34"/>
        <v>N/A</v>
      </c>
      <c r="G227" s="36">
        <v>971</v>
      </c>
      <c r="H227" s="11" t="str">
        <f t="shared" si="35"/>
        <v>N/A</v>
      </c>
      <c r="I227" s="12">
        <v>-6.69</v>
      </c>
      <c r="J227" s="12">
        <v>-50.9</v>
      </c>
      <c r="K227" s="43" t="s">
        <v>739</v>
      </c>
      <c r="L227" s="9" t="str">
        <f t="shared" si="36"/>
        <v>No</v>
      </c>
    </row>
    <row r="228" spans="1:12" ht="25" x14ac:dyDescent="0.25">
      <c r="A228" s="2" t="s">
        <v>1388</v>
      </c>
      <c r="B228" s="35" t="s">
        <v>213</v>
      </c>
      <c r="C228" s="45">
        <v>31422.103725000001</v>
      </c>
      <c r="D228" s="11" t="str">
        <f t="shared" si="33"/>
        <v>N/A</v>
      </c>
      <c r="E228" s="45">
        <v>23437.771602000001</v>
      </c>
      <c r="F228" s="11" t="str">
        <f t="shared" si="34"/>
        <v>N/A</v>
      </c>
      <c r="G228" s="45">
        <v>36069.122554000001</v>
      </c>
      <c r="H228" s="11" t="str">
        <f t="shared" si="35"/>
        <v>N/A</v>
      </c>
      <c r="I228" s="12">
        <v>-25.4</v>
      </c>
      <c r="J228" s="12">
        <v>53.89</v>
      </c>
      <c r="K228" s="43" t="s">
        <v>739</v>
      </c>
      <c r="L228" s="9" t="str">
        <f t="shared" si="36"/>
        <v>No</v>
      </c>
    </row>
    <row r="229" spans="1:12" x14ac:dyDescent="0.25">
      <c r="A229" s="2" t="s">
        <v>1389</v>
      </c>
      <c r="B229" s="35" t="s">
        <v>213</v>
      </c>
      <c r="C229" s="14">
        <v>74704918</v>
      </c>
      <c r="D229" s="11" t="str">
        <f t="shared" ref="D229:D252" si="37">IF($B229="N/A","N/A",IF(C229&gt;10,"No",IF(C229&lt;-10,"No","Yes")))</f>
        <v>N/A</v>
      </c>
      <c r="E229" s="14">
        <v>55385202</v>
      </c>
      <c r="F229" s="11" t="str">
        <f t="shared" ref="F229:F252" si="38">IF($B229="N/A","N/A",IF(E229&gt;10,"No",IF(E229&lt;-10,"No","Yes")))</f>
        <v>N/A</v>
      </c>
      <c r="G229" s="14">
        <v>39637143</v>
      </c>
      <c r="H229" s="11" t="str">
        <f t="shared" ref="H229:H252" si="39">IF($B229="N/A","N/A",IF(G229&gt;10,"No",IF(G229&lt;-10,"No","Yes")))</f>
        <v>N/A</v>
      </c>
      <c r="I229" s="12">
        <v>-25.9</v>
      </c>
      <c r="J229" s="12">
        <v>-28.4</v>
      </c>
      <c r="K229" s="43" t="s">
        <v>739</v>
      </c>
      <c r="L229" s="9" t="str">
        <f t="shared" ref="L229:L252" si="40">IF(J229="Div by 0", "N/A", IF(K229="N/A","N/A", IF(J229&gt;VALUE(MID(K229,1,2)), "No", IF(J229&lt;-1*VALUE(MID(K229,1,2)), "No", "Yes"))))</f>
        <v>Yes</v>
      </c>
    </row>
    <row r="230" spans="1:12" x14ac:dyDescent="0.25">
      <c r="A230" s="4" t="s">
        <v>1390</v>
      </c>
      <c r="B230" s="35" t="s">
        <v>213</v>
      </c>
      <c r="C230" s="1">
        <v>3684</v>
      </c>
      <c r="D230" s="11" t="str">
        <f t="shared" si="37"/>
        <v>N/A</v>
      </c>
      <c r="E230" s="1">
        <v>3554</v>
      </c>
      <c r="F230" s="11" t="str">
        <f t="shared" si="38"/>
        <v>N/A</v>
      </c>
      <c r="G230" s="1">
        <v>2269</v>
      </c>
      <c r="H230" s="11" t="str">
        <f t="shared" si="39"/>
        <v>N/A</v>
      </c>
      <c r="I230" s="12">
        <v>-3.53</v>
      </c>
      <c r="J230" s="12">
        <v>-36.200000000000003</v>
      </c>
      <c r="K230" s="43" t="s">
        <v>739</v>
      </c>
      <c r="L230" s="9" t="str">
        <f t="shared" si="40"/>
        <v>No</v>
      </c>
    </row>
    <row r="231" spans="1:12" x14ac:dyDescent="0.25">
      <c r="A231" s="4" t="s">
        <v>1391</v>
      </c>
      <c r="B231" s="35" t="s">
        <v>213</v>
      </c>
      <c r="C231" s="14">
        <v>20278.207925999999</v>
      </c>
      <c r="D231" s="11" t="str">
        <f t="shared" si="37"/>
        <v>N/A</v>
      </c>
      <c r="E231" s="14">
        <v>15583.906021000001</v>
      </c>
      <c r="F231" s="11" t="str">
        <f t="shared" si="38"/>
        <v>N/A</v>
      </c>
      <c r="G231" s="14">
        <v>17468.992066999999</v>
      </c>
      <c r="H231" s="11" t="str">
        <f t="shared" si="39"/>
        <v>N/A</v>
      </c>
      <c r="I231" s="12">
        <v>-23.1</v>
      </c>
      <c r="J231" s="12">
        <v>12.1</v>
      </c>
      <c r="K231" s="43" t="s">
        <v>739</v>
      </c>
      <c r="L231" s="9" t="str">
        <f t="shared" si="40"/>
        <v>Yes</v>
      </c>
    </row>
    <row r="232" spans="1:12" x14ac:dyDescent="0.25">
      <c r="A232" s="4" t="s">
        <v>1392</v>
      </c>
      <c r="B232" s="35" t="s">
        <v>213</v>
      </c>
      <c r="C232" s="14">
        <v>13080.464286</v>
      </c>
      <c r="D232" s="11" t="str">
        <f t="shared" si="37"/>
        <v>N/A</v>
      </c>
      <c r="E232" s="14">
        <v>11514.347825999999</v>
      </c>
      <c r="F232" s="11" t="str">
        <f t="shared" si="38"/>
        <v>N/A</v>
      </c>
      <c r="G232" s="14">
        <v>7054.9130434999997</v>
      </c>
      <c r="H232" s="11" t="str">
        <f t="shared" si="39"/>
        <v>N/A</v>
      </c>
      <c r="I232" s="12">
        <v>-12</v>
      </c>
      <c r="J232" s="12">
        <v>-38.700000000000003</v>
      </c>
      <c r="K232" s="43" t="s">
        <v>739</v>
      </c>
      <c r="L232" s="9" t="str">
        <f t="shared" si="40"/>
        <v>No</v>
      </c>
    </row>
    <row r="233" spans="1:12" ht="25" x14ac:dyDescent="0.25">
      <c r="A233" s="4" t="s">
        <v>1393</v>
      </c>
      <c r="B233" s="35" t="s">
        <v>213</v>
      </c>
      <c r="C233" s="14">
        <v>23207.145258</v>
      </c>
      <c r="D233" s="11" t="str">
        <f t="shared" si="37"/>
        <v>N/A</v>
      </c>
      <c r="E233" s="14">
        <v>17648.371773999999</v>
      </c>
      <c r="F233" s="11" t="str">
        <f t="shared" si="38"/>
        <v>N/A</v>
      </c>
      <c r="G233" s="14">
        <v>20385.575342</v>
      </c>
      <c r="H233" s="11" t="str">
        <f t="shared" si="39"/>
        <v>N/A</v>
      </c>
      <c r="I233" s="12">
        <v>-24</v>
      </c>
      <c r="J233" s="12">
        <v>15.51</v>
      </c>
      <c r="K233" s="43" t="s">
        <v>739</v>
      </c>
      <c r="L233" s="9" t="str">
        <f t="shared" si="40"/>
        <v>Yes</v>
      </c>
    </row>
    <row r="234" spans="1:12" x14ac:dyDescent="0.25">
      <c r="A234" s="4" t="s">
        <v>1394</v>
      </c>
      <c r="B234" s="35" t="s">
        <v>213</v>
      </c>
      <c r="C234" s="14">
        <v>3400.5408163000002</v>
      </c>
      <c r="D234" s="11" t="str">
        <f t="shared" si="37"/>
        <v>N/A</v>
      </c>
      <c r="E234" s="14">
        <v>4405.4301075000003</v>
      </c>
      <c r="F234" s="11" t="str">
        <f t="shared" si="38"/>
        <v>N/A</v>
      </c>
      <c r="G234" s="14">
        <v>1255.3854167</v>
      </c>
      <c r="H234" s="11" t="str">
        <f t="shared" si="39"/>
        <v>N/A</v>
      </c>
      <c r="I234" s="12">
        <v>29.55</v>
      </c>
      <c r="J234" s="12">
        <v>-71.5</v>
      </c>
      <c r="K234" s="43" t="s">
        <v>739</v>
      </c>
      <c r="L234" s="9" t="str">
        <f t="shared" si="40"/>
        <v>No</v>
      </c>
    </row>
    <row r="235" spans="1:12" x14ac:dyDescent="0.25">
      <c r="A235" s="4" t="s">
        <v>1395</v>
      </c>
      <c r="B235" s="35" t="s">
        <v>213</v>
      </c>
      <c r="C235" s="14">
        <v>288.75931231999999</v>
      </c>
      <c r="D235" s="11" t="str">
        <f t="shared" si="37"/>
        <v>N/A</v>
      </c>
      <c r="E235" s="14">
        <v>481.39274924</v>
      </c>
      <c r="F235" s="11" t="str">
        <f t="shared" si="38"/>
        <v>N/A</v>
      </c>
      <c r="G235" s="14">
        <v>2184.6200872999998</v>
      </c>
      <c r="H235" s="11" t="str">
        <f t="shared" si="39"/>
        <v>N/A</v>
      </c>
      <c r="I235" s="12">
        <v>66.709999999999994</v>
      </c>
      <c r="J235" s="12">
        <v>353.8</v>
      </c>
      <c r="K235" s="43" t="s">
        <v>739</v>
      </c>
      <c r="L235" s="9" t="str">
        <f t="shared" si="40"/>
        <v>No</v>
      </c>
    </row>
    <row r="236" spans="1:12" x14ac:dyDescent="0.25">
      <c r="A236" s="4" t="s">
        <v>1396</v>
      </c>
      <c r="B236" s="35" t="s">
        <v>213</v>
      </c>
      <c r="C236" s="11">
        <v>1.6928902287000001</v>
      </c>
      <c r="D236" s="11" t="str">
        <f t="shared" si="37"/>
        <v>N/A</v>
      </c>
      <c r="E236" s="11">
        <v>1.7194916033000001</v>
      </c>
      <c r="F236" s="11" t="str">
        <f t="shared" si="38"/>
        <v>N/A</v>
      </c>
      <c r="G236" s="11">
        <v>1.2103528106000001</v>
      </c>
      <c r="H236" s="11" t="str">
        <f t="shared" si="39"/>
        <v>N/A</v>
      </c>
      <c r="I236" s="12">
        <v>1.571</v>
      </c>
      <c r="J236" s="12">
        <v>-29.6</v>
      </c>
      <c r="K236" s="43" t="s">
        <v>739</v>
      </c>
      <c r="L236" s="9" t="str">
        <f t="shared" si="40"/>
        <v>Yes</v>
      </c>
    </row>
    <row r="237" spans="1:12" x14ac:dyDescent="0.25">
      <c r="A237" s="4" t="s">
        <v>1397</v>
      </c>
      <c r="B237" s="35" t="s">
        <v>213</v>
      </c>
      <c r="C237" s="11">
        <v>5.6641942008999999</v>
      </c>
      <c r="D237" s="11" t="str">
        <f t="shared" si="37"/>
        <v>N/A</v>
      </c>
      <c r="E237" s="11">
        <v>4.5364891518999997</v>
      </c>
      <c r="F237" s="11" t="str">
        <f t="shared" si="38"/>
        <v>N/A</v>
      </c>
      <c r="G237" s="11">
        <v>2.8395061728000002</v>
      </c>
      <c r="H237" s="11" t="str">
        <f t="shared" si="39"/>
        <v>N/A</v>
      </c>
      <c r="I237" s="12">
        <v>-19.899999999999999</v>
      </c>
      <c r="J237" s="12">
        <v>-37.4</v>
      </c>
      <c r="K237" s="43" t="s">
        <v>739</v>
      </c>
      <c r="L237" s="9" t="str">
        <f t="shared" si="40"/>
        <v>No</v>
      </c>
    </row>
    <row r="238" spans="1:12" x14ac:dyDescent="0.25">
      <c r="A238" s="4" t="s">
        <v>1398</v>
      </c>
      <c r="B238" s="35" t="s">
        <v>213</v>
      </c>
      <c r="C238" s="11">
        <v>3.8446062113999999</v>
      </c>
      <c r="D238" s="11" t="str">
        <f t="shared" si="37"/>
        <v>N/A</v>
      </c>
      <c r="E238" s="11">
        <v>3.6047388006999999</v>
      </c>
      <c r="F238" s="11" t="str">
        <f t="shared" si="38"/>
        <v>N/A</v>
      </c>
      <c r="G238" s="11">
        <v>2.1700356718</v>
      </c>
      <c r="H238" s="11" t="str">
        <f t="shared" si="39"/>
        <v>N/A</v>
      </c>
      <c r="I238" s="12">
        <v>-6.24</v>
      </c>
      <c r="J238" s="12">
        <v>-39.799999999999997</v>
      </c>
      <c r="K238" s="43" t="s">
        <v>739</v>
      </c>
      <c r="L238" s="9" t="str">
        <f t="shared" si="40"/>
        <v>No</v>
      </c>
    </row>
    <row r="239" spans="1:12" x14ac:dyDescent="0.25">
      <c r="A239" s="4" t="s">
        <v>1399</v>
      </c>
      <c r="B239" s="35" t="s">
        <v>213</v>
      </c>
      <c r="C239" s="11">
        <v>0.16320820699999999</v>
      </c>
      <c r="D239" s="11" t="str">
        <f t="shared" si="37"/>
        <v>N/A</v>
      </c>
      <c r="E239" s="11">
        <v>0.14838689090000001</v>
      </c>
      <c r="F239" s="11" t="str">
        <f t="shared" si="38"/>
        <v>N/A</v>
      </c>
      <c r="G239" s="11">
        <v>0.16315154400000001</v>
      </c>
      <c r="H239" s="11" t="str">
        <f t="shared" si="39"/>
        <v>N/A</v>
      </c>
      <c r="I239" s="12">
        <v>-9.08</v>
      </c>
      <c r="J239" s="12">
        <v>9.9499999999999993</v>
      </c>
      <c r="K239" s="43" t="s">
        <v>739</v>
      </c>
      <c r="L239" s="9" t="str">
        <f t="shared" si="40"/>
        <v>Yes</v>
      </c>
    </row>
    <row r="240" spans="1:12" x14ac:dyDescent="0.25">
      <c r="A240" s="4" t="s">
        <v>1400</v>
      </c>
      <c r="B240" s="35" t="s">
        <v>213</v>
      </c>
      <c r="C240" s="11">
        <v>0.4711377504</v>
      </c>
      <c r="D240" s="11" t="str">
        <f t="shared" si="37"/>
        <v>N/A</v>
      </c>
      <c r="E240" s="11">
        <v>0.57487234710000001</v>
      </c>
      <c r="F240" s="11" t="str">
        <f t="shared" si="38"/>
        <v>N/A</v>
      </c>
      <c r="G240" s="11">
        <v>0.57914569689999995</v>
      </c>
      <c r="H240" s="11" t="str">
        <f t="shared" si="39"/>
        <v>N/A</v>
      </c>
      <c r="I240" s="12">
        <v>22.02</v>
      </c>
      <c r="J240" s="12">
        <v>0.74339999999999995</v>
      </c>
      <c r="K240" s="43" t="s">
        <v>739</v>
      </c>
      <c r="L240" s="9" t="str">
        <f t="shared" si="40"/>
        <v>Yes</v>
      </c>
    </row>
    <row r="241" spans="1:12" x14ac:dyDescent="0.25">
      <c r="A241" s="4" t="s">
        <v>1401</v>
      </c>
      <c r="B241" s="35" t="s">
        <v>213</v>
      </c>
      <c r="C241" s="14">
        <v>66646282</v>
      </c>
      <c r="D241" s="11" t="str">
        <f t="shared" si="37"/>
        <v>N/A</v>
      </c>
      <c r="E241" s="14">
        <v>46383350</v>
      </c>
      <c r="F241" s="11" t="str">
        <f t="shared" si="38"/>
        <v>N/A</v>
      </c>
      <c r="G241" s="14">
        <v>35023118</v>
      </c>
      <c r="H241" s="11" t="str">
        <f t="shared" si="39"/>
        <v>N/A</v>
      </c>
      <c r="I241" s="12">
        <v>-30.4</v>
      </c>
      <c r="J241" s="12">
        <v>-24.5</v>
      </c>
      <c r="K241" s="43" t="s">
        <v>739</v>
      </c>
      <c r="L241" s="9" t="str">
        <f t="shared" si="40"/>
        <v>Yes</v>
      </c>
    </row>
    <row r="242" spans="1:12" x14ac:dyDescent="0.25">
      <c r="A242" s="4" t="s">
        <v>1402</v>
      </c>
      <c r="B242" s="35" t="s">
        <v>213</v>
      </c>
      <c r="C242" s="1">
        <v>2121</v>
      </c>
      <c r="D242" s="11" t="str">
        <f t="shared" si="37"/>
        <v>N/A</v>
      </c>
      <c r="E242" s="1">
        <v>1979</v>
      </c>
      <c r="F242" s="11" t="str">
        <f t="shared" si="38"/>
        <v>N/A</v>
      </c>
      <c r="G242" s="1">
        <v>971</v>
      </c>
      <c r="H242" s="11" t="str">
        <f t="shared" si="39"/>
        <v>N/A</v>
      </c>
      <c r="I242" s="12">
        <v>-6.69</v>
      </c>
      <c r="J242" s="12">
        <v>-50.9</v>
      </c>
      <c r="K242" s="43" t="s">
        <v>739</v>
      </c>
      <c r="L242" s="9" t="str">
        <f t="shared" si="40"/>
        <v>No</v>
      </c>
    </row>
    <row r="243" spans="1:12" ht="25" x14ac:dyDescent="0.25">
      <c r="A243" s="4" t="s">
        <v>1403</v>
      </c>
      <c r="B243" s="35" t="s">
        <v>213</v>
      </c>
      <c r="C243" s="14">
        <v>31422.103725000001</v>
      </c>
      <c r="D243" s="11" t="str">
        <f t="shared" si="37"/>
        <v>N/A</v>
      </c>
      <c r="E243" s="14">
        <v>23437.771602000001</v>
      </c>
      <c r="F243" s="11" t="str">
        <f t="shared" si="38"/>
        <v>N/A</v>
      </c>
      <c r="G243" s="14">
        <v>36069.122554000001</v>
      </c>
      <c r="H243" s="11" t="str">
        <f t="shared" si="39"/>
        <v>N/A</v>
      </c>
      <c r="I243" s="12">
        <v>-25.4</v>
      </c>
      <c r="J243" s="12">
        <v>53.89</v>
      </c>
      <c r="K243" s="43" t="s">
        <v>739</v>
      </c>
      <c r="L243" s="9" t="str">
        <f t="shared" si="40"/>
        <v>No</v>
      </c>
    </row>
    <row r="244" spans="1:12" ht="25" x14ac:dyDescent="0.25">
      <c r="A244" s="4" t="s">
        <v>1404</v>
      </c>
      <c r="B244" s="35" t="s">
        <v>213</v>
      </c>
      <c r="C244" s="14">
        <v>13940.35</v>
      </c>
      <c r="D244" s="11" t="str">
        <f t="shared" si="37"/>
        <v>N/A</v>
      </c>
      <c r="E244" s="14">
        <v>10931.5</v>
      </c>
      <c r="F244" s="11" t="str">
        <f t="shared" si="38"/>
        <v>N/A</v>
      </c>
      <c r="G244" s="14">
        <v>18935.454545000001</v>
      </c>
      <c r="H244" s="11" t="str">
        <f t="shared" si="39"/>
        <v>N/A</v>
      </c>
      <c r="I244" s="12">
        <v>-21.6</v>
      </c>
      <c r="J244" s="12">
        <v>73.22</v>
      </c>
      <c r="K244" s="43" t="s">
        <v>739</v>
      </c>
      <c r="L244" s="9" t="str">
        <f t="shared" si="40"/>
        <v>No</v>
      </c>
    </row>
    <row r="245" spans="1:12" ht="25" x14ac:dyDescent="0.25">
      <c r="A245" s="4" t="s">
        <v>1405</v>
      </c>
      <c r="B245" s="35" t="s">
        <v>213</v>
      </c>
      <c r="C245" s="14">
        <v>31588.517372999999</v>
      </c>
      <c r="D245" s="11" t="str">
        <f t="shared" si="37"/>
        <v>N/A</v>
      </c>
      <c r="E245" s="14">
        <v>23596.709974000001</v>
      </c>
      <c r="F245" s="11" t="str">
        <f t="shared" si="38"/>
        <v>N/A</v>
      </c>
      <c r="G245" s="14">
        <v>36298.162668999998</v>
      </c>
      <c r="H245" s="11" t="str">
        <f t="shared" si="39"/>
        <v>N/A</v>
      </c>
      <c r="I245" s="12">
        <v>-25.3</v>
      </c>
      <c r="J245" s="12">
        <v>53.83</v>
      </c>
      <c r="K245" s="43" t="s">
        <v>739</v>
      </c>
      <c r="L245" s="9" t="str">
        <f t="shared" si="40"/>
        <v>No</v>
      </c>
    </row>
    <row r="246" spans="1:12" ht="25" x14ac:dyDescent="0.25">
      <c r="A246" s="4" t="s">
        <v>1406</v>
      </c>
      <c r="B246" s="35" t="s">
        <v>213</v>
      </c>
      <c r="C246" s="14" t="s">
        <v>1746</v>
      </c>
      <c r="D246" s="11" t="str">
        <f t="shared" si="37"/>
        <v>N/A</v>
      </c>
      <c r="E246" s="14">
        <v>5644.5</v>
      </c>
      <c r="F246" s="11" t="str">
        <f t="shared" si="38"/>
        <v>N/A</v>
      </c>
      <c r="G246" s="14" t="s">
        <v>1746</v>
      </c>
      <c r="H246" s="11" t="str">
        <f t="shared" si="39"/>
        <v>N/A</v>
      </c>
      <c r="I246" s="12" t="s">
        <v>1746</v>
      </c>
      <c r="J246" s="12" t="s">
        <v>1746</v>
      </c>
      <c r="K246" s="43" t="s">
        <v>739</v>
      </c>
      <c r="L246" s="9" t="str">
        <f t="shared" si="40"/>
        <v>N/A</v>
      </c>
    </row>
    <row r="247" spans="1:12" ht="25" x14ac:dyDescent="0.25">
      <c r="A247" s="4" t="s">
        <v>1407</v>
      </c>
      <c r="B247" s="35" t="s">
        <v>213</v>
      </c>
      <c r="C247" s="14" t="s">
        <v>1746</v>
      </c>
      <c r="D247" s="11" t="str">
        <f t="shared" si="37"/>
        <v>N/A</v>
      </c>
      <c r="E247" s="14" t="s">
        <v>1746</v>
      </c>
      <c r="F247" s="11" t="str">
        <f t="shared" si="38"/>
        <v>N/A</v>
      </c>
      <c r="G247" s="14">
        <v>4890</v>
      </c>
      <c r="H247" s="11" t="str">
        <f t="shared" si="39"/>
        <v>N/A</v>
      </c>
      <c r="I247" s="12" t="s">
        <v>1746</v>
      </c>
      <c r="J247" s="12" t="s">
        <v>1746</v>
      </c>
      <c r="K247" s="43" t="s">
        <v>739</v>
      </c>
      <c r="L247" s="9" t="str">
        <f t="shared" si="40"/>
        <v>N/A</v>
      </c>
    </row>
    <row r="248" spans="1:12" ht="25" x14ac:dyDescent="0.25">
      <c r="A248" s="4" t="s">
        <v>1408</v>
      </c>
      <c r="B248" s="35" t="s">
        <v>213</v>
      </c>
      <c r="C248" s="11">
        <v>0.97465259910000002</v>
      </c>
      <c r="D248" s="11" t="str">
        <f t="shared" si="37"/>
        <v>N/A</v>
      </c>
      <c r="E248" s="11">
        <v>0.95747717590000003</v>
      </c>
      <c r="F248" s="11" t="str">
        <f t="shared" si="38"/>
        <v>N/A</v>
      </c>
      <c r="G248" s="11">
        <v>0.51796059019999996</v>
      </c>
      <c r="H248" s="11" t="str">
        <f t="shared" si="39"/>
        <v>N/A</v>
      </c>
      <c r="I248" s="12">
        <v>-1.76</v>
      </c>
      <c r="J248" s="12">
        <v>-45.9</v>
      </c>
      <c r="K248" s="43" t="s">
        <v>739</v>
      </c>
      <c r="L248" s="9" t="str">
        <f t="shared" si="40"/>
        <v>No</v>
      </c>
    </row>
    <row r="249" spans="1:12" ht="25" x14ac:dyDescent="0.25">
      <c r="A249" s="4" t="s">
        <v>1409</v>
      </c>
      <c r="B249" s="35" t="s">
        <v>213</v>
      </c>
      <c r="C249" s="11">
        <v>1.3486176669000001</v>
      </c>
      <c r="D249" s="11" t="str">
        <f t="shared" si="37"/>
        <v>N/A</v>
      </c>
      <c r="E249" s="11">
        <v>1.4464168310000001</v>
      </c>
      <c r="F249" s="11" t="str">
        <f t="shared" si="38"/>
        <v>N/A</v>
      </c>
      <c r="G249" s="11">
        <v>0.67901234570000002</v>
      </c>
      <c r="H249" s="11" t="str">
        <f t="shared" si="39"/>
        <v>N/A</v>
      </c>
      <c r="I249" s="12">
        <v>7.2519999999999998</v>
      </c>
      <c r="J249" s="12">
        <v>-53.1</v>
      </c>
      <c r="K249" s="43" t="s">
        <v>739</v>
      </c>
      <c r="L249" s="9" t="str">
        <f t="shared" si="40"/>
        <v>No</v>
      </c>
    </row>
    <row r="250" spans="1:12" ht="25" x14ac:dyDescent="0.25">
      <c r="A250" s="4" t="s">
        <v>1410</v>
      </c>
      <c r="B250" s="35" t="s">
        <v>213</v>
      </c>
      <c r="C250" s="11">
        <v>2.5618514590000001</v>
      </c>
      <c r="D250" s="11" t="str">
        <f t="shared" si="37"/>
        <v>N/A</v>
      </c>
      <c r="E250" s="11">
        <v>2.3022751896</v>
      </c>
      <c r="F250" s="11" t="str">
        <f t="shared" si="38"/>
        <v>N/A</v>
      </c>
      <c r="G250" s="11">
        <v>1.0964511112999999</v>
      </c>
      <c r="H250" s="11" t="str">
        <f t="shared" si="39"/>
        <v>N/A</v>
      </c>
      <c r="I250" s="12">
        <v>-10.1</v>
      </c>
      <c r="J250" s="12">
        <v>-52.4</v>
      </c>
      <c r="K250" s="43" t="s">
        <v>739</v>
      </c>
      <c r="L250" s="9" t="str">
        <f t="shared" si="40"/>
        <v>No</v>
      </c>
    </row>
    <row r="251" spans="1:12" ht="25" x14ac:dyDescent="0.25">
      <c r="A251" s="4" t="s">
        <v>1411</v>
      </c>
      <c r="B251" s="35" t="s">
        <v>213</v>
      </c>
      <c r="C251" s="11">
        <v>0</v>
      </c>
      <c r="D251" s="11" t="str">
        <f t="shared" si="37"/>
        <v>N/A</v>
      </c>
      <c r="E251" s="11">
        <v>3.1911158999999999E-3</v>
      </c>
      <c r="F251" s="11" t="str">
        <f t="shared" si="38"/>
        <v>N/A</v>
      </c>
      <c r="G251" s="11">
        <v>0</v>
      </c>
      <c r="H251" s="11" t="str">
        <f t="shared" si="39"/>
        <v>N/A</v>
      </c>
      <c r="I251" s="12" t="s">
        <v>1746</v>
      </c>
      <c r="J251" s="12">
        <v>-100</v>
      </c>
      <c r="K251" s="43" t="s">
        <v>739</v>
      </c>
      <c r="L251" s="9" t="str">
        <f t="shared" si="40"/>
        <v>No</v>
      </c>
    </row>
    <row r="252" spans="1:12" ht="25" x14ac:dyDescent="0.25">
      <c r="A252" s="4" t="s">
        <v>1412</v>
      </c>
      <c r="B252" s="35" t="s">
        <v>213</v>
      </c>
      <c r="C252" s="11">
        <v>0</v>
      </c>
      <c r="D252" s="11" t="str">
        <f t="shared" si="37"/>
        <v>N/A</v>
      </c>
      <c r="E252" s="11">
        <v>0</v>
      </c>
      <c r="F252" s="11" t="str">
        <f t="shared" si="38"/>
        <v>N/A</v>
      </c>
      <c r="G252" s="11">
        <v>2.5290205E-3</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130410</v>
      </c>
      <c r="D6" s="11" t="str">
        <f t="shared" ref="D6:D37" si="0">IF($B6="N/A","N/A",IF(C6&gt;10,"No",IF(C6&lt;-10,"No","Yes")))</f>
        <v>N/A</v>
      </c>
      <c r="E6" s="36">
        <v>135530</v>
      </c>
      <c r="F6" s="11" t="str">
        <f t="shared" ref="F6:F37" si="1">IF($B6="N/A","N/A",IF(E6&gt;10,"No",IF(E6&lt;-10,"No","Yes")))</f>
        <v>N/A</v>
      </c>
      <c r="G6" s="36">
        <v>141590</v>
      </c>
      <c r="H6" s="11" t="str">
        <f t="shared" ref="H6:H37" si="2">IF($B6="N/A","N/A",IF(G6&gt;10,"No",IF(G6&lt;-10,"No","Yes")))</f>
        <v>N/A</v>
      </c>
      <c r="I6" s="12">
        <v>3.9260000000000002</v>
      </c>
      <c r="J6" s="12">
        <v>4.4710000000000001</v>
      </c>
      <c r="K6" s="43" t="s">
        <v>739</v>
      </c>
      <c r="L6" s="9" t="str">
        <f t="shared" ref="L6:L39" si="3">IF(J6="Div by 0", "N/A", IF(K6="N/A","N/A", IF(J6&gt;VALUE(MID(K6,1,2)), "No", IF(J6&lt;-1*VALUE(MID(K6,1,2)), "No", "Yes"))))</f>
        <v>Yes</v>
      </c>
    </row>
    <row r="7" spans="1:12" x14ac:dyDescent="0.25">
      <c r="A7" s="44" t="s">
        <v>6</v>
      </c>
      <c r="B7" s="35" t="s">
        <v>213</v>
      </c>
      <c r="C7" s="36">
        <v>121582</v>
      </c>
      <c r="D7" s="11" t="str">
        <f t="shared" si="0"/>
        <v>N/A</v>
      </c>
      <c r="E7" s="36">
        <v>126116</v>
      </c>
      <c r="F7" s="11" t="str">
        <f t="shared" si="1"/>
        <v>N/A</v>
      </c>
      <c r="G7" s="36">
        <v>131109</v>
      </c>
      <c r="H7" s="11" t="str">
        <f t="shared" si="2"/>
        <v>N/A</v>
      </c>
      <c r="I7" s="12">
        <v>3.7290000000000001</v>
      </c>
      <c r="J7" s="12">
        <v>3.9590000000000001</v>
      </c>
      <c r="K7" s="43" t="s">
        <v>739</v>
      </c>
      <c r="L7" s="9" t="str">
        <f t="shared" si="3"/>
        <v>Yes</v>
      </c>
    </row>
    <row r="8" spans="1:12" x14ac:dyDescent="0.25">
      <c r="A8" s="44" t="s">
        <v>360</v>
      </c>
      <c r="B8" s="35" t="s">
        <v>213</v>
      </c>
      <c r="C8" s="8" t="s">
        <v>213</v>
      </c>
      <c r="D8" s="11" t="str">
        <f t="shared" si="0"/>
        <v>N/A</v>
      </c>
      <c r="E8" s="8">
        <v>93.053936398000005</v>
      </c>
      <c r="F8" s="11" t="str">
        <f t="shared" si="1"/>
        <v>N/A</v>
      </c>
      <c r="G8" s="8">
        <v>92.597641076000002</v>
      </c>
      <c r="H8" s="11" t="str">
        <f t="shared" si="2"/>
        <v>N/A</v>
      </c>
      <c r="I8" s="12" t="s">
        <v>213</v>
      </c>
      <c r="J8" s="12">
        <v>-0.49</v>
      </c>
      <c r="K8" s="43" t="s">
        <v>739</v>
      </c>
      <c r="L8" s="9" t="str">
        <f t="shared" si="3"/>
        <v>Yes</v>
      </c>
    </row>
    <row r="9" spans="1:12" x14ac:dyDescent="0.25">
      <c r="A9" s="4" t="s">
        <v>88</v>
      </c>
      <c r="B9" s="43" t="s">
        <v>213</v>
      </c>
      <c r="C9" s="1">
        <v>117085.68</v>
      </c>
      <c r="D9" s="11" t="str">
        <f t="shared" si="0"/>
        <v>N/A</v>
      </c>
      <c r="E9" s="1">
        <v>122056.15</v>
      </c>
      <c r="F9" s="11" t="str">
        <f t="shared" si="1"/>
        <v>N/A</v>
      </c>
      <c r="G9" s="1">
        <v>127885.47</v>
      </c>
      <c r="H9" s="11" t="str">
        <f t="shared" si="2"/>
        <v>N/A</v>
      </c>
      <c r="I9" s="12">
        <v>4.2450000000000001</v>
      </c>
      <c r="J9" s="12">
        <v>4.7759999999999998</v>
      </c>
      <c r="K9" s="43" t="s">
        <v>739</v>
      </c>
      <c r="L9" s="9" t="str">
        <f t="shared" si="3"/>
        <v>Yes</v>
      </c>
    </row>
    <row r="10" spans="1:12" x14ac:dyDescent="0.25">
      <c r="A10" s="4" t="s">
        <v>1413</v>
      </c>
      <c r="B10" s="35" t="s">
        <v>213</v>
      </c>
      <c r="C10" s="8">
        <v>0.80361935429999998</v>
      </c>
      <c r="D10" s="11" t="str">
        <f t="shared" si="0"/>
        <v>N/A</v>
      </c>
      <c r="E10" s="8">
        <v>0.66553530579999998</v>
      </c>
      <c r="F10" s="11" t="str">
        <f t="shared" si="1"/>
        <v>N/A</v>
      </c>
      <c r="G10" s="8">
        <v>0.60809379190000001</v>
      </c>
      <c r="H10" s="11" t="str">
        <f t="shared" si="2"/>
        <v>N/A</v>
      </c>
      <c r="I10" s="12">
        <v>-17.2</v>
      </c>
      <c r="J10" s="12">
        <v>-8.6300000000000008</v>
      </c>
      <c r="K10" s="43" t="s">
        <v>739</v>
      </c>
      <c r="L10" s="9" t="str">
        <f t="shared" si="3"/>
        <v>Yes</v>
      </c>
    </row>
    <row r="11" spans="1:12" x14ac:dyDescent="0.25">
      <c r="A11" s="4" t="s">
        <v>1414</v>
      </c>
      <c r="B11" s="35" t="s">
        <v>213</v>
      </c>
      <c r="C11" s="8">
        <v>1.4416072387000001</v>
      </c>
      <c r="D11" s="11" t="str">
        <f t="shared" si="0"/>
        <v>N/A</v>
      </c>
      <c r="E11" s="8">
        <v>1.4476499668</v>
      </c>
      <c r="F11" s="11" t="str">
        <f t="shared" si="1"/>
        <v>N/A</v>
      </c>
      <c r="G11" s="8">
        <v>1.5276502578</v>
      </c>
      <c r="H11" s="11" t="str">
        <f t="shared" si="2"/>
        <v>N/A</v>
      </c>
      <c r="I11" s="12">
        <v>0.41920000000000002</v>
      </c>
      <c r="J11" s="12">
        <v>5.5259999999999998</v>
      </c>
      <c r="K11" s="43" t="s">
        <v>739</v>
      </c>
      <c r="L11" s="9" t="str">
        <f t="shared" si="3"/>
        <v>Yes</v>
      </c>
    </row>
    <row r="12" spans="1:12" x14ac:dyDescent="0.25">
      <c r="A12" s="4" t="s">
        <v>1415</v>
      </c>
      <c r="B12" s="35" t="s">
        <v>213</v>
      </c>
      <c r="C12" s="8">
        <v>54.870025304999999</v>
      </c>
      <c r="D12" s="11" t="str">
        <f t="shared" si="0"/>
        <v>N/A</v>
      </c>
      <c r="E12" s="8">
        <v>54.694901498</v>
      </c>
      <c r="F12" s="11" t="str">
        <f t="shared" si="1"/>
        <v>N/A</v>
      </c>
      <c r="G12" s="8">
        <v>54.727028744999998</v>
      </c>
      <c r="H12" s="11" t="str">
        <f t="shared" si="2"/>
        <v>N/A</v>
      </c>
      <c r="I12" s="12">
        <v>-0.31900000000000001</v>
      </c>
      <c r="J12" s="12">
        <v>5.8700000000000002E-2</v>
      </c>
      <c r="K12" s="43" t="s">
        <v>739</v>
      </c>
      <c r="L12" s="9" t="str">
        <f t="shared" si="3"/>
        <v>Yes</v>
      </c>
    </row>
    <row r="13" spans="1:12" x14ac:dyDescent="0.25">
      <c r="A13" s="4" t="s">
        <v>1416</v>
      </c>
      <c r="B13" s="35" t="s">
        <v>213</v>
      </c>
      <c r="C13" s="8">
        <v>0.72157043170000001</v>
      </c>
      <c r="D13" s="11" t="str">
        <f t="shared" si="0"/>
        <v>N/A</v>
      </c>
      <c r="E13" s="8">
        <v>0.75038736809999995</v>
      </c>
      <c r="F13" s="11" t="str">
        <f t="shared" si="1"/>
        <v>N/A</v>
      </c>
      <c r="G13" s="8">
        <v>0.75429055720000004</v>
      </c>
      <c r="H13" s="11" t="str">
        <f t="shared" si="2"/>
        <v>N/A</v>
      </c>
      <c r="I13" s="12">
        <v>3.9940000000000002</v>
      </c>
      <c r="J13" s="12">
        <v>0.5202</v>
      </c>
      <c r="K13" s="43" t="s">
        <v>739</v>
      </c>
      <c r="L13" s="9" t="str">
        <f t="shared" si="3"/>
        <v>Yes</v>
      </c>
    </row>
    <row r="14" spans="1:12" x14ac:dyDescent="0.25">
      <c r="A14" s="4" t="s">
        <v>1417</v>
      </c>
      <c r="B14" s="35" t="s">
        <v>213</v>
      </c>
      <c r="C14" s="8">
        <v>7.2885514914999998</v>
      </c>
      <c r="D14" s="11" t="str">
        <f t="shared" si="0"/>
        <v>N/A</v>
      </c>
      <c r="E14" s="8">
        <v>7.9561720651999996</v>
      </c>
      <c r="F14" s="11" t="str">
        <f t="shared" si="1"/>
        <v>N/A</v>
      </c>
      <c r="G14" s="8">
        <v>8.4094921958000004</v>
      </c>
      <c r="H14" s="11" t="str">
        <f t="shared" si="2"/>
        <v>N/A</v>
      </c>
      <c r="I14" s="12">
        <v>9.16</v>
      </c>
      <c r="J14" s="12">
        <v>5.6980000000000004</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0.13495897549999999</v>
      </c>
      <c r="D16" s="11" t="str">
        <f t="shared" si="0"/>
        <v>N/A</v>
      </c>
      <c r="E16" s="8">
        <v>0.15199586809999999</v>
      </c>
      <c r="F16" s="11" t="str">
        <f t="shared" si="1"/>
        <v>N/A</v>
      </c>
      <c r="G16" s="8">
        <v>0.169503496</v>
      </c>
      <c r="H16" s="11" t="str">
        <f t="shared" si="2"/>
        <v>N/A</v>
      </c>
      <c r="I16" s="12">
        <v>12.62</v>
      </c>
      <c r="J16" s="12">
        <v>11.52</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34.656084655999997</v>
      </c>
      <c r="D18" s="11" t="str">
        <f t="shared" si="0"/>
        <v>N/A</v>
      </c>
      <c r="E18" s="8">
        <v>34.259573525999997</v>
      </c>
      <c r="F18" s="11" t="str">
        <f t="shared" si="1"/>
        <v>N/A</v>
      </c>
      <c r="G18" s="8">
        <v>33.750971114000002</v>
      </c>
      <c r="H18" s="11" t="str">
        <f t="shared" si="2"/>
        <v>N/A</v>
      </c>
      <c r="I18" s="12">
        <v>-1.1399999999999999</v>
      </c>
      <c r="J18" s="12">
        <v>-1.48</v>
      </c>
      <c r="K18" s="43" t="s">
        <v>739</v>
      </c>
      <c r="L18" s="9" t="str">
        <f t="shared" si="3"/>
        <v>Yes</v>
      </c>
    </row>
    <row r="19" spans="1:12" x14ac:dyDescent="0.25">
      <c r="A19" s="4" t="s">
        <v>1422</v>
      </c>
      <c r="B19" s="35" t="s">
        <v>213</v>
      </c>
      <c r="C19" s="8">
        <v>8.3582547399999998E-2</v>
      </c>
      <c r="D19" s="11" t="str">
        <f t="shared" si="0"/>
        <v>N/A</v>
      </c>
      <c r="E19" s="8">
        <v>7.3784401999999999E-2</v>
      </c>
      <c r="F19" s="11" t="str">
        <f t="shared" si="1"/>
        <v>N/A</v>
      </c>
      <c r="G19" s="8">
        <v>5.2969842500000003E-2</v>
      </c>
      <c r="H19" s="11" t="str">
        <f t="shared" si="2"/>
        <v>N/A</v>
      </c>
      <c r="I19" s="12">
        <v>-11.7</v>
      </c>
      <c r="J19" s="12">
        <v>-28.2</v>
      </c>
      <c r="K19" s="43" t="s">
        <v>739</v>
      </c>
      <c r="L19" s="9" t="str">
        <f t="shared" si="3"/>
        <v>Yes</v>
      </c>
    </row>
    <row r="20" spans="1:12" x14ac:dyDescent="0.25">
      <c r="A20" s="2" t="s">
        <v>974</v>
      </c>
      <c r="B20" s="35" t="s">
        <v>213</v>
      </c>
      <c r="C20" s="8">
        <v>97.618280807000005</v>
      </c>
      <c r="D20" s="11" t="str">
        <f t="shared" si="0"/>
        <v>N/A</v>
      </c>
      <c r="E20" s="8">
        <v>97.576182395000004</v>
      </c>
      <c r="F20" s="11" t="str">
        <f t="shared" si="1"/>
        <v>N/A</v>
      </c>
      <c r="G20" s="8">
        <v>97.495585845999997</v>
      </c>
      <c r="H20" s="11" t="str">
        <f t="shared" si="2"/>
        <v>N/A</v>
      </c>
      <c r="I20" s="12">
        <v>-4.2999999999999997E-2</v>
      </c>
      <c r="J20" s="12">
        <v>-8.3000000000000004E-2</v>
      </c>
      <c r="K20" s="43" t="s">
        <v>739</v>
      </c>
      <c r="L20" s="9" t="str">
        <f t="shared" si="3"/>
        <v>Yes</v>
      </c>
    </row>
    <row r="21" spans="1:12" x14ac:dyDescent="0.25">
      <c r="A21" s="2" t="s">
        <v>975</v>
      </c>
      <c r="B21" s="35" t="s">
        <v>213</v>
      </c>
      <c r="C21" s="8">
        <v>2.2981366460000001</v>
      </c>
      <c r="D21" s="11" t="str">
        <f t="shared" si="0"/>
        <v>N/A</v>
      </c>
      <c r="E21" s="8">
        <v>2.3500332030000002</v>
      </c>
      <c r="F21" s="11" t="str">
        <f t="shared" si="1"/>
        <v>N/A</v>
      </c>
      <c r="G21" s="8">
        <v>2.4514443109999999</v>
      </c>
      <c r="H21" s="11" t="str">
        <f t="shared" si="2"/>
        <v>N/A</v>
      </c>
      <c r="I21" s="12">
        <v>2.258</v>
      </c>
      <c r="J21" s="12">
        <v>4.3150000000000004</v>
      </c>
      <c r="K21" s="43" t="s">
        <v>739</v>
      </c>
      <c r="L21" s="9" t="str">
        <f t="shared" si="3"/>
        <v>Yes</v>
      </c>
    </row>
    <row r="22" spans="1:12" x14ac:dyDescent="0.25">
      <c r="A22" s="3" t="s">
        <v>1717</v>
      </c>
      <c r="B22" s="35" t="s">
        <v>213</v>
      </c>
      <c r="C22" s="36">
        <v>54342</v>
      </c>
      <c r="D22" s="11" t="str">
        <f t="shared" si="0"/>
        <v>N/A</v>
      </c>
      <c r="E22" s="36">
        <v>56761</v>
      </c>
      <c r="F22" s="11" t="str">
        <f t="shared" si="1"/>
        <v>N/A</v>
      </c>
      <c r="G22" s="36">
        <v>58211</v>
      </c>
      <c r="H22" s="11" t="str">
        <f t="shared" si="2"/>
        <v>N/A</v>
      </c>
      <c r="I22" s="12">
        <v>4.4509999999999996</v>
      </c>
      <c r="J22" s="12">
        <v>2.5550000000000002</v>
      </c>
      <c r="K22" s="43" t="s">
        <v>739</v>
      </c>
      <c r="L22" s="9" t="str">
        <f t="shared" si="3"/>
        <v>Yes</v>
      </c>
    </row>
    <row r="23" spans="1:12" x14ac:dyDescent="0.25">
      <c r="A23" s="3" t="s">
        <v>990</v>
      </c>
      <c r="B23" s="35" t="s">
        <v>213</v>
      </c>
      <c r="C23" s="36">
        <v>6881</v>
      </c>
      <c r="D23" s="11" t="str">
        <f t="shared" si="0"/>
        <v>N/A</v>
      </c>
      <c r="E23" s="36">
        <v>6318</v>
      </c>
      <c r="F23" s="11" t="str">
        <f t="shared" si="1"/>
        <v>N/A</v>
      </c>
      <c r="G23" s="36">
        <v>5904</v>
      </c>
      <c r="H23" s="11" t="str">
        <f t="shared" si="2"/>
        <v>N/A</v>
      </c>
      <c r="I23" s="12">
        <v>-8.18</v>
      </c>
      <c r="J23" s="12">
        <v>-6.55</v>
      </c>
      <c r="K23" s="43" t="s">
        <v>739</v>
      </c>
      <c r="L23" s="9" t="str">
        <f t="shared" si="3"/>
        <v>Yes</v>
      </c>
    </row>
    <row r="24" spans="1:12" x14ac:dyDescent="0.25">
      <c r="A24" s="3" t="s">
        <v>991</v>
      </c>
      <c r="B24" s="35" t="s">
        <v>213</v>
      </c>
      <c r="C24" s="36">
        <v>3603</v>
      </c>
      <c r="D24" s="11" t="str">
        <f t="shared" si="0"/>
        <v>N/A</v>
      </c>
      <c r="E24" s="36">
        <v>3632</v>
      </c>
      <c r="F24" s="11" t="str">
        <f t="shared" si="1"/>
        <v>N/A</v>
      </c>
      <c r="G24" s="36">
        <v>3654</v>
      </c>
      <c r="H24" s="11" t="str">
        <f t="shared" si="2"/>
        <v>N/A</v>
      </c>
      <c r="I24" s="12">
        <v>0.80489999999999995</v>
      </c>
      <c r="J24" s="12">
        <v>0.60570000000000002</v>
      </c>
      <c r="K24" s="43" t="s">
        <v>739</v>
      </c>
      <c r="L24" s="9" t="str">
        <f t="shared" si="3"/>
        <v>Yes</v>
      </c>
    </row>
    <row r="25" spans="1:12" x14ac:dyDescent="0.25">
      <c r="A25" s="3" t="s">
        <v>992</v>
      </c>
      <c r="B25" s="35" t="s">
        <v>213</v>
      </c>
      <c r="C25" s="36">
        <v>19469</v>
      </c>
      <c r="D25" s="11" t="str">
        <f t="shared" si="0"/>
        <v>N/A</v>
      </c>
      <c r="E25" s="36">
        <v>19729</v>
      </c>
      <c r="F25" s="11" t="str">
        <f t="shared" si="1"/>
        <v>N/A</v>
      </c>
      <c r="G25" s="36">
        <v>20991</v>
      </c>
      <c r="H25" s="11" t="str">
        <f t="shared" si="2"/>
        <v>N/A</v>
      </c>
      <c r="I25" s="12">
        <v>1.335</v>
      </c>
      <c r="J25" s="12">
        <v>6.3970000000000002</v>
      </c>
      <c r="K25" s="43" t="s">
        <v>739</v>
      </c>
      <c r="L25" s="9" t="str">
        <f t="shared" si="3"/>
        <v>Yes</v>
      </c>
    </row>
    <row r="26" spans="1:12" x14ac:dyDescent="0.25">
      <c r="A26" s="3" t="s">
        <v>993</v>
      </c>
      <c r="B26" s="35" t="s">
        <v>213</v>
      </c>
      <c r="C26" s="36">
        <v>24236</v>
      </c>
      <c r="D26" s="11" t="str">
        <f t="shared" si="0"/>
        <v>N/A</v>
      </c>
      <c r="E26" s="36">
        <v>26914</v>
      </c>
      <c r="F26" s="11" t="str">
        <f t="shared" si="1"/>
        <v>N/A</v>
      </c>
      <c r="G26" s="36">
        <v>27500</v>
      </c>
      <c r="H26" s="11" t="str">
        <f t="shared" si="2"/>
        <v>N/A</v>
      </c>
      <c r="I26" s="12">
        <v>11.05</v>
      </c>
      <c r="J26" s="12">
        <v>2.177</v>
      </c>
      <c r="K26" s="43" t="s">
        <v>739</v>
      </c>
      <c r="L26" s="9" t="str">
        <f t="shared" si="3"/>
        <v>Yes</v>
      </c>
    </row>
    <row r="27" spans="1:12" x14ac:dyDescent="0.25">
      <c r="A27" s="3" t="s">
        <v>994</v>
      </c>
      <c r="B27" s="35" t="s">
        <v>213</v>
      </c>
      <c r="C27" s="36">
        <v>153</v>
      </c>
      <c r="D27" s="11" t="str">
        <f t="shared" si="0"/>
        <v>N/A</v>
      </c>
      <c r="E27" s="36">
        <v>168</v>
      </c>
      <c r="F27" s="11" t="str">
        <f t="shared" si="1"/>
        <v>N/A</v>
      </c>
      <c r="G27" s="36">
        <v>162</v>
      </c>
      <c r="H27" s="11" t="str">
        <f t="shared" si="2"/>
        <v>N/A</v>
      </c>
      <c r="I27" s="12">
        <v>9.8040000000000003</v>
      </c>
      <c r="J27" s="12">
        <v>-3.57</v>
      </c>
      <c r="K27" s="43" t="s">
        <v>739</v>
      </c>
      <c r="L27" s="9" t="str">
        <f t="shared" si="3"/>
        <v>Yes</v>
      </c>
    </row>
    <row r="28" spans="1:12" x14ac:dyDescent="0.25">
      <c r="A28" s="3" t="s">
        <v>103</v>
      </c>
      <c r="B28" s="35" t="s">
        <v>213</v>
      </c>
      <c r="C28" s="36">
        <v>71189</v>
      </c>
      <c r="D28" s="11" t="str">
        <f t="shared" si="0"/>
        <v>N/A</v>
      </c>
      <c r="E28" s="36">
        <v>73560</v>
      </c>
      <c r="F28" s="11" t="str">
        <f t="shared" si="1"/>
        <v>N/A</v>
      </c>
      <c r="G28" s="36">
        <v>77780</v>
      </c>
      <c r="H28" s="11" t="str">
        <f t="shared" si="2"/>
        <v>N/A</v>
      </c>
      <c r="I28" s="12">
        <v>3.331</v>
      </c>
      <c r="J28" s="12">
        <v>5.7370000000000001</v>
      </c>
      <c r="K28" s="43" t="s">
        <v>739</v>
      </c>
      <c r="L28" s="9" t="str">
        <f t="shared" si="3"/>
        <v>Yes</v>
      </c>
    </row>
    <row r="29" spans="1:12" x14ac:dyDescent="0.25">
      <c r="A29" s="3" t="s">
        <v>995</v>
      </c>
      <c r="B29" s="35" t="s">
        <v>213</v>
      </c>
      <c r="C29" s="36">
        <v>30099</v>
      </c>
      <c r="D29" s="11" t="str">
        <f t="shared" si="0"/>
        <v>N/A</v>
      </c>
      <c r="E29" s="36">
        <v>29181</v>
      </c>
      <c r="F29" s="11" t="str">
        <f t="shared" si="1"/>
        <v>N/A</v>
      </c>
      <c r="G29" s="36">
        <v>29661</v>
      </c>
      <c r="H29" s="11" t="str">
        <f t="shared" si="2"/>
        <v>N/A</v>
      </c>
      <c r="I29" s="12">
        <v>-3.05</v>
      </c>
      <c r="J29" s="12">
        <v>1.645</v>
      </c>
      <c r="K29" s="43" t="s">
        <v>739</v>
      </c>
      <c r="L29" s="9" t="str">
        <f t="shared" si="3"/>
        <v>Yes</v>
      </c>
    </row>
    <row r="30" spans="1:12" x14ac:dyDescent="0.25">
      <c r="A30" s="3" t="s">
        <v>996</v>
      </c>
      <c r="B30" s="35" t="s">
        <v>213</v>
      </c>
      <c r="C30" s="36">
        <v>923</v>
      </c>
      <c r="D30" s="11" t="str">
        <f t="shared" si="0"/>
        <v>N/A</v>
      </c>
      <c r="E30" s="36">
        <v>894</v>
      </c>
      <c r="F30" s="11" t="str">
        <f t="shared" si="1"/>
        <v>N/A</v>
      </c>
      <c r="G30" s="36">
        <v>885</v>
      </c>
      <c r="H30" s="11" t="str">
        <f t="shared" si="2"/>
        <v>N/A</v>
      </c>
      <c r="I30" s="12">
        <v>-3.14</v>
      </c>
      <c r="J30" s="12">
        <v>-1.01</v>
      </c>
      <c r="K30" s="43" t="s">
        <v>739</v>
      </c>
      <c r="L30" s="9" t="str">
        <f t="shared" si="3"/>
        <v>Yes</v>
      </c>
    </row>
    <row r="31" spans="1:12" x14ac:dyDescent="0.25">
      <c r="A31" s="3" t="s">
        <v>997</v>
      </c>
      <c r="B31" s="35" t="s">
        <v>213</v>
      </c>
      <c r="C31" s="36">
        <v>24933</v>
      </c>
      <c r="D31" s="11" t="str">
        <f t="shared" si="0"/>
        <v>N/A</v>
      </c>
      <c r="E31" s="36">
        <v>22386</v>
      </c>
      <c r="F31" s="11" t="str">
        <f t="shared" si="1"/>
        <v>N/A</v>
      </c>
      <c r="G31" s="36">
        <v>24437</v>
      </c>
      <c r="H31" s="11" t="str">
        <f t="shared" si="2"/>
        <v>N/A</v>
      </c>
      <c r="I31" s="12">
        <v>-10.199999999999999</v>
      </c>
      <c r="J31" s="12">
        <v>9.1620000000000008</v>
      </c>
      <c r="K31" s="43" t="s">
        <v>739</v>
      </c>
      <c r="L31" s="9" t="str">
        <f t="shared" si="3"/>
        <v>Yes</v>
      </c>
    </row>
    <row r="32" spans="1:12" x14ac:dyDescent="0.25">
      <c r="A32" s="3" t="s">
        <v>998</v>
      </c>
      <c r="B32" s="35" t="s">
        <v>213</v>
      </c>
      <c r="C32" s="36">
        <v>15234</v>
      </c>
      <c r="D32" s="11" t="str">
        <f t="shared" si="0"/>
        <v>N/A</v>
      </c>
      <c r="E32" s="36">
        <v>21099</v>
      </c>
      <c r="F32" s="11" t="str">
        <f t="shared" si="1"/>
        <v>N/A</v>
      </c>
      <c r="G32" s="36">
        <v>22797</v>
      </c>
      <c r="H32" s="11" t="str">
        <f t="shared" si="2"/>
        <v>N/A</v>
      </c>
      <c r="I32" s="12">
        <v>38.5</v>
      </c>
      <c r="J32" s="12">
        <v>8.048</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1352893962</v>
      </c>
      <c r="D34" s="11" t="str">
        <f t="shared" si="0"/>
        <v>N/A</v>
      </c>
      <c r="E34" s="45">
        <v>1307267260</v>
      </c>
      <c r="F34" s="11" t="str">
        <f t="shared" si="1"/>
        <v>N/A</v>
      </c>
      <c r="G34" s="45">
        <v>1212311512</v>
      </c>
      <c r="H34" s="11" t="str">
        <f t="shared" si="2"/>
        <v>N/A</v>
      </c>
      <c r="I34" s="12">
        <v>-3.37</v>
      </c>
      <c r="J34" s="12">
        <v>-7.26</v>
      </c>
      <c r="K34" s="43" t="s">
        <v>739</v>
      </c>
      <c r="L34" s="9" t="str">
        <f t="shared" si="3"/>
        <v>Yes</v>
      </c>
    </row>
    <row r="35" spans="1:12" x14ac:dyDescent="0.25">
      <c r="A35" s="44" t="s">
        <v>1423</v>
      </c>
      <c r="B35" s="35" t="s">
        <v>213</v>
      </c>
      <c r="C35" s="45">
        <v>10374.158132</v>
      </c>
      <c r="D35" s="11" t="str">
        <f t="shared" si="0"/>
        <v>N/A</v>
      </c>
      <c r="E35" s="45">
        <v>9645.5933003999999</v>
      </c>
      <c r="F35" s="11" t="str">
        <f t="shared" si="1"/>
        <v>N/A</v>
      </c>
      <c r="G35" s="45">
        <v>8562.1266474000004</v>
      </c>
      <c r="H35" s="11" t="str">
        <f t="shared" si="2"/>
        <v>N/A</v>
      </c>
      <c r="I35" s="12">
        <v>-7.02</v>
      </c>
      <c r="J35" s="12">
        <v>-11.2</v>
      </c>
      <c r="K35" s="43" t="s">
        <v>739</v>
      </c>
      <c r="L35" s="9" t="str">
        <f t="shared" si="3"/>
        <v>Yes</v>
      </c>
    </row>
    <row r="36" spans="1:12" x14ac:dyDescent="0.25">
      <c r="A36" s="44" t="s">
        <v>1424</v>
      </c>
      <c r="B36" s="35" t="s">
        <v>213</v>
      </c>
      <c r="C36" s="45">
        <v>11127.419865</v>
      </c>
      <c r="D36" s="11" t="str">
        <f t="shared" si="0"/>
        <v>N/A</v>
      </c>
      <c r="E36" s="45">
        <v>10365.594056</v>
      </c>
      <c r="F36" s="11" t="str">
        <f t="shared" si="1"/>
        <v>N/A</v>
      </c>
      <c r="G36" s="45">
        <v>9246.5926213999992</v>
      </c>
      <c r="H36" s="11" t="str">
        <f t="shared" si="2"/>
        <v>N/A</v>
      </c>
      <c r="I36" s="12">
        <v>-6.85</v>
      </c>
      <c r="J36" s="12">
        <v>-10.8</v>
      </c>
      <c r="K36" s="43" t="s">
        <v>739</v>
      </c>
      <c r="L36" s="9" t="str">
        <f t="shared" si="3"/>
        <v>Yes</v>
      </c>
    </row>
    <row r="37" spans="1:12" x14ac:dyDescent="0.25">
      <c r="A37" s="4" t="s">
        <v>107</v>
      </c>
      <c r="B37" s="35" t="s">
        <v>213</v>
      </c>
      <c r="C37" s="45">
        <v>704689817</v>
      </c>
      <c r="D37" s="11" t="str">
        <f t="shared" si="0"/>
        <v>N/A</v>
      </c>
      <c r="E37" s="45">
        <v>878025146</v>
      </c>
      <c r="F37" s="11" t="str">
        <f t="shared" si="1"/>
        <v>N/A</v>
      </c>
      <c r="G37" s="45">
        <v>722159882</v>
      </c>
      <c r="H37" s="11" t="str">
        <f t="shared" si="2"/>
        <v>N/A</v>
      </c>
      <c r="I37" s="12">
        <v>24.6</v>
      </c>
      <c r="J37" s="12">
        <v>-17.8</v>
      </c>
      <c r="K37" s="43" t="s">
        <v>739</v>
      </c>
      <c r="L37" s="9" t="str">
        <f t="shared" si="3"/>
        <v>Yes</v>
      </c>
    </row>
    <row r="38" spans="1:12" x14ac:dyDescent="0.25">
      <c r="A38" s="44" t="s">
        <v>158</v>
      </c>
      <c r="B38" s="43" t="s">
        <v>217</v>
      </c>
      <c r="C38" s="1">
        <v>8402</v>
      </c>
      <c r="D38" s="11" t="str">
        <f>IF($B38="N/A","N/A",IF(C38&gt;0,"No",IF(C38&lt;0,"No","Yes")))</f>
        <v>No</v>
      </c>
      <c r="E38" s="1">
        <v>438</v>
      </c>
      <c r="F38" s="11" t="str">
        <f>IF($B38="N/A","N/A",IF(E38&gt;0,"No",IF(E38&lt;0,"No","Yes")))</f>
        <v>No</v>
      </c>
      <c r="G38" s="1">
        <v>32</v>
      </c>
      <c r="H38" s="11" t="str">
        <f>IF($B38="N/A","N/A",IF(G38&gt;0,"No",IF(G38&lt;0,"No","Yes")))</f>
        <v>No</v>
      </c>
      <c r="I38" s="12">
        <v>-94.8</v>
      </c>
      <c r="J38" s="12">
        <v>-92.7</v>
      </c>
      <c r="K38" s="43" t="s">
        <v>739</v>
      </c>
      <c r="L38" s="9" t="str">
        <f t="shared" si="3"/>
        <v>No</v>
      </c>
    </row>
    <row r="39" spans="1:12" x14ac:dyDescent="0.25">
      <c r="A39" s="44" t="s">
        <v>156</v>
      </c>
      <c r="B39" s="35" t="s">
        <v>213</v>
      </c>
      <c r="C39" s="45">
        <v>23630248</v>
      </c>
      <c r="D39" s="11" t="str">
        <f t="shared" ref="D39:D40" si="4">IF($B39="N/A","N/A",IF(C39&gt;10,"No",IF(C39&lt;-10,"No","Yes")))</f>
        <v>N/A</v>
      </c>
      <c r="E39" s="45">
        <v>702837</v>
      </c>
      <c r="F39" s="11" t="str">
        <f t="shared" ref="F39:F40" si="5">IF($B39="N/A","N/A",IF(E39&gt;10,"No",IF(E39&lt;-10,"No","Yes")))</f>
        <v>N/A</v>
      </c>
      <c r="G39" s="45">
        <v>26923</v>
      </c>
      <c r="H39" s="11" t="str">
        <f t="shared" ref="H39:H40" si="6">IF($B39="N/A","N/A",IF(G39&gt;10,"No",IF(G39&lt;-10,"No","Yes")))</f>
        <v>N/A</v>
      </c>
      <c r="I39" s="12">
        <v>-97</v>
      </c>
      <c r="J39" s="12">
        <v>-96.2</v>
      </c>
      <c r="K39" s="43" t="s">
        <v>739</v>
      </c>
      <c r="L39" s="9" t="str">
        <f t="shared" si="3"/>
        <v>No</v>
      </c>
    </row>
    <row r="40" spans="1:12" x14ac:dyDescent="0.25">
      <c r="A40" s="44" t="s">
        <v>1303</v>
      </c>
      <c r="B40" s="35" t="s">
        <v>213</v>
      </c>
      <c r="C40" s="45">
        <v>2812.4551296999998</v>
      </c>
      <c r="D40" s="11" t="str">
        <f t="shared" si="4"/>
        <v>N/A</v>
      </c>
      <c r="E40" s="45">
        <v>1604.6506849</v>
      </c>
      <c r="F40" s="11" t="str">
        <f t="shared" si="5"/>
        <v>N/A</v>
      </c>
      <c r="G40" s="45">
        <v>841.34375</v>
      </c>
      <c r="H40" s="11" t="str">
        <f t="shared" si="6"/>
        <v>N/A</v>
      </c>
      <c r="I40" s="12">
        <v>-42.9</v>
      </c>
      <c r="J40" s="12">
        <v>-47.6</v>
      </c>
      <c r="K40" s="43" t="s">
        <v>739</v>
      </c>
      <c r="L40" s="9" t="str">
        <f>IF(J40="Div by 0", "N/A", IF(OR(J40="N/A",K40="N/A"),"N/A", IF(J40&gt;VALUE(MID(K40,1,2)), "No", IF(J40&lt;-1*VALUE(MID(K40,1,2)), "No", "Yes"))))</f>
        <v>No</v>
      </c>
    </row>
    <row r="41" spans="1:12" x14ac:dyDescent="0.25">
      <c r="A41" s="3" t="s">
        <v>1425</v>
      </c>
      <c r="B41" s="35" t="s">
        <v>213</v>
      </c>
      <c r="C41" s="45">
        <v>15386.887581999999</v>
      </c>
      <c r="D41" s="11" t="str">
        <f t="shared" ref="D41:D52" si="7">IF($B41="N/A","N/A",IF(C41&gt;10,"No",IF(C41&lt;-10,"No","Yes")))</f>
        <v>N/A</v>
      </c>
      <c r="E41" s="45">
        <v>14825.340745</v>
      </c>
      <c r="F41" s="11" t="str">
        <f t="shared" ref="F41:F52" si="8">IF($B41="N/A","N/A",IF(E41&gt;10,"No",IF(E41&lt;-10,"No","Yes")))</f>
        <v>N/A</v>
      </c>
      <c r="G41" s="45">
        <v>13655.732886</v>
      </c>
      <c r="H41" s="11" t="str">
        <f t="shared" ref="H41:H52" si="9">IF($B41="N/A","N/A",IF(G41&gt;10,"No",IF(G41&lt;-10,"No","Yes")))</f>
        <v>N/A</v>
      </c>
      <c r="I41" s="12">
        <v>-3.65</v>
      </c>
      <c r="J41" s="12">
        <v>-7.89</v>
      </c>
      <c r="K41" s="43" t="s">
        <v>739</v>
      </c>
      <c r="L41" s="9" t="str">
        <f t="shared" ref="L41:L52" si="10">IF(J41="Div by 0", "N/A", IF(K41="N/A","N/A", IF(J41&gt;VALUE(MID(K41,1,2)), "No", IF(J41&lt;-1*VALUE(MID(K41,1,2)), "No", "Yes"))))</f>
        <v>Yes</v>
      </c>
    </row>
    <row r="42" spans="1:12" x14ac:dyDescent="0.25">
      <c r="A42" s="3" t="s">
        <v>1426</v>
      </c>
      <c r="B42" s="35" t="s">
        <v>213</v>
      </c>
      <c r="C42" s="45">
        <v>2764.6994623000001</v>
      </c>
      <c r="D42" s="11" t="str">
        <f t="shared" si="7"/>
        <v>N/A</v>
      </c>
      <c r="E42" s="45">
        <v>2768.7551440000002</v>
      </c>
      <c r="F42" s="11" t="str">
        <f t="shared" si="8"/>
        <v>N/A</v>
      </c>
      <c r="G42" s="45">
        <v>2399.8782182</v>
      </c>
      <c r="H42" s="11" t="str">
        <f t="shared" si="9"/>
        <v>N/A</v>
      </c>
      <c r="I42" s="12">
        <v>0.1467</v>
      </c>
      <c r="J42" s="12">
        <v>-13.3</v>
      </c>
      <c r="K42" s="43" t="s">
        <v>739</v>
      </c>
      <c r="L42" s="9" t="str">
        <f t="shared" si="10"/>
        <v>Yes</v>
      </c>
    </row>
    <row r="43" spans="1:12" x14ac:dyDescent="0.25">
      <c r="A43" s="3" t="s">
        <v>1427</v>
      </c>
      <c r="B43" s="35" t="s">
        <v>213</v>
      </c>
      <c r="C43" s="45">
        <v>19367.664723999998</v>
      </c>
      <c r="D43" s="11" t="str">
        <f t="shared" si="7"/>
        <v>N/A</v>
      </c>
      <c r="E43" s="45">
        <v>19295.91217</v>
      </c>
      <c r="F43" s="11" t="str">
        <f t="shared" si="8"/>
        <v>N/A</v>
      </c>
      <c r="G43" s="45">
        <v>20037.401204000002</v>
      </c>
      <c r="H43" s="11" t="str">
        <f t="shared" si="9"/>
        <v>N/A</v>
      </c>
      <c r="I43" s="12">
        <v>-0.37</v>
      </c>
      <c r="J43" s="12">
        <v>3.843</v>
      </c>
      <c r="K43" s="43" t="s">
        <v>739</v>
      </c>
      <c r="L43" s="9" t="str">
        <f t="shared" si="10"/>
        <v>Yes</v>
      </c>
    </row>
    <row r="44" spans="1:12" x14ac:dyDescent="0.25">
      <c r="A44" s="3" t="s">
        <v>1428</v>
      </c>
      <c r="B44" s="35" t="s">
        <v>213</v>
      </c>
      <c r="C44" s="45">
        <v>11107.857209</v>
      </c>
      <c r="D44" s="11" t="str">
        <f t="shared" si="7"/>
        <v>N/A</v>
      </c>
      <c r="E44" s="45">
        <v>11488.715698</v>
      </c>
      <c r="F44" s="11" t="str">
        <f t="shared" si="8"/>
        <v>N/A</v>
      </c>
      <c r="G44" s="45">
        <v>10336.435520000001</v>
      </c>
      <c r="H44" s="11" t="str">
        <f t="shared" si="9"/>
        <v>N/A</v>
      </c>
      <c r="I44" s="12">
        <v>3.4289999999999998</v>
      </c>
      <c r="J44" s="12">
        <v>-10</v>
      </c>
      <c r="K44" s="43" t="s">
        <v>739</v>
      </c>
      <c r="L44" s="9" t="str">
        <f t="shared" si="10"/>
        <v>Yes</v>
      </c>
    </row>
    <row r="45" spans="1:12" x14ac:dyDescent="0.25">
      <c r="A45" s="3" t="s">
        <v>1429</v>
      </c>
      <c r="B45" s="35" t="s">
        <v>213</v>
      </c>
      <c r="C45" s="45">
        <v>21878.719632</v>
      </c>
      <c r="D45" s="11" t="str">
        <f t="shared" si="7"/>
        <v>N/A</v>
      </c>
      <c r="E45" s="45">
        <v>19548.285242000002</v>
      </c>
      <c r="F45" s="11" t="str">
        <f t="shared" si="8"/>
        <v>N/A</v>
      </c>
      <c r="G45" s="45">
        <v>17798.936872999999</v>
      </c>
      <c r="H45" s="11" t="str">
        <f t="shared" si="9"/>
        <v>N/A</v>
      </c>
      <c r="I45" s="12">
        <v>-10.7</v>
      </c>
      <c r="J45" s="12">
        <v>-8.9499999999999993</v>
      </c>
      <c r="K45" s="43" t="s">
        <v>739</v>
      </c>
      <c r="L45" s="9" t="str">
        <f t="shared" si="10"/>
        <v>Yes</v>
      </c>
    </row>
    <row r="46" spans="1:12" x14ac:dyDescent="0.25">
      <c r="A46" s="3" t="s">
        <v>1430</v>
      </c>
      <c r="B46" s="35" t="s">
        <v>213</v>
      </c>
      <c r="C46" s="45">
        <v>5471.4444444000001</v>
      </c>
      <c r="D46" s="11" t="str">
        <f t="shared" si="7"/>
        <v>N/A</v>
      </c>
      <c r="E46" s="45">
        <v>6797.6011904999996</v>
      </c>
      <c r="F46" s="11" t="str">
        <f t="shared" si="8"/>
        <v>N/A</v>
      </c>
      <c r="G46" s="45">
        <v>6700.2469136</v>
      </c>
      <c r="H46" s="11" t="str">
        <f t="shared" si="9"/>
        <v>N/A</v>
      </c>
      <c r="I46" s="12">
        <v>24.24</v>
      </c>
      <c r="J46" s="12">
        <v>-1.43</v>
      </c>
      <c r="K46" s="43" t="s">
        <v>739</v>
      </c>
      <c r="L46" s="9" t="str">
        <f t="shared" si="10"/>
        <v>Yes</v>
      </c>
    </row>
    <row r="47" spans="1:12" x14ac:dyDescent="0.25">
      <c r="A47" s="3" t="s">
        <v>1431</v>
      </c>
      <c r="B47" s="35" t="s">
        <v>213</v>
      </c>
      <c r="C47" s="45">
        <v>7120.9975418000004</v>
      </c>
      <c r="D47" s="11" t="str">
        <f t="shared" si="7"/>
        <v>N/A</v>
      </c>
      <c r="E47" s="45">
        <v>6186.7307911999997</v>
      </c>
      <c r="F47" s="11" t="str">
        <f t="shared" si="8"/>
        <v>N/A</v>
      </c>
      <c r="G47" s="45">
        <v>5217.7721136999999</v>
      </c>
      <c r="H47" s="11" t="str">
        <f t="shared" si="9"/>
        <v>N/A</v>
      </c>
      <c r="I47" s="12">
        <v>-13.1</v>
      </c>
      <c r="J47" s="12">
        <v>-15.7</v>
      </c>
      <c r="K47" s="43" t="s">
        <v>739</v>
      </c>
      <c r="L47" s="9" t="str">
        <f t="shared" si="10"/>
        <v>Yes</v>
      </c>
    </row>
    <row r="48" spans="1:12" x14ac:dyDescent="0.25">
      <c r="A48" s="3" t="s">
        <v>1432</v>
      </c>
      <c r="B48" s="43" t="s">
        <v>213</v>
      </c>
      <c r="C48" s="14">
        <v>4958.7923850999996</v>
      </c>
      <c r="D48" s="11" t="str">
        <f t="shared" si="7"/>
        <v>N/A</v>
      </c>
      <c r="E48" s="14">
        <v>4153.6997361000003</v>
      </c>
      <c r="F48" s="11" t="str">
        <f t="shared" si="8"/>
        <v>N/A</v>
      </c>
      <c r="G48" s="14">
        <v>3723.5914501000002</v>
      </c>
      <c r="H48" s="11" t="str">
        <f t="shared" si="9"/>
        <v>N/A</v>
      </c>
      <c r="I48" s="12">
        <v>-16.2</v>
      </c>
      <c r="J48" s="12">
        <v>-10.4</v>
      </c>
      <c r="K48" s="43" t="s">
        <v>739</v>
      </c>
      <c r="L48" s="9" t="str">
        <f t="shared" si="10"/>
        <v>Yes</v>
      </c>
    </row>
    <row r="49" spans="1:12" x14ac:dyDescent="0.25">
      <c r="A49" s="3" t="s">
        <v>1433</v>
      </c>
      <c r="B49" s="43" t="s">
        <v>213</v>
      </c>
      <c r="C49" s="14">
        <v>9600.1072588999996</v>
      </c>
      <c r="D49" s="11" t="str">
        <f t="shared" si="7"/>
        <v>N/A</v>
      </c>
      <c r="E49" s="14">
        <v>10706.834451999999</v>
      </c>
      <c r="F49" s="11" t="str">
        <f t="shared" si="8"/>
        <v>N/A</v>
      </c>
      <c r="G49" s="14">
        <v>9849.1909605000001</v>
      </c>
      <c r="H49" s="11" t="str">
        <f t="shared" si="9"/>
        <v>N/A</v>
      </c>
      <c r="I49" s="12">
        <v>11.53</v>
      </c>
      <c r="J49" s="12">
        <v>-8.01</v>
      </c>
      <c r="K49" s="43" t="s">
        <v>739</v>
      </c>
      <c r="L49" s="9" t="str">
        <f t="shared" si="10"/>
        <v>Yes</v>
      </c>
    </row>
    <row r="50" spans="1:12" x14ac:dyDescent="0.25">
      <c r="A50" s="3" t="s">
        <v>1434</v>
      </c>
      <c r="B50" s="43" t="s">
        <v>213</v>
      </c>
      <c r="C50" s="14">
        <v>7939.1570208000003</v>
      </c>
      <c r="D50" s="11" t="str">
        <f t="shared" si="7"/>
        <v>N/A</v>
      </c>
      <c r="E50" s="14">
        <v>7742.5962655000003</v>
      </c>
      <c r="F50" s="11" t="str">
        <f t="shared" si="8"/>
        <v>N/A</v>
      </c>
      <c r="G50" s="14">
        <v>5997.0581494999997</v>
      </c>
      <c r="H50" s="11" t="str">
        <f t="shared" si="9"/>
        <v>N/A</v>
      </c>
      <c r="I50" s="12">
        <v>-2.48</v>
      </c>
      <c r="J50" s="12">
        <v>-22.5</v>
      </c>
      <c r="K50" s="43" t="s">
        <v>739</v>
      </c>
      <c r="L50" s="9" t="str">
        <f t="shared" si="10"/>
        <v>Yes</v>
      </c>
    </row>
    <row r="51" spans="1:12" x14ac:dyDescent="0.25">
      <c r="A51" s="3" t="s">
        <v>1435</v>
      </c>
      <c r="B51" s="43" t="s">
        <v>213</v>
      </c>
      <c r="C51" s="14">
        <v>9903.7745175</v>
      </c>
      <c r="D51" s="11" t="str">
        <f t="shared" si="7"/>
        <v>N/A</v>
      </c>
      <c r="E51" s="14">
        <v>7156.2223328</v>
      </c>
      <c r="F51" s="11" t="str">
        <f t="shared" si="8"/>
        <v>N/A</v>
      </c>
      <c r="G51" s="14">
        <v>6146.6958371999999</v>
      </c>
      <c r="H51" s="11" t="str">
        <f t="shared" si="9"/>
        <v>N/A</v>
      </c>
      <c r="I51" s="12">
        <v>-27.7</v>
      </c>
      <c r="J51" s="12">
        <v>-14.1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47992201</v>
      </c>
      <c r="D53" s="11" t="str">
        <f t="shared" ref="D53:D122" si="11">IF($B53="N/A","N/A",IF(C53&gt;10,"No",IF(C53&lt;-10,"No","Yes")))</f>
        <v>N/A</v>
      </c>
      <c r="E53" s="45">
        <v>50472202</v>
      </c>
      <c r="F53" s="11" t="str">
        <f t="shared" ref="F53:F122" si="12">IF($B53="N/A","N/A",IF(E53&gt;10,"No",IF(E53&lt;-10,"No","Yes")))</f>
        <v>N/A</v>
      </c>
      <c r="G53" s="45">
        <v>39489222</v>
      </c>
      <c r="H53" s="11" t="str">
        <f t="shared" ref="H53:H122" si="13">IF($B53="N/A","N/A",IF(G53&gt;10,"No",IF(G53&lt;-10,"No","Yes")))</f>
        <v>N/A</v>
      </c>
      <c r="I53" s="12">
        <v>5.1680000000000001</v>
      </c>
      <c r="J53" s="12">
        <v>-21.8</v>
      </c>
      <c r="K53" s="43" t="s">
        <v>739</v>
      </c>
      <c r="L53" s="9" t="str">
        <f t="shared" ref="L53:L113" si="14">IF(J53="Div by 0", "N/A", IF(K53="N/A","N/A", IF(J53&gt;VALUE(MID(K53,1,2)), "No", IF(J53&lt;-1*VALUE(MID(K53,1,2)), "No", "Yes"))))</f>
        <v>Yes</v>
      </c>
    </row>
    <row r="54" spans="1:12" x14ac:dyDescent="0.25">
      <c r="A54" s="44" t="s">
        <v>598</v>
      </c>
      <c r="B54" s="35" t="s">
        <v>213</v>
      </c>
      <c r="C54" s="36">
        <v>23304</v>
      </c>
      <c r="D54" s="11" t="str">
        <f t="shared" si="11"/>
        <v>N/A</v>
      </c>
      <c r="E54" s="36">
        <v>23500</v>
      </c>
      <c r="F54" s="11" t="str">
        <f t="shared" si="12"/>
        <v>N/A</v>
      </c>
      <c r="G54" s="36">
        <v>17736</v>
      </c>
      <c r="H54" s="11" t="str">
        <f t="shared" si="13"/>
        <v>N/A</v>
      </c>
      <c r="I54" s="12">
        <v>0.84109999999999996</v>
      </c>
      <c r="J54" s="12">
        <v>-24.5</v>
      </c>
      <c r="K54" s="43" t="s">
        <v>739</v>
      </c>
      <c r="L54" s="9" t="str">
        <f t="shared" si="14"/>
        <v>Yes</v>
      </c>
    </row>
    <row r="55" spans="1:12" x14ac:dyDescent="0.25">
      <c r="A55" s="44" t="s">
        <v>1437</v>
      </c>
      <c r="B55" s="35" t="s">
        <v>213</v>
      </c>
      <c r="C55" s="45">
        <v>2059.3975712000001</v>
      </c>
      <c r="D55" s="11" t="str">
        <f t="shared" si="11"/>
        <v>N/A</v>
      </c>
      <c r="E55" s="45">
        <v>2147.7532765999999</v>
      </c>
      <c r="F55" s="11" t="str">
        <f t="shared" si="12"/>
        <v>N/A</v>
      </c>
      <c r="G55" s="45">
        <v>2226.5010149</v>
      </c>
      <c r="H55" s="11" t="str">
        <f t="shared" si="13"/>
        <v>N/A</v>
      </c>
      <c r="I55" s="12">
        <v>4.29</v>
      </c>
      <c r="J55" s="12">
        <v>3.6669999999999998</v>
      </c>
      <c r="K55" s="43" t="s">
        <v>739</v>
      </c>
      <c r="L55" s="9" t="str">
        <f t="shared" si="14"/>
        <v>Yes</v>
      </c>
    </row>
    <row r="56" spans="1:12" x14ac:dyDescent="0.25">
      <c r="A56" s="44" t="s">
        <v>1438</v>
      </c>
      <c r="B56" s="35" t="s">
        <v>213</v>
      </c>
      <c r="C56" s="36">
        <v>0.3746567113</v>
      </c>
      <c r="D56" s="11" t="str">
        <f t="shared" si="11"/>
        <v>N/A</v>
      </c>
      <c r="E56" s="36">
        <v>0.34229787229999997</v>
      </c>
      <c r="F56" s="11" t="str">
        <f t="shared" si="12"/>
        <v>N/A</v>
      </c>
      <c r="G56" s="36">
        <v>0.43211547140000001</v>
      </c>
      <c r="H56" s="11" t="str">
        <f t="shared" si="13"/>
        <v>N/A</v>
      </c>
      <c r="I56" s="12">
        <v>-8.64</v>
      </c>
      <c r="J56" s="12">
        <v>26.24</v>
      </c>
      <c r="K56" s="43" t="s">
        <v>739</v>
      </c>
      <c r="L56" s="9" t="str">
        <f t="shared" si="14"/>
        <v>Yes</v>
      </c>
    </row>
    <row r="57" spans="1:12" x14ac:dyDescent="0.25">
      <c r="A57" s="44" t="s">
        <v>599</v>
      </c>
      <c r="B57" s="35" t="s">
        <v>213</v>
      </c>
      <c r="C57" s="45">
        <v>3572284</v>
      </c>
      <c r="D57" s="11" t="str">
        <f t="shared" si="11"/>
        <v>N/A</v>
      </c>
      <c r="E57" s="45">
        <v>2673447</v>
      </c>
      <c r="F57" s="11" t="str">
        <f t="shared" si="12"/>
        <v>N/A</v>
      </c>
      <c r="G57" s="45">
        <v>2402796</v>
      </c>
      <c r="H57" s="11" t="str">
        <f t="shared" si="13"/>
        <v>N/A</v>
      </c>
      <c r="I57" s="12">
        <v>-25.2</v>
      </c>
      <c r="J57" s="12">
        <v>-10.1</v>
      </c>
      <c r="K57" s="43" t="s">
        <v>739</v>
      </c>
      <c r="L57" s="9" t="str">
        <f t="shared" si="14"/>
        <v>Yes</v>
      </c>
    </row>
    <row r="58" spans="1:12" x14ac:dyDescent="0.25">
      <c r="A58" s="44" t="s">
        <v>600</v>
      </c>
      <c r="B58" s="35" t="s">
        <v>213</v>
      </c>
      <c r="C58" s="36">
        <v>249</v>
      </c>
      <c r="D58" s="11" t="str">
        <f t="shared" si="11"/>
        <v>N/A</v>
      </c>
      <c r="E58" s="36">
        <v>233</v>
      </c>
      <c r="F58" s="11" t="str">
        <f t="shared" si="12"/>
        <v>N/A</v>
      </c>
      <c r="G58" s="36">
        <v>234</v>
      </c>
      <c r="H58" s="11" t="str">
        <f t="shared" si="13"/>
        <v>N/A</v>
      </c>
      <c r="I58" s="12">
        <v>-6.43</v>
      </c>
      <c r="J58" s="12">
        <v>0.42920000000000003</v>
      </c>
      <c r="K58" s="43" t="s">
        <v>739</v>
      </c>
      <c r="L58" s="9" t="str">
        <f t="shared" si="14"/>
        <v>Yes</v>
      </c>
    </row>
    <row r="59" spans="1:12" x14ac:dyDescent="0.25">
      <c r="A59" s="44" t="s">
        <v>1439</v>
      </c>
      <c r="B59" s="35" t="s">
        <v>213</v>
      </c>
      <c r="C59" s="45">
        <v>14346.522088</v>
      </c>
      <c r="D59" s="11" t="str">
        <f t="shared" si="11"/>
        <v>N/A</v>
      </c>
      <c r="E59" s="45">
        <v>11474.021459</v>
      </c>
      <c r="F59" s="11" t="str">
        <f t="shared" si="12"/>
        <v>N/A</v>
      </c>
      <c r="G59" s="45">
        <v>10268.358974000001</v>
      </c>
      <c r="H59" s="11" t="str">
        <f t="shared" si="13"/>
        <v>N/A</v>
      </c>
      <c r="I59" s="12">
        <v>-20</v>
      </c>
      <c r="J59" s="12">
        <v>-10.5</v>
      </c>
      <c r="K59" s="43" t="s">
        <v>739</v>
      </c>
      <c r="L59" s="9" t="str">
        <f t="shared" si="14"/>
        <v>Yes</v>
      </c>
    </row>
    <row r="60" spans="1:12" ht="25" x14ac:dyDescent="0.25">
      <c r="A60" s="44" t="s">
        <v>601</v>
      </c>
      <c r="B60" s="35" t="s">
        <v>213</v>
      </c>
      <c r="C60" s="45">
        <v>243966</v>
      </c>
      <c r="D60" s="11" t="str">
        <f t="shared" si="11"/>
        <v>N/A</v>
      </c>
      <c r="E60" s="45">
        <v>71264</v>
      </c>
      <c r="F60" s="11" t="str">
        <f t="shared" si="12"/>
        <v>N/A</v>
      </c>
      <c r="G60" s="45">
        <v>90107</v>
      </c>
      <c r="H60" s="11" t="str">
        <f t="shared" si="13"/>
        <v>N/A</v>
      </c>
      <c r="I60" s="12">
        <v>-70.8</v>
      </c>
      <c r="J60" s="12">
        <v>26.44</v>
      </c>
      <c r="K60" s="43" t="s">
        <v>739</v>
      </c>
      <c r="L60" s="9" t="str">
        <f t="shared" si="14"/>
        <v>Yes</v>
      </c>
    </row>
    <row r="61" spans="1:12" x14ac:dyDescent="0.25">
      <c r="A61" s="4" t="s">
        <v>602</v>
      </c>
      <c r="B61" s="43" t="s">
        <v>213</v>
      </c>
      <c r="C61" s="1">
        <v>11</v>
      </c>
      <c r="D61" s="11" t="str">
        <f t="shared" si="11"/>
        <v>N/A</v>
      </c>
      <c r="E61" s="1">
        <v>11</v>
      </c>
      <c r="F61" s="11" t="str">
        <f t="shared" si="12"/>
        <v>N/A</v>
      </c>
      <c r="G61" s="1">
        <v>11</v>
      </c>
      <c r="H61" s="11" t="str">
        <f t="shared" si="13"/>
        <v>N/A</v>
      </c>
      <c r="I61" s="12">
        <v>11.11</v>
      </c>
      <c r="J61" s="12">
        <v>-20</v>
      </c>
      <c r="K61" s="43" t="s">
        <v>739</v>
      </c>
      <c r="L61" s="9" t="str">
        <f t="shared" si="14"/>
        <v>Yes</v>
      </c>
    </row>
    <row r="62" spans="1:12" ht="25" x14ac:dyDescent="0.25">
      <c r="A62" s="4" t="s">
        <v>1440</v>
      </c>
      <c r="B62" s="43" t="s">
        <v>213</v>
      </c>
      <c r="C62" s="14">
        <v>27107.333332999999</v>
      </c>
      <c r="D62" s="11" t="str">
        <f t="shared" si="11"/>
        <v>N/A</v>
      </c>
      <c r="E62" s="14">
        <v>7126.4</v>
      </c>
      <c r="F62" s="11" t="str">
        <f t="shared" si="12"/>
        <v>N/A</v>
      </c>
      <c r="G62" s="14">
        <v>11263.375</v>
      </c>
      <c r="H62" s="11" t="str">
        <f t="shared" si="13"/>
        <v>N/A</v>
      </c>
      <c r="I62" s="12">
        <v>-73.7</v>
      </c>
      <c r="J62" s="12">
        <v>58.05</v>
      </c>
      <c r="K62" s="43" t="s">
        <v>739</v>
      </c>
      <c r="L62" s="9" t="str">
        <f t="shared" si="14"/>
        <v>No</v>
      </c>
    </row>
    <row r="63" spans="1:12" x14ac:dyDescent="0.25">
      <c r="A63" s="4" t="s">
        <v>603</v>
      </c>
      <c r="B63" s="43" t="s">
        <v>213</v>
      </c>
      <c r="C63" s="14">
        <v>109289166</v>
      </c>
      <c r="D63" s="11" t="str">
        <f t="shared" si="11"/>
        <v>N/A</v>
      </c>
      <c r="E63" s="14">
        <v>107150935</v>
      </c>
      <c r="F63" s="11" t="str">
        <f t="shared" si="12"/>
        <v>N/A</v>
      </c>
      <c r="G63" s="14">
        <v>107139071</v>
      </c>
      <c r="H63" s="11" t="str">
        <f t="shared" si="13"/>
        <v>N/A</v>
      </c>
      <c r="I63" s="12">
        <v>-1.96</v>
      </c>
      <c r="J63" s="12">
        <v>-1.0999999999999999E-2</v>
      </c>
      <c r="K63" s="43" t="s">
        <v>739</v>
      </c>
      <c r="L63" s="9" t="str">
        <f t="shared" si="14"/>
        <v>Yes</v>
      </c>
    </row>
    <row r="64" spans="1:12" x14ac:dyDescent="0.25">
      <c r="A64" s="4" t="s">
        <v>604</v>
      </c>
      <c r="B64" s="43" t="s">
        <v>213</v>
      </c>
      <c r="C64" s="1">
        <v>739</v>
      </c>
      <c r="D64" s="11" t="str">
        <f t="shared" si="11"/>
        <v>N/A</v>
      </c>
      <c r="E64" s="1">
        <v>674</v>
      </c>
      <c r="F64" s="11" t="str">
        <f t="shared" si="12"/>
        <v>N/A</v>
      </c>
      <c r="G64" s="1">
        <v>633</v>
      </c>
      <c r="H64" s="11" t="str">
        <f t="shared" si="13"/>
        <v>N/A</v>
      </c>
      <c r="I64" s="12">
        <v>-8.8000000000000007</v>
      </c>
      <c r="J64" s="12">
        <v>-6.08</v>
      </c>
      <c r="K64" s="43" t="s">
        <v>739</v>
      </c>
      <c r="L64" s="9" t="str">
        <f t="shared" si="14"/>
        <v>Yes</v>
      </c>
    </row>
    <row r="65" spans="1:12" x14ac:dyDescent="0.25">
      <c r="A65" s="4" t="s">
        <v>1441</v>
      </c>
      <c r="B65" s="43" t="s">
        <v>213</v>
      </c>
      <c r="C65" s="14">
        <v>147887.91068999999</v>
      </c>
      <c r="D65" s="11" t="str">
        <f t="shared" si="11"/>
        <v>N/A</v>
      </c>
      <c r="E65" s="14">
        <v>158977.64837000001</v>
      </c>
      <c r="F65" s="11" t="str">
        <f t="shared" si="12"/>
        <v>N/A</v>
      </c>
      <c r="G65" s="14">
        <v>169256.03633</v>
      </c>
      <c r="H65" s="11" t="str">
        <f t="shared" si="13"/>
        <v>N/A</v>
      </c>
      <c r="I65" s="12">
        <v>7.4989999999999997</v>
      </c>
      <c r="J65" s="12">
        <v>6.4649999999999999</v>
      </c>
      <c r="K65" s="43" t="s">
        <v>739</v>
      </c>
      <c r="L65" s="9" t="str">
        <f t="shared" si="14"/>
        <v>Yes</v>
      </c>
    </row>
    <row r="66" spans="1:12" x14ac:dyDescent="0.25">
      <c r="A66" s="4" t="s">
        <v>605</v>
      </c>
      <c r="B66" s="43" t="s">
        <v>213</v>
      </c>
      <c r="C66" s="14">
        <v>758201203</v>
      </c>
      <c r="D66" s="11" t="str">
        <f t="shared" si="11"/>
        <v>N/A</v>
      </c>
      <c r="E66" s="14">
        <v>753891171</v>
      </c>
      <c r="F66" s="11" t="str">
        <f t="shared" si="12"/>
        <v>N/A</v>
      </c>
      <c r="G66" s="14">
        <v>722491780</v>
      </c>
      <c r="H66" s="11" t="str">
        <f t="shared" si="13"/>
        <v>N/A</v>
      </c>
      <c r="I66" s="12">
        <v>-0.56799999999999995</v>
      </c>
      <c r="J66" s="12">
        <v>-4.16</v>
      </c>
      <c r="K66" s="43" t="s">
        <v>739</v>
      </c>
      <c r="L66" s="9" t="str">
        <f t="shared" si="14"/>
        <v>Yes</v>
      </c>
    </row>
    <row r="67" spans="1:12" x14ac:dyDescent="0.25">
      <c r="A67" s="4" t="s">
        <v>606</v>
      </c>
      <c r="B67" s="43" t="s">
        <v>213</v>
      </c>
      <c r="C67" s="1">
        <v>26782</v>
      </c>
      <c r="D67" s="11" t="str">
        <f t="shared" si="11"/>
        <v>N/A</v>
      </c>
      <c r="E67" s="1">
        <v>25542</v>
      </c>
      <c r="F67" s="11" t="str">
        <f t="shared" si="12"/>
        <v>N/A</v>
      </c>
      <c r="G67" s="1">
        <v>24671</v>
      </c>
      <c r="H67" s="11" t="str">
        <f t="shared" si="13"/>
        <v>N/A</v>
      </c>
      <c r="I67" s="12">
        <v>-4.63</v>
      </c>
      <c r="J67" s="12">
        <v>-3.41</v>
      </c>
      <c r="K67" s="43" t="s">
        <v>739</v>
      </c>
      <c r="L67" s="9" t="str">
        <f t="shared" si="14"/>
        <v>Yes</v>
      </c>
    </row>
    <row r="68" spans="1:12" x14ac:dyDescent="0.25">
      <c r="A68" s="4" t="s">
        <v>1442</v>
      </c>
      <c r="B68" s="43" t="s">
        <v>213</v>
      </c>
      <c r="C68" s="14">
        <v>28310.103912999999</v>
      </c>
      <c r="D68" s="11" t="str">
        <f t="shared" si="11"/>
        <v>N/A</v>
      </c>
      <c r="E68" s="14">
        <v>29515.745478000001</v>
      </c>
      <c r="F68" s="11" t="str">
        <f t="shared" si="12"/>
        <v>N/A</v>
      </c>
      <c r="G68" s="14">
        <v>29285.062623999998</v>
      </c>
      <c r="H68" s="11" t="str">
        <f t="shared" si="13"/>
        <v>N/A</v>
      </c>
      <c r="I68" s="12">
        <v>4.2590000000000003</v>
      </c>
      <c r="J68" s="12">
        <v>-0.78200000000000003</v>
      </c>
      <c r="K68" s="43" t="s">
        <v>739</v>
      </c>
      <c r="L68" s="9" t="str">
        <f t="shared" si="14"/>
        <v>Yes</v>
      </c>
    </row>
    <row r="69" spans="1:12" x14ac:dyDescent="0.25">
      <c r="A69" s="4" t="s">
        <v>607</v>
      </c>
      <c r="B69" s="43" t="s">
        <v>213</v>
      </c>
      <c r="C69" s="14">
        <v>9011573</v>
      </c>
      <c r="D69" s="11" t="str">
        <f t="shared" si="11"/>
        <v>N/A</v>
      </c>
      <c r="E69" s="14">
        <v>18105460</v>
      </c>
      <c r="F69" s="11" t="str">
        <f t="shared" si="12"/>
        <v>N/A</v>
      </c>
      <c r="G69" s="14">
        <v>18312384</v>
      </c>
      <c r="H69" s="11" t="str">
        <f t="shared" si="13"/>
        <v>N/A</v>
      </c>
      <c r="I69" s="12">
        <v>100.9</v>
      </c>
      <c r="J69" s="12">
        <v>1.143</v>
      </c>
      <c r="K69" s="43" t="s">
        <v>739</v>
      </c>
      <c r="L69" s="9" t="str">
        <f t="shared" si="14"/>
        <v>Yes</v>
      </c>
    </row>
    <row r="70" spans="1:12" x14ac:dyDescent="0.25">
      <c r="A70" s="4" t="s">
        <v>608</v>
      </c>
      <c r="B70" s="43" t="s">
        <v>213</v>
      </c>
      <c r="C70" s="1">
        <v>49143</v>
      </c>
      <c r="D70" s="11" t="str">
        <f t="shared" si="11"/>
        <v>N/A</v>
      </c>
      <c r="E70" s="1">
        <v>49808</v>
      </c>
      <c r="F70" s="11" t="str">
        <f t="shared" si="12"/>
        <v>N/A</v>
      </c>
      <c r="G70" s="1">
        <v>50114</v>
      </c>
      <c r="H70" s="11" t="str">
        <f t="shared" si="13"/>
        <v>N/A</v>
      </c>
      <c r="I70" s="12">
        <v>1.353</v>
      </c>
      <c r="J70" s="12">
        <v>0.61439999999999995</v>
      </c>
      <c r="K70" s="43" t="s">
        <v>739</v>
      </c>
      <c r="L70" s="9" t="str">
        <f t="shared" si="14"/>
        <v>Yes</v>
      </c>
    </row>
    <row r="71" spans="1:12" x14ac:dyDescent="0.25">
      <c r="A71" s="4" t="s">
        <v>1443</v>
      </c>
      <c r="B71" s="43" t="s">
        <v>213</v>
      </c>
      <c r="C71" s="14">
        <v>183.37449891</v>
      </c>
      <c r="D71" s="11" t="str">
        <f t="shared" si="11"/>
        <v>N/A</v>
      </c>
      <c r="E71" s="14">
        <v>363.50505943000002</v>
      </c>
      <c r="F71" s="11" t="str">
        <f t="shared" si="12"/>
        <v>N/A</v>
      </c>
      <c r="G71" s="14">
        <v>365.41453486</v>
      </c>
      <c r="H71" s="11" t="str">
        <f t="shared" si="13"/>
        <v>N/A</v>
      </c>
      <c r="I71" s="12">
        <v>98.23</v>
      </c>
      <c r="J71" s="12">
        <v>0.52529999999999999</v>
      </c>
      <c r="K71" s="43" t="s">
        <v>739</v>
      </c>
      <c r="L71" s="9" t="str">
        <f t="shared" si="14"/>
        <v>Yes</v>
      </c>
    </row>
    <row r="72" spans="1:12" x14ac:dyDescent="0.25">
      <c r="A72" s="4" t="s">
        <v>609</v>
      </c>
      <c r="B72" s="43" t="s">
        <v>213</v>
      </c>
      <c r="C72" s="14">
        <v>9107846</v>
      </c>
      <c r="D72" s="11" t="str">
        <f t="shared" si="11"/>
        <v>N/A</v>
      </c>
      <c r="E72" s="14">
        <v>9917271</v>
      </c>
      <c r="F72" s="11" t="str">
        <f t="shared" si="12"/>
        <v>N/A</v>
      </c>
      <c r="G72" s="14">
        <v>10580454</v>
      </c>
      <c r="H72" s="11" t="str">
        <f t="shared" si="13"/>
        <v>N/A</v>
      </c>
      <c r="I72" s="12">
        <v>8.8870000000000005</v>
      </c>
      <c r="J72" s="12">
        <v>6.6870000000000003</v>
      </c>
      <c r="K72" s="43" t="s">
        <v>739</v>
      </c>
      <c r="L72" s="9" t="str">
        <f t="shared" si="14"/>
        <v>Yes</v>
      </c>
    </row>
    <row r="73" spans="1:12" x14ac:dyDescent="0.25">
      <c r="A73" s="4" t="s">
        <v>610</v>
      </c>
      <c r="B73" s="43" t="s">
        <v>213</v>
      </c>
      <c r="C73" s="1">
        <v>38356</v>
      </c>
      <c r="D73" s="11" t="str">
        <f t="shared" si="11"/>
        <v>N/A</v>
      </c>
      <c r="E73" s="1">
        <v>40504</v>
      </c>
      <c r="F73" s="11" t="str">
        <f t="shared" si="12"/>
        <v>N/A</v>
      </c>
      <c r="G73" s="1">
        <v>42074</v>
      </c>
      <c r="H73" s="11" t="str">
        <f t="shared" si="13"/>
        <v>N/A</v>
      </c>
      <c r="I73" s="12">
        <v>5.6</v>
      </c>
      <c r="J73" s="12">
        <v>3.8759999999999999</v>
      </c>
      <c r="K73" s="43" t="s">
        <v>739</v>
      </c>
      <c r="L73" s="9" t="str">
        <f t="shared" si="14"/>
        <v>Yes</v>
      </c>
    </row>
    <row r="74" spans="1:12" x14ac:dyDescent="0.25">
      <c r="A74" s="4" t="s">
        <v>1444</v>
      </c>
      <c r="B74" s="43" t="s">
        <v>213</v>
      </c>
      <c r="C74" s="14">
        <v>237.45557410000001</v>
      </c>
      <c r="D74" s="11" t="str">
        <f t="shared" si="11"/>
        <v>N/A</v>
      </c>
      <c r="E74" s="14">
        <v>244.84670650000001</v>
      </c>
      <c r="F74" s="11" t="str">
        <f t="shared" si="12"/>
        <v>N/A</v>
      </c>
      <c r="G74" s="14">
        <v>251.47250083</v>
      </c>
      <c r="H74" s="11" t="str">
        <f t="shared" si="13"/>
        <v>N/A</v>
      </c>
      <c r="I74" s="12">
        <v>3.113</v>
      </c>
      <c r="J74" s="12">
        <v>2.706</v>
      </c>
      <c r="K74" s="43" t="s">
        <v>739</v>
      </c>
      <c r="L74" s="9" t="str">
        <f t="shared" si="14"/>
        <v>Yes</v>
      </c>
    </row>
    <row r="75" spans="1:12" ht="25" x14ac:dyDescent="0.25">
      <c r="A75" s="4" t="s">
        <v>611</v>
      </c>
      <c r="B75" s="43" t="s">
        <v>213</v>
      </c>
      <c r="C75" s="14">
        <v>2475608</v>
      </c>
      <c r="D75" s="11" t="str">
        <f t="shared" si="11"/>
        <v>N/A</v>
      </c>
      <c r="E75" s="14">
        <v>2762049</v>
      </c>
      <c r="F75" s="11" t="str">
        <f t="shared" si="12"/>
        <v>N/A</v>
      </c>
      <c r="G75" s="14">
        <v>2606877</v>
      </c>
      <c r="H75" s="11" t="str">
        <f t="shared" si="13"/>
        <v>N/A</v>
      </c>
      <c r="I75" s="12">
        <v>11.57</v>
      </c>
      <c r="J75" s="12">
        <v>-5.62</v>
      </c>
      <c r="K75" s="43" t="s">
        <v>739</v>
      </c>
      <c r="L75" s="9" t="str">
        <f t="shared" si="14"/>
        <v>Yes</v>
      </c>
    </row>
    <row r="76" spans="1:12" x14ac:dyDescent="0.25">
      <c r="A76" s="44" t="s">
        <v>612</v>
      </c>
      <c r="B76" s="35" t="s">
        <v>213</v>
      </c>
      <c r="C76" s="36">
        <v>36587</v>
      </c>
      <c r="D76" s="11" t="str">
        <f t="shared" si="11"/>
        <v>N/A</v>
      </c>
      <c r="E76" s="36">
        <v>38446</v>
      </c>
      <c r="F76" s="11" t="str">
        <f t="shared" si="12"/>
        <v>N/A</v>
      </c>
      <c r="G76" s="36">
        <v>36544</v>
      </c>
      <c r="H76" s="11" t="str">
        <f t="shared" si="13"/>
        <v>N/A</v>
      </c>
      <c r="I76" s="12">
        <v>5.0810000000000004</v>
      </c>
      <c r="J76" s="12">
        <v>-4.95</v>
      </c>
      <c r="K76" s="43" t="s">
        <v>739</v>
      </c>
      <c r="L76" s="9" t="str">
        <f t="shared" si="14"/>
        <v>Yes</v>
      </c>
    </row>
    <row r="77" spans="1:12" ht="25" x14ac:dyDescent="0.25">
      <c r="A77" s="44" t="s">
        <v>1445</v>
      </c>
      <c r="B77" s="35" t="s">
        <v>213</v>
      </c>
      <c r="C77" s="45">
        <v>67.663596358999996</v>
      </c>
      <c r="D77" s="11" t="str">
        <f t="shared" si="11"/>
        <v>N/A</v>
      </c>
      <c r="E77" s="45">
        <v>71.842298288999999</v>
      </c>
      <c r="F77" s="11" t="str">
        <f t="shared" si="12"/>
        <v>N/A</v>
      </c>
      <c r="G77" s="45">
        <v>71.335294439999998</v>
      </c>
      <c r="H77" s="11" t="str">
        <f t="shared" si="13"/>
        <v>N/A</v>
      </c>
      <c r="I77" s="12">
        <v>6.1760000000000002</v>
      </c>
      <c r="J77" s="12">
        <v>-0.70599999999999996</v>
      </c>
      <c r="K77" s="43" t="s">
        <v>739</v>
      </c>
      <c r="L77" s="9" t="str">
        <f t="shared" si="14"/>
        <v>Yes</v>
      </c>
    </row>
    <row r="78" spans="1:12" ht="25" x14ac:dyDescent="0.25">
      <c r="A78" s="44" t="s">
        <v>613</v>
      </c>
      <c r="B78" s="35" t="s">
        <v>213</v>
      </c>
      <c r="C78" s="45">
        <v>16964123</v>
      </c>
      <c r="D78" s="11" t="str">
        <f t="shared" si="11"/>
        <v>N/A</v>
      </c>
      <c r="E78" s="45">
        <v>12283017</v>
      </c>
      <c r="F78" s="11" t="str">
        <f t="shared" si="12"/>
        <v>N/A</v>
      </c>
      <c r="G78" s="45">
        <v>13877788</v>
      </c>
      <c r="H78" s="11" t="str">
        <f t="shared" si="13"/>
        <v>N/A</v>
      </c>
      <c r="I78" s="12">
        <v>-27.6</v>
      </c>
      <c r="J78" s="12">
        <v>12.98</v>
      </c>
      <c r="K78" s="43" t="s">
        <v>739</v>
      </c>
      <c r="L78" s="9" t="str">
        <f t="shared" si="14"/>
        <v>Yes</v>
      </c>
    </row>
    <row r="79" spans="1:12" x14ac:dyDescent="0.25">
      <c r="A79" s="44" t="s">
        <v>614</v>
      </c>
      <c r="B79" s="35" t="s">
        <v>213</v>
      </c>
      <c r="C79" s="36">
        <v>47755</v>
      </c>
      <c r="D79" s="11" t="str">
        <f t="shared" si="11"/>
        <v>N/A</v>
      </c>
      <c r="E79" s="36">
        <v>48432</v>
      </c>
      <c r="F79" s="11" t="str">
        <f t="shared" si="12"/>
        <v>N/A</v>
      </c>
      <c r="G79" s="36">
        <v>51997</v>
      </c>
      <c r="H79" s="11" t="str">
        <f t="shared" si="13"/>
        <v>N/A</v>
      </c>
      <c r="I79" s="12">
        <v>1.4179999999999999</v>
      </c>
      <c r="J79" s="12">
        <v>7.3609999999999998</v>
      </c>
      <c r="K79" s="43" t="s">
        <v>739</v>
      </c>
      <c r="L79" s="9" t="str">
        <f t="shared" si="14"/>
        <v>Yes</v>
      </c>
    </row>
    <row r="80" spans="1:12" x14ac:dyDescent="0.25">
      <c r="A80" s="44" t="s">
        <v>1446</v>
      </c>
      <c r="B80" s="35" t="s">
        <v>213</v>
      </c>
      <c r="C80" s="45">
        <v>355.23239451000001</v>
      </c>
      <c r="D80" s="11" t="str">
        <f t="shared" si="11"/>
        <v>N/A</v>
      </c>
      <c r="E80" s="45">
        <v>253.61366451999999</v>
      </c>
      <c r="F80" s="11" t="str">
        <f t="shared" si="12"/>
        <v>N/A</v>
      </c>
      <c r="G80" s="45">
        <v>266.89593630000002</v>
      </c>
      <c r="H80" s="11" t="str">
        <f t="shared" si="13"/>
        <v>N/A</v>
      </c>
      <c r="I80" s="12">
        <v>-28.6</v>
      </c>
      <c r="J80" s="12">
        <v>5.2370000000000001</v>
      </c>
      <c r="K80" s="43" t="s">
        <v>739</v>
      </c>
      <c r="L80" s="9" t="str">
        <f t="shared" si="14"/>
        <v>Yes</v>
      </c>
    </row>
    <row r="81" spans="1:12" x14ac:dyDescent="0.25">
      <c r="A81" s="44" t="s">
        <v>615</v>
      </c>
      <c r="B81" s="35" t="s">
        <v>213</v>
      </c>
      <c r="C81" s="45">
        <v>17627426</v>
      </c>
      <c r="D81" s="11" t="str">
        <f t="shared" si="11"/>
        <v>N/A</v>
      </c>
      <c r="E81" s="45">
        <v>19624121</v>
      </c>
      <c r="F81" s="11" t="str">
        <f t="shared" si="12"/>
        <v>N/A</v>
      </c>
      <c r="G81" s="45">
        <v>20626181</v>
      </c>
      <c r="H81" s="11" t="str">
        <f t="shared" si="13"/>
        <v>N/A</v>
      </c>
      <c r="I81" s="12">
        <v>11.33</v>
      </c>
      <c r="J81" s="12">
        <v>5.1059999999999999</v>
      </c>
      <c r="K81" s="43" t="s">
        <v>739</v>
      </c>
      <c r="L81" s="9" t="str">
        <f t="shared" si="14"/>
        <v>Yes</v>
      </c>
    </row>
    <row r="82" spans="1:12" x14ac:dyDescent="0.25">
      <c r="A82" s="44" t="s">
        <v>616</v>
      </c>
      <c r="B82" s="35" t="s">
        <v>213</v>
      </c>
      <c r="C82" s="36">
        <v>81301</v>
      </c>
      <c r="D82" s="11" t="str">
        <f t="shared" si="11"/>
        <v>N/A</v>
      </c>
      <c r="E82" s="36">
        <v>85477</v>
      </c>
      <c r="F82" s="11" t="str">
        <f t="shared" si="12"/>
        <v>N/A</v>
      </c>
      <c r="G82" s="36">
        <v>90082</v>
      </c>
      <c r="H82" s="11" t="str">
        <f t="shared" si="13"/>
        <v>N/A</v>
      </c>
      <c r="I82" s="12">
        <v>5.1360000000000001</v>
      </c>
      <c r="J82" s="12">
        <v>5.3869999999999996</v>
      </c>
      <c r="K82" s="43" t="s">
        <v>739</v>
      </c>
      <c r="L82" s="9" t="str">
        <f t="shared" si="14"/>
        <v>Yes</v>
      </c>
    </row>
    <row r="83" spans="1:12" x14ac:dyDescent="0.25">
      <c r="A83" s="44" t="s">
        <v>1447</v>
      </c>
      <c r="B83" s="35" t="s">
        <v>213</v>
      </c>
      <c r="C83" s="45">
        <v>216.81684111999999</v>
      </c>
      <c r="D83" s="11" t="str">
        <f t="shared" si="11"/>
        <v>N/A</v>
      </c>
      <c r="E83" s="45">
        <v>229.58364237999999</v>
      </c>
      <c r="F83" s="11" t="str">
        <f t="shared" si="12"/>
        <v>N/A</v>
      </c>
      <c r="G83" s="45">
        <v>228.97117071</v>
      </c>
      <c r="H83" s="11" t="str">
        <f t="shared" si="13"/>
        <v>N/A</v>
      </c>
      <c r="I83" s="12">
        <v>5.8879999999999999</v>
      </c>
      <c r="J83" s="12">
        <v>-0.26700000000000002</v>
      </c>
      <c r="K83" s="43" t="s">
        <v>739</v>
      </c>
      <c r="L83" s="9" t="str">
        <f t="shared" si="14"/>
        <v>Yes</v>
      </c>
    </row>
    <row r="84" spans="1:12" ht="25" x14ac:dyDescent="0.25">
      <c r="A84" s="44" t="s">
        <v>617</v>
      </c>
      <c r="B84" s="35" t="s">
        <v>213</v>
      </c>
      <c r="C84" s="45">
        <v>622370</v>
      </c>
      <c r="D84" s="11" t="str">
        <f t="shared" si="11"/>
        <v>N/A</v>
      </c>
      <c r="E84" s="45">
        <v>834709</v>
      </c>
      <c r="F84" s="11" t="str">
        <f t="shared" si="12"/>
        <v>N/A</v>
      </c>
      <c r="G84" s="45">
        <v>11857</v>
      </c>
      <c r="H84" s="11" t="str">
        <f t="shared" si="13"/>
        <v>N/A</v>
      </c>
      <c r="I84" s="12">
        <v>34.119999999999997</v>
      </c>
      <c r="J84" s="12">
        <v>-98.6</v>
      </c>
      <c r="K84" s="43" t="s">
        <v>739</v>
      </c>
      <c r="L84" s="9" t="str">
        <f t="shared" si="14"/>
        <v>No</v>
      </c>
    </row>
    <row r="85" spans="1:12" x14ac:dyDescent="0.25">
      <c r="A85" s="44" t="s">
        <v>618</v>
      </c>
      <c r="B85" s="35" t="s">
        <v>213</v>
      </c>
      <c r="C85" s="36">
        <v>84</v>
      </c>
      <c r="D85" s="11" t="str">
        <f t="shared" si="11"/>
        <v>N/A</v>
      </c>
      <c r="E85" s="36">
        <v>120</v>
      </c>
      <c r="F85" s="11" t="str">
        <f t="shared" si="12"/>
        <v>N/A</v>
      </c>
      <c r="G85" s="36">
        <v>54</v>
      </c>
      <c r="H85" s="11" t="str">
        <f t="shared" si="13"/>
        <v>N/A</v>
      </c>
      <c r="I85" s="12">
        <v>42.86</v>
      </c>
      <c r="J85" s="12">
        <v>-55</v>
      </c>
      <c r="K85" s="43" t="s">
        <v>739</v>
      </c>
      <c r="L85" s="9" t="str">
        <f t="shared" si="14"/>
        <v>No</v>
      </c>
    </row>
    <row r="86" spans="1:12" x14ac:dyDescent="0.25">
      <c r="A86" s="44" t="s">
        <v>1448</v>
      </c>
      <c r="B86" s="35" t="s">
        <v>213</v>
      </c>
      <c r="C86" s="45">
        <v>7409.1666667</v>
      </c>
      <c r="D86" s="11" t="str">
        <f t="shared" si="11"/>
        <v>N/A</v>
      </c>
      <c r="E86" s="45">
        <v>6955.9083332999999</v>
      </c>
      <c r="F86" s="11" t="str">
        <f t="shared" si="12"/>
        <v>N/A</v>
      </c>
      <c r="G86" s="45">
        <v>219.57407406999999</v>
      </c>
      <c r="H86" s="11" t="str">
        <f t="shared" si="13"/>
        <v>N/A</v>
      </c>
      <c r="I86" s="12">
        <v>-6.12</v>
      </c>
      <c r="J86" s="12">
        <v>-96.8</v>
      </c>
      <c r="K86" s="43" t="s">
        <v>739</v>
      </c>
      <c r="L86" s="9" t="str">
        <f t="shared" si="14"/>
        <v>No</v>
      </c>
    </row>
    <row r="87" spans="1:12" x14ac:dyDescent="0.25">
      <c r="A87" s="44" t="s">
        <v>619</v>
      </c>
      <c r="B87" s="35" t="s">
        <v>213</v>
      </c>
      <c r="C87" s="45">
        <v>15619991</v>
      </c>
      <c r="D87" s="11" t="str">
        <f t="shared" si="11"/>
        <v>N/A</v>
      </c>
      <c r="E87" s="45">
        <v>11554080</v>
      </c>
      <c r="F87" s="11" t="str">
        <f t="shared" si="12"/>
        <v>N/A</v>
      </c>
      <c r="G87" s="45">
        <v>11307008</v>
      </c>
      <c r="H87" s="11" t="str">
        <f t="shared" si="13"/>
        <v>N/A</v>
      </c>
      <c r="I87" s="12">
        <v>-26</v>
      </c>
      <c r="J87" s="12">
        <v>-2.14</v>
      </c>
      <c r="K87" s="43" t="s">
        <v>739</v>
      </c>
      <c r="L87" s="9" t="str">
        <f t="shared" si="14"/>
        <v>Yes</v>
      </c>
    </row>
    <row r="88" spans="1:12" x14ac:dyDescent="0.25">
      <c r="A88" s="44" t="s">
        <v>620</v>
      </c>
      <c r="B88" s="35" t="s">
        <v>213</v>
      </c>
      <c r="C88" s="36">
        <v>74737</v>
      </c>
      <c r="D88" s="11" t="str">
        <f t="shared" si="11"/>
        <v>N/A</v>
      </c>
      <c r="E88" s="36">
        <v>77712</v>
      </c>
      <c r="F88" s="11" t="str">
        <f t="shared" si="12"/>
        <v>N/A</v>
      </c>
      <c r="G88" s="36">
        <v>78010</v>
      </c>
      <c r="H88" s="11" t="str">
        <f t="shared" si="13"/>
        <v>N/A</v>
      </c>
      <c r="I88" s="12">
        <v>3.9809999999999999</v>
      </c>
      <c r="J88" s="12">
        <v>0.38350000000000001</v>
      </c>
      <c r="K88" s="43" t="s">
        <v>739</v>
      </c>
      <c r="L88" s="9" t="str">
        <f t="shared" si="14"/>
        <v>Yes</v>
      </c>
    </row>
    <row r="89" spans="1:12" x14ac:dyDescent="0.25">
      <c r="A89" s="44" t="s">
        <v>1449</v>
      </c>
      <c r="B89" s="35" t="s">
        <v>213</v>
      </c>
      <c r="C89" s="45">
        <v>208.99943802999999</v>
      </c>
      <c r="D89" s="11" t="str">
        <f t="shared" si="11"/>
        <v>N/A</v>
      </c>
      <c r="E89" s="45">
        <v>148.67819642000001</v>
      </c>
      <c r="F89" s="11" t="str">
        <f t="shared" si="12"/>
        <v>N/A</v>
      </c>
      <c r="G89" s="45">
        <v>144.94305858000001</v>
      </c>
      <c r="H89" s="11" t="str">
        <f t="shared" si="13"/>
        <v>N/A</v>
      </c>
      <c r="I89" s="12">
        <v>-28.9</v>
      </c>
      <c r="J89" s="12">
        <v>-2.5099999999999998</v>
      </c>
      <c r="K89" s="43" t="s">
        <v>739</v>
      </c>
      <c r="L89" s="9" t="str">
        <f t="shared" si="14"/>
        <v>Yes</v>
      </c>
    </row>
    <row r="90" spans="1:12" x14ac:dyDescent="0.25">
      <c r="A90" s="44" t="s">
        <v>621</v>
      </c>
      <c r="B90" s="35" t="s">
        <v>213</v>
      </c>
      <c r="C90" s="45">
        <v>25042280</v>
      </c>
      <c r="D90" s="11" t="str">
        <f t="shared" si="11"/>
        <v>N/A</v>
      </c>
      <c r="E90" s="45">
        <v>22629610</v>
      </c>
      <c r="F90" s="11" t="str">
        <f t="shared" si="12"/>
        <v>N/A</v>
      </c>
      <c r="G90" s="45">
        <v>21439921</v>
      </c>
      <c r="H90" s="11" t="str">
        <f t="shared" si="13"/>
        <v>N/A</v>
      </c>
      <c r="I90" s="12">
        <v>-9.6300000000000008</v>
      </c>
      <c r="J90" s="12">
        <v>-5.26</v>
      </c>
      <c r="K90" s="43" t="s">
        <v>739</v>
      </c>
      <c r="L90" s="9" t="str">
        <f t="shared" si="14"/>
        <v>Yes</v>
      </c>
    </row>
    <row r="91" spans="1:12" x14ac:dyDescent="0.25">
      <c r="A91" s="44" t="s">
        <v>622</v>
      </c>
      <c r="B91" s="35" t="s">
        <v>213</v>
      </c>
      <c r="C91" s="36">
        <v>71003</v>
      </c>
      <c r="D91" s="11" t="str">
        <f t="shared" si="11"/>
        <v>N/A</v>
      </c>
      <c r="E91" s="36">
        <v>73120</v>
      </c>
      <c r="F91" s="11" t="str">
        <f t="shared" si="12"/>
        <v>N/A</v>
      </c>
      <c r="G91" s="36">
        <v>75003</v>
      </c>
      <c r="H91" s="11" t="str">
        <f t="shared" si="13"/>
        <v>N/A</v>
      </c>
      <c r="I91" s="12">
        <v>2.9820000000000002</v>
      </c>
      <c r="J91" s="12">
        <v>2.5750000000000002</v>
      </c>
      <c r="K91" s="43" t="s">
        <v>739</v>
      </c>
      <c r="L91" s="9" t="str">
        <f t="shared" si="14"/>
        <v>Yes</v>
      </c>
    </row>
    <row r="92" spans="1:12" x14ac:dyDescent="0.25">
      <c r="A92" s="44" t="s">
        <v>1450</v>
      </c>
      <c r="B92" s="35" t="s">
        <v>213</v>
      </c>
      <c r="C92" s="45">
        <v>352.69326647999998</v>
      </c>
      <c r="D92" s="11" t="str">
        <f t="shared" si="11"/>
        <v>N/A</v>
      </c>
      <c r="E92" s="45">
        <v>309.48591356999998</v>
      </c>
      <c r="F92" s="11" t="str">
        <f t="shared" si="12"/>
        <v>N/A</v>
      </c>
      <c r="G92" s="45">
        <v>285.85417917000001</v>
      </c>
      <c r="H92" s="11" t="str">
        <f t="shared" si="13"/>
        <v>N/A</v>
      </c>
      <c r="I92" s="12">
        <v>-12.3</v>
      </c>
      <c r="J92" s="12">
        <v>-7.64</v>
      </c>
      <c r="K92" s="43" t="s">
        <v>739</v>
      </c>
      <c r="L92" s="9" t="str">
        <f t="shared" si="14"/>
        <v>Yes</v>
      </c>
    </row>
    <row r="93" spans="1:12" ht="25" x14ac:dyDescent="0.25">
      <c r="A93" s="44" t="s">
        <v>623</v>
      </c>
      <c r="B93" s="35" t="s">
        <v>213</v>
      </c>
      <c r="C93" s="45">
        <v>150281437</v>
      </c>
      <c r="D93" s="11" t="str">
        <f t="shared" si="11"/>
        <v>N/A</v>
      </c>
      <c r="E93" s="45">
        <v>130204020</v>
      </c>
      <c r="F93" s="11" t="str">
        <f t="shared" si="12"/>
        <v>N/A</v>
      </c>
      <c r="G93" s="45">
        <v>105117125</v>
      </c>
      <c r="H93" s="11" t="str">
        <f t="shared" si="13"/>
        <v>N/A</v>
      </c>
      <c r="I93" s="12">
        <v>-13.4</v>
      </c>
      <c r="J93" s="12">
        <v>-19.3</v>
      </c>
      <c r="K93" s="43" t="s">
        <v>739</v>
      </c>
      <c r="L93" s="9" t="str">
        <f t="shared" si="14"/>
        <v>Yes</v>
      </c>
    </row>
    <row r="94" spans="1:12" x14ac:dyDescent="0.25">
      <c r="A94" s="46" t="s">
        <v>624</v>
      </c>
      <c r="B94" s="36" t="s">
        <v>213</v>
      </c>
      <c r="C94" s="36">
        <v>36558</v>
      </c>
      <c r="D94" s="11" t="str">
        <f t="shared" si="11"/>
        <v>N/A</v>
      </c>
      <c r="E94" s="36">
        <v>38932</v>
      </c>
      <c r="F94" s="11" t="str">
        <f t="shared" si="12"/>
        <v>N/A</v>
      </c>
      <c r="G94" s="36">
        <v>36817</v>
      </c>
      <c r="H94" s="11" t="str">
        <f t="shared" si="13"/>
        <v>N/A</v>
      </c>
      <c r="I94" s="12">
        <v>6.4939999999999998</v>
      </c>
      <c r="J94" s="12">
        <v>-5.43</v>
      </c>
      <c r="K94" s="1" t="s">
        <v>739</v>
      </c>
      <c r="L94" s="9" t="str">
        <f t="shared" si="14"/>
        <v>Yes</v>
      </c>
    </row>
    <row r="95" spans="1:12" x14ac:dyDescent="0.25">
      <c r="A95" s="44" t="s">
        <v>1451</v>
      </c>
      <c r="B95" s="35" t="s">
        <v>213</v>
      </c>
      <c r="C95" s="45">
        <v>4110.7674654000002</v>
      </c>
      <c r="D95" s="11" t="str">
        <f t="shared" si="11"/>
        <v>N/A</v>
      </c>
      <c r="E95" s="45">
        <v>3344.3958696999998</v>
      </c>
      <c r="F95" s="11" t="str">
        <f t="shared" si="12"/>
        <v>N/A</v>
      </c>
      <c r="G95" s="45">
        <v>2855.1246707</v>
      </c>
      <c r="H95" s="11" t="str">
        <f t="shared" si="13"/>
        <v>N/A</v>
      </c>
      <c r="I95" s="12">
        <v>-18.600000000000001</v>
      </c>
      <c r="J95" s="12">
        <v>-14.6</v>
      </c>
      <c r="K95" s="43" t="s">
        <v>739</v>
      </c>
      <c r="L95" s="9" t="str">
        <f t="shared" si="14"/>
        <v>Yes</v>
      </c>
    </row>
    <row r="96" spans="1:12" ht="25" x14ac:dyDescent="0.25">
      <c r="A96" s="44" t="s">
        <v>625</v>
      </c>
      <c r="B96" s="35" t="s">
        <v>213</v>
      </c>
      <c r="C96" s="45">
        <v>9031431</v>
      </c>
      <c r="D96" s="11" t="str">
        <f t="shared" si="11"/>
        <v>N/A</v>
      </c>
      <c r="E96" s="45">
        <v>7625780</v>
      </c>
      <c r="F96" s="11" t="str">
        <f t="shared" si="12"/>
        <v>N/A</v>
      </c>
      <c r="G96" s="45">
        <v>5124946</v>
      </c>
      <c r="H96" s="11" t="str">
        <f t="shared" si="13"/>
        <v>N/A</v>
      </c>
      <c r="I96" s="12">
        <v>-15.6</v>
      </c>
      <c r="J96" s="12">
        <v>-32.799999999999997</v>
      </c>
      <c r="K96" s="43" t="s">
        <v>739</v>
      </c>
      <c r="L96" s="9" t="str">
        <f t="shared" si="14"/>
        <v>No</v>
      </c>
    </row>
    <row r="97" spans="1:12" x14ac:dyDescent="0.25">
      <c r="A97" s="44" t="s">
        <v>626</v>
      </c>
      <c r="B97" s="35" t="s">
        <v>213</v>
      </c>
      <c r="C97" s="36">
        <v>18999</v>
      </c>
      <c r="D97" s="11" t="str">
        <f t="shared" si="11"/>
        <v>N/A</v>
      </c>
      <c r="E97" s="36">
        <v>20563</v>
      </c>
      <c r="F97" s="11" t="str">
        <f t="shared" si="12"/>
        <v>N/A</v>
      </c>
      <c r="G97" s="36">
        <v>18829</v>
      </c>
      <c r="H97" s="11" t="str">
        <f t="shared" si="13"/>
        <v>N/A</v>
      </c>
      <c r="I97" s="12">
        <v>8.2319999999999993</v>
      </c>
      <c r="J97" s="12">
        <v>-8.43</v>
      </c>
      <c r="K97" s="43" t="s">
        <v>739</v>
      </c>
      <c r="L97" s="9" t="str">
        <f t="shared" si="14"/>
        <v>Yes</v>
      </c>
    </row>
    <row r="98" spans="1:12" x14ac:dyDescent="0.25">
      <c r="A98" s="44" t="s">
        <v>1452</v>
      </c>
      <c r="B98" s="35" t="s">
        <v>213</v>
      </c>
      <c r="C98" s="45">
        <v>475.36349281999998</v>
      </c>
      <c r="D98" s="11" t="str">
        <f t="shared" si="11"/>
        <v>N/A</v>
      </c>
      <c r="E98" s="45">
        <v>370.84958419999998</v>
      </c>
      <c r="F98" s="11" t="str">
        <f t="shared" si="12"/>
        <v>N/A</v>
      </c>
      <c r="G98" s="45">
        <v>272.18365288000001</v>
      </c>
      <c r="H98" s="11" t="str">
        <f t="shared" si="13"/>
        <v>N/A</v>
      </c>
      <c r="I98" s="12">
        <v>-22</v>
      </c>
      <c r="J98" s="12">
        <v>-26.6</v>
      </c>
      <c r="K98" s="43" t="s">
        <v>739</v>
      </c>
      <c r="L98" s="9" t="str">
        <f t="shared" si="14"/>
        <v>Yes</v>
      </c>
    </row>
    <row r="99" spans="1:12" ht="25" x14ac:dyDescent="0.25">
      <c r="A99" s="44" t="s">
        <v>627</v>
      </c>
      <c r="B99" s="35" t="s">
        <v>213</v>
      </c>
      <c r="C99" s="45">
        <v>3701417</v>
      </c>
      <c r="D99" s="11" t="str">
        <f t="shared" si="11"/>
        <v>N/A</v>
      </c>
      <c r="E99" s="45">
        <v>3963451</v>
      </c>
      <c r="F99" s="11" t="str">
        <f t="shared" si="12"/>
        <v>N/A</v>
      </c>
      <c r="G99" s="45">
        <v>1273162</v>
      </c>
      <c r="H99" s="11" t="str">
        <f t="shared" si="13"/>
        <v>N/A</v>
      </c>
      <c r="I99" s="12">
        <v>7.0789999999999997</v>
      </c>
      <c r="J99" s="12">
        <v>-67.900000000000006</v>
      </c>
      <c r="K99" s="43" t="s">
        <v>739</v>
      </c>
      <c r="L99" s="9" t="str">
        <f t="shared" si="14"/>
        <v>No</v>
      </c>
    </row>
    <row r="100" spans="1:12" x14ac:dyDescent="0.25">
      <c r="A100" s="44" t="s">
        <v>628</v>
      </c>
      <c r="B100" s="35" t="s">
        <v>213</v>
      </c>
      <c r="C100" s="36">
        <v>337</v>
      </c>
      <c r="D100" s="11" t="str">
        <f t="shared" si="11"/>
        <v>N/A</v>
      </c>
      <c r="E100" s="36">
        <v>401</v>
      </c>
      <c r="F100" s="11" t="str">
        <f t="shared" si="12"/>
        <v>N/A</v>
      </c>
      <c r="G100" s="36">
        <v>284</v>
      </c>
      <c r="H100" s="11" t="str">
        <f t="shared" si="13"/>
        <v>N/A</v>
      </c>
      <c r="I100" s="12">
        <v>18.989999999999998</v>
      </c>
      <c r="J100" s="12">
        <v>-29.2</v>
      </c>
      <c r="K100" s="43" t="s">
        <v>739</v>
      </c>
      <c r="L100" s="9" t="str">
        <f t="shared" si="14"/>
        <v>Yes</v>
      </c>
    </row>
    <row r="101" spans="1:12" ht="25" x14ac:dyDescent="0.25">
      <c r="A101" s="44" t="s">
        <v>1453</v>
      </c>
      <c r="B101" s="35" t="s">
        <v>213</v>
      </c>
      <c r="C101" s="45">
        <v>10983.433234</v>
      </c>
      <c r="D101" s="11" t="str">
        <f t="shared" si="11"/>
        <v>N/A</v>
      </c>
      <c r="E101" s="45">
        <v>9883.9177056999997</v>
      </c>
      <c r="F101" s="11" t="str">
        <f t="shared" si="12"/>
        <v>N/A</v>
      </c>
      <c r="G101" s="45">
        <v>4482.9647887000001</v>
      </c>
      <c r="H101" s="11" t="str">
        <f t="shared" si="13"/>
        <v>N/A</v>
      </c>
      <c r="I101" s="12">
        <v>-10</v>
      </c>
      <c r="J101" s="12">
        <v>-54.6</v>
      </c>
      <c r="K101" s="43" t="s">
        <v>739</v>
      </c>
      <c r="L101" s="9" t="str">
        <f t="shared" si="14"/>
        <v>No</v>
      </c>
    </row>
    <row r="102" spans="1:12" ht="25" x14ac:dyDescent="0.25">
      <c r="A102" s="44" t="s">
        <v>629</v>
      </c>
      <c r="B102" s="35" t="s">
        <v>213</v>
      </c>
      <c r="C102" s="45">
        <v>2018296</v>
      </c>
      <c r="D102" s="11" t="str">
        <f t="shared" si="11"/>
        <v>N/A</v>
      </c>
      <c r="E102" s="45">
        <v>1840478</v>
      </c>
      <c r="F102" s="11" t="str">
        <f t="shared" si="12"/>
        <v>N/A</v>
      </c>
      <c r="G102" s="45">
        <v>1819887</v>
      </c>
      <c r="H102" s="11" t="str">
        <f t="shared" si="13"/>
        <v>N/A</v>
      </c>
      <c r="I102" s="12">
        <v>-8.81</v>
      </c>
      <c r="J102" s="12">
        <v>-1.1200000000000001</v>
      </c>
      <c r="K102" s="43" t="s">
        <v>739</v>
      </c>
      <c r="L102" s="9" t="str">
        <f t="shared" si="14"/>
        <v>Yes</v>
      </c>
    </row>
    <row r="103" spans="1:12" x14ac:dyDescent="0.25">
      <c r="A103" s="44" t="s">
        <v>630</v>
      </c>
      <c r="B103" s="35" t="s">
        <v>213</v>
      </c>
      <c r="C103" s="36">
        <v>4497</v>
      </c>
      <c r="D103" s="11" t="str">
        <f t="shared" si="11"/>
        <v>N/A</v>
      </c>
      <c r="E103" s="36">
        <v>3984</v>
      </c>
      <c r="F103" s="11" t="str">
        <f t="shared" si="12"/>
        <v>N/A</v>
      </c>
      <c r="G103" s="36">
        <v>3662</v>
      </c>
      <c r="H103" s="11" t="str">
        <f t="shared" si="13"/>
        <v>N/A</v>
      </c>
      <c r="I103" s="12">
        <v>-11.4</v>
      </c>
      <c r="J103" s="12">
        <v>-8.08</v>
      </c>
      <c r="K103" s="43" t="s">
        <v>739</v>
      </c>
      <c r="L103" s="9" t="str">
        <f t="shared" si="14"/>
        <v>Yes</v>
      </c>
    </row>
    <row r="104" spans="1:12" ht="25" x14ac:dyDescent="0.25">
      <c r="A104" s="44" t="s">
        <v>1454</v>
      </c>
      <c r="B104" s="35" t="s">
        <v>213</v>
      </c>
      <c r="C104" s="45">
        <v>448.80942850999998</v>
      </c>
      <c r="D104" s="11" t="str">
        <f t="shared" si="11"/>
        <v>N/A</v>
      </c>
      <c r="E104" s="45">
        <v>461.96736948</v>
      </c>
      <c r="F104" s="11" t="str">
        <f t="shared" si="12"/>
        <v>N/A</v>
      </c>
      <c r="G104" s="45">
        <v>496.96531950000002</v>
      </c>
      <c r="H104" s="11" t="str">
        <f t="shared" si="13"/>
        <v>N/A</v>
      </c>
      <c r="I104" s="12">
        <v>2.9319999999999999</v>
      </c>
      <c r="J104" s="12">
        <v>7.5759999999999996</v>
      </c>
      <c r="K104" s="43" t="s">
        <v>739</v>
      </c>
      <c r="L104" s="9" t="str">
        <f t="shared" si="14"/>
        <v>Yes</v>
      </c>
    </row>
    <row r="105" spans="1:12" ht="25" x14ac:dyDescent="0.25">
      <c r="A105" s="44" t="s">
        <v>631</v>
      </c>
      <c r="B105" s="35" t="s">
        <v>213</v>
      </c>
      <c r="C105" s="45">
        <v>299807</v>
      </c>
      <c r="D105" s="11" t="str">
        <f t="shared" si="11"/>
        <v>N/A</v>
      </c>
      <c r="E105" s="45">
        <v>240974</v>
      </c>
      <c r="F105" s="11" t="str">
        <f t="shared" si="12"/>
        <v>N/A</v>
      </c>
      <c r="G105" s="45">
        <v>281403</v>
      </c>
      <c r="H105" s="11" t="str">
        <f t="shared" si="13"/>
        <v>N/A</v>
      </c>
      <c r="I105" s="12">
        <v>-19.600000000000001</v>
      </c>
      <c r="J105" s="12">
        <v>16.78</v>
      </c>
      <c r="K105" s="43" t="s">
        <v>739</v>
      </c>
      <c r="L105" s="9" t="str">
        <f t="shared" si="14"/>
        <v>Yes</v>
      </c>
    </row>
    <row r="106" spans="1:12" x14ac:dyDescent="0.25">
      <c r="A106" s="44" t="s">
        <v>632</v>
      </c>
      <c r="B106" s="35" t="s">
        <v>213</v>
      </c>
      <c r="C106" s="36">
        <v>1307</v>
      </c>
      <c r="D106" s="11" t="str">
        <f t="shared" si="11"/>
        <v>N/A</v>
      </c>
      <c r="E106" s="36">
        <v>1130</v>
      </c>
      <c r="F106" s="11" t="str">
        <f t="shared" si="12"/>
        <v>N/A</v>
      </c>
      <c r="G106" s="36">
        <v>1159</v>
      </c>
      <c r="H106" s="11" t="str">
        <f t="shared" si="13"/>
        <v>N/A</v>
      </c>
      <c r="I106" s="12">
        <v>-13.5</v>
      </c>
      <c r="J106" s="12">
        <v>2.5659999999999998</v>
      </c>
      <c r="K106" s="43" t="s">
        <v>739</v>
      </c>
      <c r="L106" s="9" t="str">
        <f t="shared" si="14"/>
        <v>Yes</v>
      </c>
    </row>
    <row r="107" spans="1:12" ht="25" x14ac:dyDescent="0.25">
      <c r="A107" s="44" t="s">
        <v>1455</v>
      </c>
      <c r="B107" s="35" t="s">
        <v>213</v>
      </c>
      <c r="C107" s="45">
        <v>229.38561591000001</v>
      </c>
      <c r="D107" s="11" t="str">
        <f t="shared" si="11"/>
        <v>N/A</v>
      </c>
      <c r="E107" s="45">
        <v>213.25132743</v>
      </c>
      <c r="F107" s="11" t="str">
        <f t="shared" si="12"/>
        <v>N/A</v>
      </c>
      <c r="G107" s="45">
        <v>242.79810180999999</v>
      </c>
      <c r="H107" s="11" t="str">
        <f t="shared" si="13"/>
        <v>N/A</v>
      </c>
      <c r="I107" s="12">
        <v>-7.03</v>
      </c>
      <c r="J107" s="12">
        <v>13.86</v>
      </c>
      <c r="K107" s="43" t="s">
        <v>739</v>
      </c>
      <c r="L107" s="9" t="str">
        <f t="shared" si="14"/>
        <v>Yes</v>
      </c>
    </row>
    <row r="108" spans="1:12" ht="25" x14ac:dyDescent="0.25">
      <c r="A108" s="44" t="s">
        <v>633</v>
      </c>
      <c r="B108" s="35" t="s">
        <v>213</v>
      </c>
      <c r="C108" s="45">
        <v>803330</v>
      </c>
      <c r="D108" s="11" t="str">
        <f t="shared" si="11"/>
        <v>N/A</v>
      </c>
      <c r="E108" s="45">
        <v>876893</v>
      </c>
      <c r="F108" s="11" t="str">
        <f t="shared" si="12"/>
        <v>N/A</v>
      </c>
      <c r="G108" s="45">
        <v>704399</v>
      </c>
      <c r="H108" s="11" t="str">
        <f t="shared" si="13"/>
        <v>N/A</v>
      </c>
      <c r="I108" s="12">
        <v>9.157</v>
      </c>
      <c r="J108" s="12">
        <v>-19.7</v>
      </c>
      <c r="K108" s="43" t="s">
        <v>739</v>
      </c>
      <c r="L108" s="9" t="str">
        <f t="shared" si="14"/>
        <v>Yes</v>
      </c>
    </row>
    <row r="109" spans="1:12" x14ac:dyDescent="0.25">
      <c r="A109" s="44" t="s">
        <v>634</v>
      </c>
      <c r="B109" s="35" t="s">
        <v>213</v>
      </c>
      <c r="C109" s="36">
        <v>5879</v>
      </c>
      <c r="D109" s="11" t="str">
        <f t="shared" si="11"/>
        <v>N/A</v>
      </c>
      <c r="E109" s="36">
        <v>6207</v>
      </c>
      <c r="F109" s="11" t="str">
        <f t="shared" si="12"/>
        <v>N/A</v>
      </c>
      <c r="G109" s="36">
        <v>6305</v>
      </c>
      <c r="H109" s="11" t="str">
        <f t="shared" si="13"/>
        <v>N/A</v>
      </c>
      <c r="I109" s="12">
        <v>5.5789999999999997</v>
      </c>
      <c r="J109" s="12">
        <v>1.579</v>
      </c>
      <c r="K109" s="43" t="s">
        <v>739</v>
      </c>
      <c r="L109" s="9" t="str">
        <f t="shared" si="14"/>
        <v>Yes</v>
      </c>
    </row>
    <row r="110" spans="1:12" ht="25" x14ac:dyDescent="0.25">
      <c r="A110" s="44" t="s">
        <v>1456</v>
      </c>
      <c r="B110" s="35" t="s">
        <v>213</v>
      </c>
      <c r="C110" s="45">
        <v>136.64398707000001</v>
      </c>
      <c r="D110" s="11" t="str">
        <f t="shared" si="11"/>
        <v>N/A</v>
      </c>
      <c r="E110" s="45">
        <v>141.27485096999999</v>
      </c>
      <c r="F110" s="11" t="str">
        <f t="shared" si="12"/>
        <v>N/A</v>
      </c>
      <c r="G110" s="45">
        <v>111.72069786</v>
      </c>
      <c r="H110" s="11" t="str">
        <f t="shared" si="13"/>
        <v>N/A</v>
      </c>
      <c r="I110" s="12">
        <v>3.3889999999999998</v>
      </c>
      <c r="J110" s="12">
        <v>-20.9</v>
      </c>
      <c r="K110" s="43" t="s">
        <v>739</v>
      </c>
      <c r="L110" s="9" t="str">
        <f t="shared" si="14"/>
        <v>Yes</v>
      </c>
    </row>
    <row r="111" spans="1:12" x14ac:dyDescent="0.25">
      <c r="A111" s="44" t="s">
        <v>635</v>
      </c>
      <c r="B111" s="35" t="s">
        <v>213</v>
      </c>
      <c r="C111" s="45">
        <v>30280973</v>
      </c>
      <c r="D111" s="11" t="str">
        <f t="shared" si="11"/>
        <v>N/A</v>
      </c>
      <c r="E111" s="45">
        <v>33306734</v>
      </c>
      <c r="F111" s="11" t="str">
        <f t="shared" si="12"/>
        <v>N/A</v>
      </c>
      <c r="G111" s="45">
        <v>31152548</v>
      </c>
      <c r="H111" s="11" t="str">
        <f t="shared" si="13"/>
        <v>N/A</v>
      </c>
      <c r="I111" s="12">
        <v>9.9920000000000009</v>
      </c>
      <c r="J111" s="12">
        <v>-6.47</v>
      </c>
      <c r="K111" s="43" t="s">
        <v>739</v>
      </c>
      <c r="L111" s="9" t="str">
        <f t="shared" si="14"/>
        <v>Yes</v>
      </c>
    </row>
    <row r="112" spans="1:12" x14ac:dyDescent="0.25">
      <c r="A112" s="44" t="s">
        <v>636</v>
      </c>
      <c r="B112" s="35" t="s">
        <v>213</v>
      </c>
      <c r="C112" s="36">
        <v>2782</v>
      </c>
      <c r="D112" s="11" t="str">
        <f t="shared" si="11"/>
        <v>N/A</v>
      </c>
      <c r="E112" s="36">
        <v>2949</v>
      </c>
      <c r="F112" s="11" t="str">
        <f t="shared" si="12"/>
        <v>N/A</v>
      </c>
      <c r="G112" s="36">
        <v>2901</v>
      </c>
      <c r="H112" s="11" t="str">
        <f t="shared" si="13"/>
        <v>N/A</v>
      </c>
      <c r="I112" s="12">
        <v>6.0030000000000001</v>
      </c>
      <c r="J112" s="12">
        <v>-1.63</v>
      </c>
      <c r="K112" s="43" t="s">
        <v>739</v>
      </c>
      <c r="L112" s="9" t="str">
        <f t="shared" si="14"/>
        <v>Yes</v>
      </c>
    </row>
    <row r="113" spans="1:12" x14ac:dyDescent="0.25">
      <c r="A113" s="44" t="s">
        <v>1457</v>
      </c>
      <c r="B113" s="35" t="s">
        <v>213</v>
      </c>
      <c r="C113" s="45">
        <v>10884.605679</v>
      </c>
      <c r="D113" s="11" t="str">
        <f t="shared" si="11"/>
        <v>N/A</v>
      </c>
      <c r="E113" s="45">
        <v>11294.246863</v>
      </c>
      <c r="F113" s="11" t="str">
        <f t="shared" si="12"/>
        <v>N/A</v>
      </c>
      <c r="G113" s="45">
        <v>10738.554980999999</v>
      </c>
      <c r="H113" s="11" t="str">
        <f t="shared" si="13"/>
        <v>N/A</v>
      </c>
      <c r="I113" s="12">
        <v>3.7629999999999999</v>
      </c>
      <c r="J113" s="12">
        <v>-4.92</v>
      </c>
      <c r="K113" s="43" t="s">
        <v>739</v>
      </c>
      <c r="L113" s="9" t="str">
        <f t="shared" si="14"/>
        <v>Yes</v>
      </c>
    </row>
    <row r="114" spans="1:12" ht="25" x14ac:dyDescent="0.25">
      <c r="A114" s="44" t="s">
        <v>637</v>
      </c>
      <c r="B114" s="35" t="s">
        <v>213</v>
      </c>
      <c r="C114" s="45">
        <v>64545</v>
      </c>
      <c r="D114" s="11" t="str">
        <f t="shared" si="11"/>
        <v>N/A</v>
      </c>
      <c r="E114" s="45">
        <v>87767</v>
      </c>
      <c r="F114" s="11" t="str">
        <f t="shared" si="12"/>
        <v>N/A</v>
      </c>
      <c r="G114" s="45">
        <v>99981</v>
      </c>
      <c r="H114" s="11" t="str">
        <f t="shared" si="13"/>
        <v>N/A</v>
      </c>
      <c r="I114" s="12">
        <v>35.979999999999997</v>
      </c>
      <c r="J114" s="12">
        <v>13.92</v>
      </c>
      <c r="K114" s="43" t="s">
        <v>739</v>
      </c>
      <c r="L114" s="9" t="str">
        <f>IF(J114="Div by 0", "N/A", IF(OR(J114="N/A",K114="N/A"),"N/A", IF(J114&gt;VALUE(MID(K114,1,2)), "No", IF(J114&lt;-1*VALUE(MID(K114,1,2)), "No", "Yes"))))</f>
        <v>Yes</v>
      </c>
    </row>
    <row r="115" spans="1:12" x14ac:dyDescent="0.25">
      <c r="A115" s="44" t="s">
        <v>638</v>
      </c>
      <c r="B115" s="35" t="s">
        <v>213</v>
      </c>
      <c r="C115" s="36">
        <v>1119</v>
      </c>
      <c r="D115" s="11" t="str">
        <f t="shared" si="11"/>
        <v>N/A</v>
      </c>
      <c r="E115" s="36">
        <v>1328</v>
      </c>
      <c r="F115" s="11" t="str">
        <f t="shared" si="12"/>
        <v>N/A</v>
      </c>
      <c r="G115" s="36">
        <v>1410</v>
      </c>
      <c r="H115" s="11" t="str">
        <f t="shared" si="13"/>
        <v>N/A</v>
      </c>
      <c r="I115" s="12">
        <v>18.68</v>
      </c>
      <c r="J115" s="12">
        <v>6.1749999999999998</v>
      </c>
      <c r="K115" s="43" t="s">
        <v>739</v>
      </c>
      <c r="L115" s="9" t="str">
        <f t="shared" ref="L115:L119" si="15">IF(J115="Div by 0", "N/A", IF(OR(J115="N/A",K115="N/A"),"N/A", IF(J115&gt;VALUE(MID(K115,1,2)), "No", IF(J115&lt;-1*VALUE(MID(K115,1,2)), "No", "Yes"))))</f>
        <v>Yes</v>
      </c>
    </row>
    <row r="116" spans="1:12" ht="25" x14ac:dyDescent="0.25">
      <c r="A116" s="44" t="s">
        <v>1458</v>
      </c>
      <c r="B116" s="35" t="s">
        <v>213</v>
      </c>
      <c r="C116" s="45">
        <v>57.680965147000002</v>
      </c>
      <c r="D116" s="11" t="str">
        <f t="shared" si="11"/>
        <v>N/A</v>
      </c>
      <c r="E116" s="45">
        <v>66.089608433999999</v>
      </c>
      <c r="F116" s="11" t="str">
        <f t="shared" si="12"/>
        <v>N/A</v>
      </c>
      <c r="G116" s="45">
        <v>70.908510637999996</v>
      </c>
      <c r="H116" s="11" t="str">
        <f t="shared" si="13"/>
        <v>N/A</v>
      </c>
      <c r="I116" s="12">
        <v>14.58</v>
      </c>
      <c r="J116" s="12">
        <v>7.2910000000000004</v>
      </c>
      <c r="K116" s="43" t="s">
        <v>739</v>
      </c>
      <c r="L116" s="9" t="str">
        <f t="shared" si="15"/>
        <v>Yes</v>
      </c>
    </row>
    <row r="117" spans="1:12" ht="25" x14ac:dyDescent="0.25">
      <c r="A117" s="44" t="s">
        <v>639</v>
      </c>
      <c r="B117" s="35" t="s">
        <v>213</v>
      </c>
      <c r="C117" s="45">
        <v>374586</v>
      </c>
      <c r="D117" s="11" t="str">
        <f t="shared" si="11"/>
        <v>N/A</v>
      </c>
      <c r="E117" s="45">
        <v>457869</v>
      </c>
      <c r="F117" s="11" t="str">
        <f t="shared" si="12"/>
        <v>N/A</v>
      </c>
      <c r="G117" s="45">
        <v>151652</v>
      </c>
      <c r="H117" s="11" t="str">
        <f t="shared" si="13"/>
        <v>N/A</v>
      </c>
      <c r="I117" s="12">
        <v>22.23</v>
      </c>
      <c r="J117" s="12">
        <v>-66.900000000000006</v>
      </c>
      <c r="K117" s="43" t="s">
        <v>739</v>
      </c>
      <c r="L117" s="9" t="str">
        <f t="shared" si="15"/>
        <v>No</v>
      </c>
    </row>
    <row r="118" spans="1:12" x14ac:dyDescent="0.25">
      <c r="A118" s="44" t="s">
        <v>640</v>
      </c>
      <c r="B118" s="35" t="s">
        <v>213</v>
      </c>
      <c r="C118" s="36">
        <v>11</v>
      </c>
      <c r="D118" s="11" t="str">
        <f t="shared" si="11"/>
        <v>N/A</v>
      </c>
      <c r="E118" s="36">
        <v>14</v>
      </c>
      <c r="F118" s="11" t="str">
        <f t="shared" si="12"/>
        <v>N/A</v>
      </c>
      <c r="G118" s="36">
        <v>11</v>
      </c>
      <c r="H118" s="11" t="str">
        <f t="shared" si="13"/>
        <v>N/A</v>
      </c>
      <c r="I118" s="12">
        <v>40</v>
      </c>
      <c r="J118" s="12">
        <v>-35.700000000000003</v>
      </c>
      <c r="K118" s="43" t="s">
        <v>739</v>
      </c>
      <c r="L118" s="9" t="str">
        <f t="shared" si="15"/>
        <v>No</v>
      </c>
    </row>
    <row r="119" spans="1:12" ht="25" x14ac:dyDescent="0.25">
      <c r="A119" s="44" t="s">
        <v>1459</v>
      </c>
      <c r="B119" s="35" t="s">
        <v>213</v>
      </c>
      <c r="C119" s="45">
        <v>37458.6</v>
      </c>
      <c r="D119" s="11" t="str">
        <f t="shared" si="11"/>
        <v>N/A</v>
      </c>
      <c r="E119" s="45">
        <v>32704.928571</v>
      </c>
      <c r="F119" s="11" t="str">
        <f t="shared" si="12"/>
        <v>N/A</v>
      </c>
      <c r="G119" s="45">
        <v>16850.222222</v>
      </c>
      <c r="H119" s="11" t="str">
        <f t="shared" si="13"/>
        <v>N/A</v>
      </c>
      <c r="I119" s="12">
        <v>-12.7</v>
      </c>
      <c r="J119" s="12">
        <v>-48.5</v>
      </c>
      <c r="K119" s="43" t="s">
        <v>739</v>
      </c>
      <c r="L119" s="9" t="str">
        <f t="shared" si="15"/>
        <v>No</v>
      </c>
    </row>
    <row r="120" spans="1:12" ht="25" x14ac:dyDescent="0.25">
      <c r="A120" s="44" t="s">
        <v>641</v>
      </c>
      <c r="B120" s="35" t="s">
        <v>213</v>
      </c>
      <c r="C120" s="45">
        <v>22204163</v>
      </c>
      <c r="D120" s="11" t="str">
        <f t="shared" si="11"/>
        <v>N/A</v>
      </c>
      <c r="E120" s="45">
        <v>21572382</v>
      </c>
      <c r="F120" s="11" t="str">
        <f t="shared" si="12"/>
        <v>N/A</v>
      </c>
      <c r="G120" s="45">
        <v>21369716</v>
      </c>
      <c r="H120" s="11" t="str">
        <f t="shared" si="13"/>
        <v>N/A</v>
      </c>
      <c r="I120" s="12">
        <v>-2.85</v>
      </c>
      <c r="J120" s="12">
        <v>-0.93899999999999995</v>
      </c>
      <c r="K120" s="43" t="s">
        <v>739</v>
      </c>
      <c r="L120" s="9" t="str">
        <f t="shared" ref="L120:L131" si="16">IF(J120="Div by 0", "N/A", IF(K120="N/A","N/A", IF(J120&gt;VALUE(MID(K120,1,2)), "No", IF(J120&lt;-1*VALUE(MID(K120,1,2)), "No", "Yes"))))</f>
        <v>Yes</v>
      </c>
    </row>
    <row r="121" spans="1:12" x14ac:dyDescent="0.25">
      <c r="A121" s="44" t="s">
        <v>642</v>
      </c>
      <c r="B121" s="35" t="s">
        <v>213</v>
      </c>
      <c r="C121" s="36">
        <v>56260</v>
      </c>
      <c r="D121" s="11" t="str">
        <f t="shared" si="11"/>
        <v>N/A</v>
      </c>
      <c r="E121" s="36">
        <v>56505</v>
      </c>
      <c r="F121" s="11" t="str">
        <f t="shared" si="12"/>
        <v>N/A</v>
      </c>
      <c r="G121" s="36">
        <v>56225</v>
      </c>
      <c r="H121" s="11" t="str">
        <f t="shared" si="13"/>
        <v>N/A</v>
      </c>
      <c r="I121" s="12">
        <v>0.4355</v>
      </c>
      <c r="J121" s="12">
        <v>-0.496</v>
      </c>
      <c r="K121" s="43" t="s">
        <v>739</v>
      </c>
      <c r="L121" s="9" t="str">
        <f t="shared" si="16"/>
        <v>Yes</v>
      </c>
    </row>
    <row r="122" spans="1:12" ht="25" x14ac:dyDescent="0.25">
      <c r="A122" s="44" t="s">
        <v>1460</v>
      </c>
      <c r="B122" s="35" t="s">
        <v>213</v>
      </c>
      <c r="C122" s="45">
        <v>394.67051191000002</v>
      </c>
      <c r="D122" s="11" t="str">
        <f t="shared" si="11"/>
        <v>N/A</v>
      </c>
      <c r="E122" s="45">
        <v>381.77828511000001</v>
      </c>
      <c r="F122" s="11" t="str">
        <f t="shared" si="12"/>
        <v>N/A</v>
      </c>
      <c r="G122" s="45">
        <v>380.07498443999998</v>
      </c>
      <c r="H122" s="11" t="str">
        <f t="shared" si="13"/>
        <v>N/A</v>
      </c>
      <c r="I122" s="12">
        <v>-3.27</v>
      </c>
      <c r="J122" s="12">
        <v>-0.44600000000000001</v>
      </c>
      <c r="K122" s="43" t="s">
        <v>739</v>
      </c>
      <c r="L122" s="9" t="str">
        <f t="shared" si="16"/>
        <v>Yes</v>
      </c>
    </row>
    <row r="123" spans="1:12" ht="25" x14ac:dyDescent="0.25">
      <c r="A123" s="44" t="s">
        <v>643</v>
      </c>
      <c r="B123" s="35" t="s">
        <v>213</v>
      </c>
      <c r="C123" s="45">
        <v>72437565</v>
      </c>
      <c r="D123" s="11" t="str">
        <f t="shared" ref="D123:D131" si="17">IF($B123="N/A","N/A",IF(C123&gt;10,"No",IF(C123&lt;-10,"No","Yes")))</f>
        <v>N/A</v>
      </c>
      <c r="E123" s="45">
        <v>53509663</v>
      </c>
      <c r="F123" s="11" t="str">
        <f t="shared" ref="F123:F131" si="18">IF($B123="N/A","N/A",IF(E123&gt;10,"No",IF(E123&lt;-10,"No","Yes")))</f>
        <v>N/A</v>
      </c>
      <c r="G123" s="45">
        <v>35618634</v>
      </c>
      <c r="H123" s="11" t="str">
        <f t="shared" ref="H123:H131" si="19">IF($B123="N/A","N/A",IF(G123&gt;10,"No",IF(G123&lt;-10,"No","Yes")))</f>
        <v>N/A</v>
      </c>
      <c r="I123" s="12">
        <v>-26.1</v>
      </c>
      <c r="J123" s="12">
        <v>-33.4</v>
      </c>
      <c r="K123" s="43" t="s">
        <v>739</v>
      </c>
      <c r="L123" s="9" t="str">
        <f t="shared" si="16"/>
        <v>No</v>
      </c>
    </row>
    <row r="124" spans="1:12" x14ac:dyDescent="0.25">
      <c r="A124" s="44" t="s">
        <v>644</v>
      </c>
      <c r="B124" s="35" t="s">
        <v>213</v>
      </c>
      <c r="C124" s="36">
        <v>4179</v>
      </c>
      <c r="D124" s="11" t="str">
        <f t="shared" si="17"/>
        <v>N/A</v>
      </c>
      <c r="E124" s="36">
        <v>4670</v>
      </c>
      <c r="F124" s="11" t="str">
        <f t="shared" si="18"/>
        <v>N/A</v>
      </c>
      <c r="G124" s="36">
        <v>3124</v>
      </c>
      <c r="H124" s="11" t="str">
        <f t="shared" si="19"/>
        <v>N/A</v>
      </c>
      <c r="I124" s="12">
        <v>11.75</v>
      </c>
      <c r="J124" s="12">
        <v>-33.1</v>
      </c>
      <c r="K124" s="43" t="s">
        <v>739</v>
      </c>
      <c r="L124" s="9" t="str">
        <f t="shared" si="16"/>
        <v>No</v>
      </c>
    </row>
    <row r="125" spans="1:12" ht="25" x14ac:dyDescent="0.25">
      <c r="A125" s="44" t="s">
        <v>1461</v>
      </c>
      <c r="B125" s="35" t="s">
        <v>213</v>
      </c>
      <c r="C125" s="45">
        <v>17333.707825000001</v>
      </c>
      <c r="D125" s="11" t="str">
        <f t="shared" si="17"/>
        <v>N/A</v>
      </c>
      <c r="E125" s="45">
        <v>11458.171949</v>
      </c>
      <c r="F125" s="11" t="str">
        <f t="shared" si="18"/>
        <v>N/A</v>
      </c>
      <c r="G125" s="45">
        <v>11401.611396</v>
      </c>
      <c r="H125" s="11" t="str">
        <f t="shared" si="19"/>
        <v>N/A</v>
      </c>
      <c r="I125" s="12">
        <v>-33.9</v>
      </c>
      <c r="J125" s="12">
        <v>-0.49399999999999999</v>
      </c>
      <c r="K125" s="43" t="s">
        <v>739</v>
      </c>
      <c r="L125" s="9" t="str">
        <f t="shared" si="16"/>
        <v>Yes</v>
      </c>
    </row>
    <row r="126" spans="1:12" ht="25" x14ac:dyDescent="0.25">
      <c r="A126" s="44" t="s">
        <v>645</v>
      </c>
      <c r="B126" s="35" t="s">
        <v>213</v>
      </c>
      <c r="C126" s="45">
        <v>32445213</v>
      </c>
      <c r="D126" s="11" t="str">
        <f t="shared" si="17"/>
        <v>N/A</v>
      </c>
      <c r="E126" s="45">
        <v>33452616</v>
      </c>
      <c r="F126" s="11" t="str">
        <f t="shared" si="18"/>
        <v>N/A</v>
      </c>
      <c r="G126" s="45">
        <v>34448007</v>
      </c>
      <c r="H126" s="11" t="str">
        <f t="shared" si="19"/>
        <v>N/A</v>
      </c>
      <c r="I126" s="12">
        <v>3.105</v>
      </c>
      <c r="J126" s="12">
        <v>2.976</v>
      </c>
      <c r="K126" s="43" t="s">
        <v>739</v>
      </c>
      <c r="L126" s="9" t="str">
        <f t="shared" si="16"/>
        <v>Yes</v>
      </c>
    </row>
    <row r="127" spans="1:12" x14ac:dyDescent="0.25">
      <c r="A127" s="44" t="s">
        <v>646</v>
      </c>
      <c r="B127" s="35" t="s">
        <v>213</v>
      </c>
      <c r="C127" s="36">
        <v>26960</v>
      </c>
      <c r="D127" s="11" t="str">
        <f t="shared" si="17"/>
        <v>N/A</v>
      </c>
      <c r="E127" s="36">
        <v>26584</v>
      </c>
      <c r="F127" s="11" t="str">
        <f t="shared" si="18"/>
        <v>N/A</v>
      </c>
      <c r="G127" s="36">
        <v>27354</v>
      </c>
      <c r="H127" s="11" t="str">
        <f t="shared" si="19"/>
        <v>N/A</v>
      </c>
      <c r="I127" s="12">
        <v>-1.39</v>
      </c>
      <c r="J127" s="12">
        <v>2.8959999999999999</v>
      </c>
      <c r="K127" s="43" t="s">
        <v>739</v>
      </c>
      <c r="L127" s="9" t="str">
        <f t="shared" si="16"/>
        <v>Yes</v>
      </c>
    </row>
    <row r="128" spans="1:12" ht="25" x14ac:dyDescent="0.25">
      <c r="A128" s="44" t="s">
        <v>1462</v>
      </c>
      <c r="B128" s="35" t="s">
        <v>213</v>
      </c>
      <c r="C128" s="45">
        <v>1203.4574554999999</v>
      </c>
      <c r="D128" s="11" t="str">
        <f t="shared" si="17"/>
        <v>N/A</v>
      </c>
      <c r="E128" s="45">
        <v>1258.3740596</v>
      </c>
      <c r="F128" s="11" t="str">
        <f t="shared" si="18"/>
        <v>N/A</v>
      </c>
      <c r="G128" s="45">
        <v>1259.3407546000001</v>
      </c>
      <c r="H128" s="11" t="str">
        <f t="shared" si="19"/>
        <v>N/A</v>
      </c>
      <c r="I128" s="12">
        <v>4.5629999999999997</v>
      </c>
      <c r="J128" s="12">
        <v>7.6799999999999993E-2</v>
      </c>
      <c r="K128" s="43" t="s">
        <v>739</v>
      </c>
      <c r="L128" s="9" t="str">
        <f t="shared" si="16"/>
        <v>Yes</v>
      </c>
    </row>
    <row r="129" spans="1:12" ht="25" x14ac:dyDescent="0.25">
      <c r="A129" s="44" t="s">
        <v>647</v>
      </c>
      <c r="B129" s="35" t="s">
        <v>213</v>
      </c>
      <c r="C129" s="45">
        <v>13139341</v>
      </c>
      <c r="D129" s="11" t="str">
        <f t="shared" si="17"/>
        <v>N/A</v>
      </c>
      <c r="E129" s="45">
        <v>8119413</v>
      </c>
      <c r="F129" s="11" t="str">
        <f t="shared" si="18"/>
        <v>N/A</v>
      </c>
      <c r="G129" s="45">
        <v>4729721</v>
      </c>
      <c r="H129" s="11" t="str">
        <f t="shared" si="19"/>
        <v>N/A</v>
      </c>
      <c r="I129" s="12">
        <v>-38.200000000000003</v>
      </c>
      <c r="J129" s="12">
        <v>-41.7</v>
      </c>
      <c r="K129" s="43" t="s">
        <v>739</v>
      </c>
      <c r="L129" s="9" t="str">
        <f t="shared" si="16"/>
        <v>No</v>
      </c>
    </row>
    <row r="130" spans="1:12" x14ac:dyDescent="0.25">
      <c r="A130" s="44" t="s">
        <v>648</v>
      </c>
      <c r="B130" s="35" t="s">
        <v>213</v>
      </c>
      <c r="C130" s="36">
        <v>1299</v>
      </c>
      <c r="D130" s="11" t="str">
        <f t="shared" si="17"/>
        <v>N/A</v>
      </c>
      <c r="E130" s="36">
        <v>1307</v>
      </c>
      <c r="F130" s="11" t="str">
        <f t="shared" si="18"/>
        <v>N/A</v>
      </c>
      <c r="G130" s="36">
        <v>528</v>
      </c>
      <c r="H130" s="11" t="str">
        <f t="shared" si="19"/>
        <v>N/A</v>
      </c>
      <c r="I130" s="12">
        <v>0.6159</v>
      </c>
      <c r="J130" s="12">
        <v>-59.6</v>
      </c>
      <c r="K130" s="43" t="s">
        <v>739</v>
      </c>
      <c r="L130" s="9" t="str">
        <f t="shared" si="16"/>
        <v>No</v>
      </c>
    </row>
    <row r="131" spans="1:12" ht="25" x14ac:dyDescent="0.25">
      <c r="A131" s="44" t="s">
        <v>1463</v>
      </c>
      <c r="B131" s="35" t="s">
        <v>213</v>
      </c>
      <c r="C131" s="45">
        <v>10114.966128</v>
      </c>
      <c r="D131" s="11" t="str">
        <f t="shared" si="17"/>
        <v>N/A</v>
      </c>
      <c r="E131" s="45">
        <v>6212.2517214999998</v>
      </c>
      <c r="F131" s="11" t="str">
        <f t="shared" si="18"/>
        <v>N/A</v>
      </c>
      <c r="G131" s="45">
        <v>8957.8049241999997</v>
      </c>
      <c r="H131" s="11" t="str">
        <f t="shared" si="19"/>
        <v>N/A</v>
      </c>
      <c r="I131" s="12">
        <v>-38.6</v>
      </c>
      <c r="J131" s="12">
        <v>44.2</v>
      </c>
      <c r="K131" s="43" t="s">
        <v>739</v>
      </c>
      <c r="L131" s="9" t="str">
        <f t="shared" si="16"/>
        <v>No</v>
      </c>
    </row>
    <row r="132" spans="1:12" x14ac:dyDescent="0.25">
      <c r="A132" s="44" t="s">
        <v>1464</v>
      </c>
      <c r="B132" s="35" t="s">
        <v>213</v>
      </c>
      <c r="C132" s="45">
        <v>368.01012959000002</v>
      </c>
      <c r="D132" s="11" t="str">
        <f t="shared" ref="D132:D143" si="20">IF($B132="N/A","N/A",IF(C132&gt;10,"No",IF(C132&lt;-10,"No","Yes")))</f>
        <v>N/A</v>
      </c>
      <c r="E132" s="45">
        <v>372.40612411000001</v>
      </c>
      <c r="F132" s="11" t="str">
        <f t="shared" ref="F132:F143" si="21">IF($B132="N/A","N/A",IF(E132&gt;10,"No",IF(E132&lt;-10,"No","Yes")))</f>
        <v>N/A</v>
      </c>
      <c r="G132" s="45">
        <v>278.89838264999997</v>
      </c>
      <c r="H132" s="11" t="str">
        <f t="shared" ref="H132:H143" si="22">IF($B132="N/A","N/A",IF(G132&gt;10,"No",IF(G132&lt;-10,"No","Yes")))</f>
        <v>N/A</v>
      </c>
      <c r="I132" s="12">
        <v>1.1950000000000001</v>
      </c>
      <c r="J132" s="12">
        <v>-25.1</v>
      </c>
      <c r="K132" s="43" t="s">
        <v>739</v>
      </c>
      <c r="L132" s="9" t="str">
        <f t="shared" ref="L132:L143" si="23">IF(J132="Div by 0", "N/A", IF(K132="N/A","N/A", IF(J132&gt;VALUE(MID(K132,1,2)), "No", IF(J132&lt;-1*VALUE(MID(K132,1,2)), "No", "Yes"))))</f>
        <v>Yes</v>
      </c>
    </row>
    <row r="133" spans="1:12" x14ac:dyDescent="0.25">
      <c r="A133" s="44" t="s">
        <v>1465</v>
      </c>
      <c r="B133" s="35" t="s">
        <v>213</v>
      </c>
      <c r="C133" s="45">
        <v>307.35160648999999</v>
      </c>
      <c r="D133" s="11" t="str">
        <f t="shared" si="20"/>
        <v>N/A</v>
      </c>
      <c r="E133" s="45">
        <v>298.40134952</v>
      </c>
      <c r="F133" s="11" t="str">
        <f t="shared" si="21"/>
        <v>N/A</v>
      </c>
      <c r="G133" s="45">
        <v>225.69849341</v>
      </c>
      <c r="H133" s="11" t="str">
        <f t="shared" si="22"/>
        <v>N/A</v>
      </c>
      <c r="I133" s="12">
        <v>-2.91</v>
      </c>
      <c r="J133" s="12">
        <v>-24.4</v>
      </c>
      <c r="K133" s="43" t="s">
        <v>739</v>
      </c>
      <c r="L133" s="9" t="str">
        <f t="shared" si="23"/>
        <v>Yes</v>
      </c>
    </row>
    <row r="134" spans="1:12" x14ac:dyDescent="0.25">
      <c r="A134" s="44" t="s">
        <v>1466</v>
      </c>
      <c r="B134" s="35" t="s">
        <v>213</v>
      </c>
      <c r="C134" s="45">
        <v>415.24288865</v>
      </c>
      <c r="D134" s="11" t="str">
        <f t="shared" si="20"/>
        <v>N/A</v>
      </c>
      <c r="E134" s="45">
        <v>430.20107395000002</v>
      </c>
      <c r="F134" s="11" t="str">
        <f t="shared" si="21"/>
        <v>N/A</v>
      </c>
      <c r="G134" s="45">
        <v>322.16007970999999</v>
      </c>
      <c r="H134" s="11" t="str">
        <f t="shared" si="22"/>
        <v>N/A</v>
      </c>
      <c r="I134" s="12">
        <v>3.6019999999999999</v>
      </c>
      <c r="J134" s="12">
        <v>-25.1</v>
      </c>
      <c r="K134" s="43" t="s">
        <v>739</v>
      </c>
      <c r="L134" s="9" t="str">
        <f t="shared" si="23"/>
        <v>Yes</v>
      </c>
    </row>
    <row r="135" spans="1:12" x14ac:dyDescent="0.25">
      <c r="A135" s="44" t="s">
        <v>1467</v>
      </c>
      <c r="B135" s="35" t="s">
        <v>213</v>
      </c>
      <c r="C135" s="45">
        <v>6681.2868568000004</v>
      </c>
      <c r="D135" s="11" t="str">
        <f t="shared" si="20"/>
        <v>N/A</v>
      </c>
      <c r="E135" s="45">
        <v>6373.3993727999996</v>
      </c>
      <c r="F135" s="11" t="str">
        <f t="shared" si="21"/>
        <v>N/A</v>
      </c>
      <c r="G135" s="45">
        <v>5876.9952257000004</v>
      </c>
      <c r="H135" s="11" t="str">
        <f t="shared" si="22"/>
        <v>N/A</v>
      </c>
      <c r="I135" s="12">
        <v>-4.6100000000000003</v>
      </c>
      <c r="J135" s="12">
        <v>-7.79</v>
      </c>
      <c r="K135" s="43" t="s">
        <v>739</v>
      </c>
      <c r="L135" s="9" t="str">
        <f t="shared" si="23"/>
        <v>Yes</v>
      </c>
    </row>
    <row r="136" spans="1:12" x14ac:dyDescent="0.25">
      <c r="A136" s="44" t="s">
        <v>1468</v>
      </c>
      <c r="B136" s="35" t="s">
        <v>213</v>
      </c>
      <c r="C136" s="45">
        <v>13012.513985</v>
      </c>
      <c r="D136" s="11" t="str">
        <f t="shared" si="20"/>
        <v>N/A</v>
      </c>
      <c r="E136" s="45">
        <v>12418.066824</v>
      </c>
      <c r="F136" s="11" t="str">
        <f t="shared" si="21"/>
        <v>N/A</v>
      </c>
      <c r="G136" s="45">
        <v>11637.025167</v>
      </c>
      <c r="H136" s="11" t="str">
        <f t="shared" si="22"/>
        <v>N/A</v>
      </c>
      <c r="I136" s="12">
        <v>-4.57</v>
      </c>
      <c r="J136" s="12">
        <v>-6.29</v>
      </c>
      <c r="K136" s="43" t="s">
        <v>739</v>
      </c>
      <c r="L136" s="9" t="str">
        <f t="shared" si="23"/>
        <v>Yes</v>
      </c>
    </row>
    <row r="137" spans="1:12" x14ac:dyDescent="0.25">
      <c r="A137" s="44" t="s">
        <v>1469</v>
      </c>
      <c r="B137" s="35" t="s">
        <v>213</v>
      </c>
      <c r="C137" s="45">
        <v>2303.5147143999998</v>
      </c>
      <c r="D137" s="11" t="str">
        <f t="shared" si="20"/>
        <v>N/A</v>
      </c>
      <c r="E137" s="45">
        <v>2159.2031947</v>
      </c>
      <c r="F137" s="11" t="str">
        <f t="shared" si="21"/>
        <v>N/A</v>
      </c>
      <c r="G137" s="45">
        <v>1985.9018771000001</v>
      </c>
      <c r="H137" s="11" t="str">
        <f t="shared" si="22"/>
        <v>N/A</v>
      </c>
      <c r="I137" s="12">
        <v>-6.26</v>
      </c>
      <c r="J137" s="12">
        <v>-8.0299999999999994</v>
      </c>
      <c r="K137" s="43" t="s">
        <v>739</v>
      </c>
      <c r="L137" s="9" t="str">
        <f t="shared" si="23"/>
        <v>Yes</v>
      </c>
    </row>
    <row r="138" spans="1:12" x14ac:dyDescent="0.25">
      <c r="A138" s="44" t="s">
        <v>1470</v>
      </c>
      <c r="B138" s="35" t="s">
        <v>213</v>
      </c>
      <c r="C138" s="45">
        <v>192.02729851999999</v>
      </c>
      <c r="D138" s="11" t="str">
        <f t="shared" si="20"/>
        <v>N/A</v>
      </c>
      <c r="E138" s="45">
        <v>166.97122408000001</v>
      </c>
      <c r="F138" s="11" t="str">
        <f t="shared" si="21"/>
        <v>N/A</v>
      </c>
      <c r="G138" s="45">
        <v>151.42256515</v>
      </c>
      <c r="H138" s="11" t="str">
        <f t="shared" si="22"/>
        <v>N/A</v>
      </c>
      <c r="I138" s="12">
        <v>-13</v>
      </c>
      <c r="J138" s="12">
        <v>-9.31</v>
      </c>
      <c r="K138" s="43" t="s">
        <v>739</v>
      </c>
      <c r="L138" s="9" t="str">
        <f t="shared" si="23"/>
        <v>Yes</v>
      </c>
    </row>
    <row r="139" spans="1:12" x14ac:dyDescent="0.25">
      <c r="A139" s="44" t="s">
        <v>1471</v>
      </c>
      <c r="B139" s="35" t="s">
        <v>213</v>
      </c>
      <c r="C139" s="45">
        <v>130.75264068000001</v>
      </c>
      <c r="D139" s="11" t="str">
        <f t="shared" si="20"/>
        <v>N/A</v>
      </c>
      <c r="E139" s="45">
        <v>103.07887458</v>
      </c>
      <c r="F139" s="11" t="str">
        <f t="shared" si="21"/>
        <v>N/A</v>
      </c>
      <c r="G139" s="45">
        <v>95.958272491000002</v>
      </c>
      <c r="H139" s="11" t="str">
        <f t="shared" si="22"/>
        <v>N/A</v>
      </c>
      <c r="I139" s="12">
        <v>-21.2</v>
      </c>
      <c r="J139" s="12">
        <v>-6.91</v>
      </c>
      <c r="K139" s="43" t="s">
        <v>739</v>
      </c>
      <c r="L139" s="9" t="str">
        <f t="shared" si="23"/>
        <v>Yes</v>
      </c>
    </row>
    <row r="140" spans="1:12" x14ac:dyDescent="0.25">
      <c r="A140" s="44" t="s">
        <v>1472</v>
      </c>
      <c r="B140" s="35" t="s">
        <v>213</v>
      </c>
      <c r="C140" s="45">
        <v>238.22747896000001</v>
      </c>
      <c r="D140" s="11" t="str">
        <f t="shared" si="20"/>
        <v>N/A</v>
      </c>
      <c r="E140" s="45">
        <v>216.62270255999999</v>
      </c>
      <c r="F140" s="11" t="str">
        <f t="shared" si="21"/>
        <v>N/A</v>
      </c>
      <c r="G140" s="45">
        <v>191.39543584</v>
      </c>
      <c r="H140" s="11" t="str">
        <f t="shared" si="22"/>
        <v>N/A</v>
      </c>
      <c r="I140" s="12">
        <v>-9.07</v>
      </c>
      <c r="J140" s="12">
        <v>-11.6</v>
      </c>
      <c r="K140" s="43" t="s">
        <v>739</v>
      </c>
      <c r="L140" s="9" t="str">
        <f t="shared" si="23"/>
        <v>Yes</v>
      </c>
    </row>
    <row r="141" spans="1:12" x14ac:dyDescent="0.25">
      <c r="A141" s="44" t="s">
        <v>1473</v>
      </c>
      <c r="B141" s="35" t="s">
        <v>213</v>
      </c>
      <c r="C141" s="45">
        <v>3132.8338471000002</v>
      </c>
      <c r="D141" s="11" t="str">
        <f t="shared" si="20"/>
        <v>N/A</v>
      </c>
      <c r="E141" s="45">
        <v>2732.8165794000001</v>
      </c>
      <c r="F141" s="11" t="str">
        <f t="shared" si="21"/>
        <v>N/A</v>
      </c>
      <c r="G141" s="45">
        <v>2254.8104739</v>
      </c>
      <c r="H141" s="11" t="str">
        <f t="shared" si="22"/>
        <v>N/A</v>
      </c>
      <c r="I141" s="12">
        <v>-12.8</v>
      </c>
      <c r="J141" s="12">
        <v>-17.5</v>
      </c>
      <c r="K141" s="43" t="s">
        <v>739</v>
      </c>
      <c r="L141" s="9" t="str">
        <f t="shared" si="23"/>
        <v>Yes</v>
      </c>
    </row>
    <row r="142" spans="1:12" x14ac:dyDescent="0.25">
      <c r="A142" s="44" t="s">
        <v>1474</v>
      </c>
      <c r="B142" s="35" t="s">
        <v>213</v>
      </c>
      <c r="C142" s="45">
        <v>1936.2693497</v>
      </c>
      <c r="D142" s="11" t="str">
        <f t="shared" si="20"/>
        <v>N/A</v>
      </c>
      <c r="E142" s="45">
        <v>2005.7936964</v>
      </c>
      <c r="F142" s="11" t="str">
        <f t="shared" si="21"/>
        <v>N/A</v>
      </c>
      <c r="G142" s="45">
        <v>1697.0509526000001</v>
      </c>
      <c r="H142" s="11" t="str">
        <f t="shared" si="22"/>
        <v>N/A</v>
      </c>
      <c r="I142" s="12">
        <v>3.5910000000000002</v>
      </c>
      <c r="J142" s="12">
        <v>-15.4</v>
      </c>
      <c r="K142" s="43" t="s">
        <v>739</v>
      </c>
      <c r="L142" s="9" t="str">
        <f t="shared" si="23"/>
        <v>Yes</v>
      </c>
    </row>
    <row r="143" spans="1:12" x14ac:dyDescent="0.25">
      <c r="A143" s="44" t="s">
        <v>1475</v>
      </c>
      <c r="B143" s="35" t="s">
        <v>213</v>
      </c>
      <c r="C143" s="45">
        <v>4164.0124598000002</v>
      </c>
      <c r="D143" s="11" t="str">
        <f t="shared" si="20"/>
        <v>N/A</v>
      </c>
      <c r="E143" s="45">
        <v>3380.7038200000002</v>
      </c>
      <c r="F143" s="11" t="str">
        <f t="shared" si="21"/>
        <v>N/A</v>
      </c>
      <c r="G143" s="45">
        <v>2718.3147210000002</v>
      </c>
      <c r="H143" s="11" t="str">
        <f t="shared" si="22"/>
        <v>N/A</v>
      </c>
      <c r="I143" s="12">
        <v>-18.8</v>
      </c>
      <c r="J143" s="12">
        <v>-19.600000000000001</v>
      </c>
      <c r="K143" s="43" t="s">
        <v>739</v>
      </c>
      <c r="L143" s="9" t="str">
        <f t="shared" si="23"/>
        <v>Yes</v>
      </c>
    </row>
    <row r="144" spans="1:12" x14ac:dyDescent="0.25">
      <c r="A144" s="44" t="s">
        <v>89</v>
      </c>
      <c r="B144" s="35" t="s">
        <v>213</v>
      </c>
      <c r="C144" s="8">
        <v>17.869795261</v>
      </c>
      <c r="D144" s="11" t="str">
        <f t="shared" ref="D144:D161" si="24">IF($B144="N/A","N/A",IF(C144&gt;10,"No",IF(C144&lt;-10,"No","Yes")))</f>
        <v>N/A</v>
      </c>
      <c r="E144" s="8">
        <v>17.339334465</v>
      </c>
      <c r="F144" s="11" t="str">
        <f t="shared" ref="F144:F161" si="25">IF($B144="N/A","N/A",IF(E144&gt;10,"No",IF(E144&lt;-10,"No","Yes")))</f>
        <v>N/A</v>
      </c>
      <c r="G144" s="8">
        <v>12.526308354999999</v>
      </c>
      <c r="H144" s="11" t="str">
        <f t="shared" ref="H144:H161" si="26">IF($B144="N/A","N/A",IF(G144&gt;10,"No",IF(G144&lt;-10,"No","Yes")))</f>
        <v>N/A</v>
      </c>
      <c r="I144" s="12">
        <v>-2.97</v>
      </c>
      <c r="J144" s="12">
        <v>-27.8</v>
      </c>
      <c r="K144" s="43" t="s">
        <v>739</v>
      </c>
      <c r="L144" s="9" t="str">
        <f t="shared" ref="L144:L161" si="27">IF(J144="Div by 0", "N/A", IF(K144="N/A","N/A", IF(J144&gt;VALUE(MID(K144,1,2)), "No", IF(J144&lt;-1*VALUE(MID(K144,1,2)), "No", "Yes"))))</f>
        <v>Yes</v>
      </c>
    </row>
    <row r="145" spans="1:12" x14ac:dyDescent="0.25">
      <c r="A145" s="44" t="s">
        <v>477</v>
      </c>
      <c r="B145" s="35" t="s">
        <v>213</v>
      </c>
      <c r="C145" s="8">
        <v>19.012918185</v>
      </c>
      <c r="D145" s="11" t="str">
        <f t="shared" si="24"/>
        <v>N/A</v>
      </c>
      <c r="E145" s="8">
        <v>18.924966086000001</v>
      </c>
      <c r="F145" s="11" t="str">
        <f t="shared" si="25"/>
        <v>N/A</v>
      </c>
      <c r="G145" s="8">
        <v>13.871948601</v>
      </c>
      <c r="H145" s="11" t="str">
        <f t="shared" si="26"/>
        <v>N/A</v>
      </c>
      <c r="I145" s="12">
        <v>-0.46300000000000002</v>
      </c>
      <c r="J145" s="12">
        <v>-26.7</v>
      </c>
      <c r="K145" s="43" t="s">
        <v>739</v>
      </c>
      <c r="L145" s="9" t="str">
        <f t="shared" si="27"/>
        <v>Yes</v>
      </c>
    </row>
    <row r="146" spans="1:12" x14ac:dyDescent="0.25">
      <c r="A146" s="44" t="s">
        <v>478</v>
      </c>
      <c r="B146" s="35" t="s">
        <v>213</v>
      </c>
      <c r="C146" s="8">
        <v>17.275140822000001</v>
      </c>
      <c r="D146" s="11" t="str">
        <f t="shared" si="24"/>
        <v>N/A</v>
      </c>
      <c r="E146" s="8">
        <v>16.359434475</v>
      </c>
      <c r="F146" s="11" t="str">
        <f t="shared" si="25"/>
        <v>N/A</v>
      </c>
      <c r="G146" s="8">
        <v>11.718950887</v>
      </c>
      <c r="H146" s="11" t="str">
        <f t="shared" si="26"/>
        <v>N/A</v>
      </c>
      <c r="I146" s="12">
        <v>-5.3</v>
      </c>
      <c r="J146" s="12">
        <v>-28.4</v>
      </c>
      <c r="K146" s="43" t="s">
        <v>739</v>
      </c>
      <c r="L146" s="9" t="str">
        <f t="shared" si="27"/>
        <v>Yes</v>
      </c>
    </row>
    <row r="147" spans="1:12" x14ac:dyDescent="0.25">
      <c r="A147" s="44" t="s">
        <v>1476</v>
      </c>
      <c r="B147" s="35" t="s">
        <v>213</v>
      </c>
      <c r="C147" s="8">
        <v>21.246836899000002</v>
      </c>
      <c r="D147" s="11" t="str">
        <f t="shared" si="24"/>
        <v>N/A</v>
      </c>
      <c r="E147" s="8">
        <v>19.490887625999999</v>
      </c>
      <c r="F147" s="11" t="str">
        <f t="shared" si="25"/>
        <v>N/A</v>
      </c>
      <c r="G147" s="8">
        <v>18.025284271</v>
      </c>
      <c r="H147" s="11" t="str">
        <f t="shared" si="26"/>
        <v>N/A</v>
      </c>
      <c r="I147" s="12">
        <v>-8.26</v>
      </c>
      <c r="J147" s="12">
        <v>-7.52</v>
      </c>
      <c r="K147" s="43" t="s">
        <v>739</v>
      </c>
      <c r="L147" s="9" t="str">
        <f t="shared" si="27"/>
        <v>Yes</v>
      </c>
    </row>
    <row r="148" spans="1:12" x14ac:dyDescent="0.25">
      <c r="A148" s="44" t="s">
        <v>1477</v>
      </c>
      <c r="B148" s="35" t="s">
        <v>213</v>
      </c>
      <c r="C148" s="8">
        <v>44.354274777999997</v>
      </c>
      <c r="D148" s="11" t="str">
        <f t="shared" si="24"/>
        <v>N/A</v>
      </c>
      <c r="E148" s="8">
        <v>40.571871532000003</v>
      </c>
      <c r="F148" s="11" t="str">
        <f t="shared" si="25"/>
        <v>N/A</v>
      </c>
      <c r="G148" s="8">
        <v>38.168043840999999</v>
      </c>
      <c r="H148" s="11" t="str">
        <f t="shared" si="26"/>
        <v>N/A</v>
      </c>
      <c r="I148" s="12">
        <v>-8.5299999999999994</v>
      </c>
      <c r="J148" s="12">
        <v>-5.92</v>
      </c>
      <c r="K148" s="43" t="s">
        <v>739</v>
      </c>
      <c r="L148" s="9" t="str">
        <f t="shared" si="27"/>
        <v>Yes</v>
      </c>
    </row>
    <row r="149" spans="1:12" x14ac:dyDescent="0.25">
      <c r="A149" s="44" t="s">
        <v>1478</v>
      </c>
      <c r="B149" s="35" t="s">
        <v>213</v>
      </c>
      <c r="C149" s="8">
        <v>5.0316762420999996</v>
      </c>
      <c r="D149" s="11" t="str">
        <f t="shared" si="24"/>
        <v>N/A</v>
      </c>
      <c r="E149" s="8">
        <v>4.5785753127</v>
      </c>
      <c r="F149" s="11" t="str">
        <f t="shared" si="25"/>
        <v>N/A</v>
      </c>
      <c r="G149" s="8">
        <v>4.2041655953000001</v>
      </c>
      <c r="H149" s="11" t="str">
        <f t="shared" si="26"/>
        <v>N/A</v>
      </c>
      <c r="I149" s="12">
        <v>-9</v>
      </c>
      <c r="J149" s="12">
        <v>-8.18</v>
      </c>
      <c r="K149" s="43" t="s">
        <v>739</v>
      </c>
      <c r="L149" s="9" t="str">
        <f t="shared" si="27"/>
        <v>Yes</v>
      </c>
    </row>
    <row r="150" spans="1:12" x14ac:dyDescent="0.25">
      <c r="A150" s="44" t="s">
        <v>90</v>
      </c>
      <c r="B150" s="35" t="s">
        <v>213</v>
      </c>
      <c r="C150" s="8">
        <v>54.445978068999999</v>
      </c>
      <c r="D150" s="11" t="str">
        <f t="shared" si="24"/>
        <v>N/A</v>
      </c>
      <c r="E150" s="8">
        <v>53.951154725999999</v>
      </c>
      <c r="F150" s="11" t="str">
        <f t="shared" si="25"/>
        <v>N/A</v>
      </c>
      <c r="G150" s="8">
        <v>52.971961297</v>
      </c>
      <c r="H150" s="11" t="str">
        <f t="shared" si="26"/>
        <v>N/A</v>
      </c>
      <c r="I150" s="12">
        <v>-0.90900000000000003</v>
      </c>
      <c r="J150" s="12">
        <v>-1.81</v>
      </c>
      <c r="K150" s="43" t="s">
        <v>739</v>
      </c>
      <c r="L150" s="9" t="str">
        <f t="shared" si="27"/>
        <v>Yes</v>
      </c>
    </row>
    <row r="151" spans="1:12" x14ac:dyDescent="0.25">
      <c r="A151" s="44" t="s">
        <v>479</v>
      </c>
      <c r="B151" s="35" t="s">
        <v>213</v>
      </c>
      <c r="C151" s="8">
        <v>56.105774539000002</v>
      </c>
      <c r="D151" s="11" t="str">
        <f t="shared" si="24"/>
        <v>N/A</v>
      </c>
      <c r="E151" s="8">
        <v>54.854565635</v>
      </c>
      <c r="F151" s="11" t="str">
        <f t="shared" si="25"/>
        <v>N/A</v>
      </c>
      <c r="G151" s="8">
        <v>53.397124255000001</v>
      </c>
      <c r="H151" s="11" t="str">
        <f t="shared" si="26"/>
        <v>N/A</v>
      </c>
      <c r="I151" s="12">
        <v>-2.23</v>
      </c>
      <c r="J151" s="12">
        <v>-2.66</v>
      </c>
      <c r="K151" s="43" t="s">
        <v>739</v>
      </c>
      <c r="L151" s="9" t="str">
        <f t="shared" si="27"/>
        <v>Yes</v>
      </c>
    </row>
    <row r="152" spans="1:12" x14ac:dyDescent="0.25">
      <c r="A152" s="44" t="s">
        <v>480</v>
      </c>
      <c r="B152" s="35" t="s">
        <v>213</v>
      </c>
      <c r="C152" s="8">
        <v>53.460506539000001</v>
      </c>
      <c r="D152" s="11" t="str">
        <f t="shared" si="24"/>
        <v>N/A</v>
      </c>
      <c r="E152" s="8">
        <v>53.643284393999998</v>
      </c>
      <c r="F152" s="11" t="str">
        <f t="shared" si="25"/>
        <v>N/A</v>
      </c>
      <c r="G152" s="8">
        <v>53.047055798000002</v>
      </c>
      <c r="H152" s="11" t="str">
        <f t="shared" si="26"/>
        <v>N/A</v>
      </c>
      <c r="I152" s="12">
        <v>0.34189999999999998</v>
      </c>
      <c r="J152" s="12">
        <v>-1.1100000000000001</v>
      </c>
      <c r="K152" s="43" t="s">
        <v>739</v>
      </c>
      <c r="L152" s="9" t="str">
        <f t="shared" si="27"/>
        <v>Yes</v>
      </c>
    </row>
    <row r="153" spans="1:12" x14ac:dyDescent="0.25">
      <c r="A153" s="44" t="s">
        <v>117</v>
      </c>
      <c r="B153" s="35" t="s">
        <v>213</v>
      </c>
      <c r="C153" s="8">
        <v>88.651177056999998</v>
      </c>
      <c r="D153" s="11" t="str">
        <f t="shared" si="24"/>
        <v>N/A</v>
      </c>
      <c r="E153" s="8">
        <v>88.406994761000007</v>
      </c>
      <c r="F153" s="11" t="str">
        <f t="shared" si="25"/>
        <v>N/A</v>
      </c>
      <c r="G153" s="8">
        <v>87.710290275000006</v>
      </c>
      <c r="H153" s="11" t="str">
        <f t="shared" si="26"/>
        <v>N/A</v>
      </c>
      <c r="I153" s="12">
        <v>-0.27500000000000002</v>
      </c>
      <c r="J153" s="12">
        <v>-0.78800000000000003</v>
      </c>
      <c r="K153" s="43" t="s">
        <v>739</v>
      </c>
      <c r="L153" s="9" t="str">
        <f t="shared" si="27"/>
        <v>Yes</v>
      </c>
    </row>
    <row r="154" spans="1:12" x14ac:dyDescent="0.25">
      <c r="A154" s="44" t="s">
        <v>481</v>
      </c>
      <c r="B154" s="35" t="s">
        <v>213</v>
      </c>
      <c r="C154" s="8">
        <v>87.396488903999995</v>
      </c>
      <c r="D154" s="11" t="str">
        <f t="shared" si="24"/>
        <v>N/A</v>
      </c>
      <c r="E154" s="8">
        <v>87.394513838999998</v>
      </c>
      <c r="F154" s="11" t="str">
        <f t="shared" si="25"/>
        <v>N/A</v>
      </c>
      <c r="G154" s="8">
        <v>86.509422618000002</v>
      </c>
      <c r="H154" s="11" t="str">
        <f t="shared" si="26"/>
        <v>N/A</v>
      </c>
      <c r="I154" s="12">
        <v>-2E-3</v>
      </c>
      <c r="J154" s="12">
        <v>-1.01</v>
      </c>
      <c r="K154" s="43" t="s">
        <v>739</v>
      </c>
      <c r="L154" s="9" t="str">
        <f t="shared" si="27"/>
        <v>Yes</v>
      </c>
    </row>
    <row r="155" spans="1:12" x14ac:dyDescent="0.25">
      <c r="A155" s="44" t="s">
        <v>482</v>
      </c>
      <c r="B155" s="35" t="s">
        <v>213</v>
      </c>
      <c r="C155" s="8">
        <v>89.745606765000005</v>
      </c>
      <c r="D155" s="11" t="str">
        <f t="shared" si="24"/>
        <v>N/A</v>
      </c>
      <c r="E155" s="8">
        <v>89.225122349000003</v>
      </c>
      <c r="F155" s="11" t="str">
        <f t="shared" si="25"/>
        <v>N/A</v>
      </c>
      <c r="G155" s="8">
        <v>88.552327075999997</v>
      </c>
      <c r="H155" s="11" t="str">
        <f t="shared" si="26"/>
        <v>N/A</v>
      </c>
      <c r="I155" s="12">
        <v>-0.57999999999999996</v>
      </c>
      <c r="J155" s="12">
        <v>-0.754</v>
      </c>
      <c r="K155" s="43" t="s">
        <v>739</v>
      </c>
      <c r="L155" s="9" t="str">
        <f t="shared" si="27"/>
        <v>Yes</v>
      </c>
    </row>
    <row r="156" spans="1:12" x14ac:dyDescent="0.25">
      <c r="A156" s="44" t="s">
        <v>1479</v>
      </c>
      <c r="B156" s="35" t="s">
        <v>213</v>
      </c>
      <c r="C156" s="36">
        <v>0.3746567113</v>
      </c>
      <c r="D156" s="11" t="str">
        <f t="shared" si="24"/>
        <v>N/A</v>
      </c>
      <c r="E156" s="36">
        <v>0.34229787229999997</v>
      </c>
      <c r="F156" s="11" t="str">
        <f t="shared" si="25"/>
        <v>N/A</v>
      </c>
      <c r="G156" s="36">
        <v>0.43211547140000001</v>
      </c>
      <c r="H156" s="11" t="str">
        <f t="shared" si="26"/>
        <v>N/A</v>
      </c>
      <c r="I156" s="12">
        <v>-8.64</v>
      </c>
      <c r="J156" s="12">
        <v>26.24</v>
      </c>
      <c r="K156" s="43" t="s">
        <v>739</v>
      </c>
      <c r="L156" s="9" t="str">
        <f t="shared" si="27"/>
        <v>Yes</v>
      </c>
    </row>
    <row r="157" spans="1:12" x14ac:dyDescent="0.25">
      <c r="A157" s="44" t="s">
        <v>1480</v>
      </c>
      <c r="B157" s="35" t="s">
        <v>213</v>
      </c>
      <c r="C157" s="36">
        <v>0.19018583040000001</v>
      </c>
      <c r="D157" s="11" t="str">
        <f t="shared" si="24"/>
        <v>N/A</v>
      </c>
      <c r="E157" s="36">
        <v>0.148017129</v>
      </c>
      <c r="F157" s="11" t="str">
        <f t="shared" si="25"/>
        <v>N/A</v>
      </c>
      <c r="G157" s="36">
        <v>0.2226625387</v>
      </c>
      <c r="H157" s="11" t="str">
        <f t="shared" si="26"/>
        <v>N/A</v>
      </c>
      <c r="I157" s="12">
        <v>-22.2</v>
      </c>
      <c r="J157" s="12">
        <v>50.43</v>
      </c>
      <c r="K157" s="43" t="s">
        <v>739</v>
      </c>
      <c r="L157" s="9" t="str">
        <f t="shared" si="27"/>
        <v>No</v>
      </c>
    </row>
    <row r="158" spans="1:12" x14ac:dyDescent="0.25">
      <c r="A158" s="44" t="s">
        <v>1481</v>
      </c>
      <c r="B158" s="35" t="s">
        <v>213</v>
      </c>
      <c r="C158" s="36">
        <v>0.52642706130000005</v>
      </c>
      <c r="D158" s="11" t="str">
        <f t="shared" si="24"/>
        <v>N/A</v>
      </c>
      <c r="E158" s="36">
        <v>0.50132956620000002</v>
      </c>
      <c r="F158" s="11" t="str">
        <f t="shared" si="25"/>
        <v>N/A</v>
      </c>
      <c r="G158" s="36">
        <v>0.62183214480000004</v>
      </c>
      <c r="H158" s="11" t="str">
        <f t="shared" si="26"/>
        <v>N/A</v>
      </c>
      <c r="I158" s="12">
        <v>-4.7699999999999996</v>
      </c>
      <c r="J158" s="12">
        <v>24.04</v>
      </c>
      <c r="K158" s="43" t="s">
        <v>739</v>
      </c>
      <c r="L158" s="9" t="str">
        <f t="shared" si="27"/>
        <v>Yes</v>
      </c>
    </row>
    <row r="159" spans="1:12" x14ac:dyDescent="0.25">
      <c r="A159" s="44" t="s">
        <v>1482</v>
      </c>
      <c r="B159" s="35" t="s">
        <v>213</v>
      </c>
      <c r="C159" s="36">
        <v>238.46661614000001</v>
      </c>
      <c r="D159" s="11" t="str">
        <f t="shared" si="24"/>
        <v>N/A</v>
      </c>
      <c r="E159" s="36">
        <v>224.03581163000001</v>
      </c>
      <c r="F159" s="11" t="str">
        <f t="shared" si="25"/>
        <v>N/A</v>
      </c>
      <c r="G159" s="36">
        <v>198.59748451999999</v>
      </c>
      <c r="H159" s="11" t="str">
        <f t="shared" si="26"/>
        <v>N/A</v>
      </c>
      <c r="I159" s="12">
        <v>-6.05</v>
      </c>
      <c r="J159" s="12">
        <v>-11.4</v>
      </c>
      <c r="K159" s="43" t="s">
        <v>739</v>
      </c>
      <c r="L159" s="9" t="str">
        <f t="shared" si="27"/>
        <v>Yes</v>
      </c>
    </row>
    <row r="160" spans="1:12" x14ac:dyDescent="0.25">
      <c r="A160" s="44" t="s">
        <v>1483</v>
      </c>
      <c r="B160" s="35" t="s">
        <v>213</v>
      </c>
      <c r="C160" s="36">
        <v>245.17952122</v>
      </c>
      <c r="D160" s="11" t="str">
        <f t="shared" si="24"/>
        <v>N/A</v>
      </c>
      <c r="E160" s="36">
        <v>232.04225106999999</v>
      </c>
      <c r="F160" s="11" t="str">
        <f t="shared" si="25"/>
        <v>N/A</v>
      </c>
      <c r="G160" s="36">
        <v>208.70010801999999</v>
      </c>
      <c r="H160" s="11" t="str">
        <f t="shared" si="26"/>
        <v>N/A</v>
      </c>
      <c r="I160" s="12">
        <v>-5.36</v>
      </c>
      <c r="J160" s="12">
        <v>-10.1</v>
      </c>
      <c r="K160" s="43" t="s">
        <v>739</v>
      </c>
      <c r="L160" s="9" t="str">
        <f t="shared" si="27"/>
        <v>Yes</v>
      </c>
    </row>
    <row r="161" spans="1:12" x14ac:dyDescent="0.25">
      <c r="A161" s="44" t="s">
        <v>1484</v>
      </c>
      <c r="B161" s="35" t="s">
        <v>213</v>
      </c>
      <c r="C161" s="36">
        <v>194.54885539</v>
      </c>
      <c r="D161" s="11" t="str">
        <f t="shared" si="24"/>
        <v>N/A</v>
      </c>
      <c r="E161" s="36">
        <v>170.42458432000001</v>
      </c>
      <c r="F161" s="11" t="str">
        <f t="shared" si="25"/>
        <v>N/A</v>
      </c>
      <c r="G161" s="36">
        <v>131.77981650999999</v>
      </c>
      <c r="H161" s="11" t="str">
        <f t="shared" si="26"/>
        <v>N/A</v>
      </c>
      <c r="I161" s="12">
        <v>-12.4</v>
      </c>
      <c r="J161" s="12">
        <v>-22.7</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11</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50</v>
      </c>
      <c r="J163" s="12">
        <v>-33.299999999999997</v>
      </c>
      <c r="K163" s="14" t="s">
        <v>213</v>
      </c>
      <c r="L163" s="9" t="str">
        <f t="shared" si="31"/>
        <v>N/A</v>
      </c>
    </row>
    <row r="164" spans="1:12" ht="25" x14ac:dyDescent="0.25">
      <c r="A164" s="44" t="s">
        <v>1618</v>
      </c>
      <c r="B164" s="35" t="s">
        <v>213</v>
      </c>
      <c r="C164" s="36">
        <v>11</v>
      </c>
      <c r="D164" s="11" t="str">
        <f t="shared" si="28"/>
        <v>N/A</v>
      </c>
      <c r="E164" s="36">
        <v>11</v>
      </c>
      <c r="F164" s="11" t="str">
        <f t="shared" si="29"/>
        <v>N/A</v>
      </c>
      <c r="G164" s="36">
        <v>11</v>
      </c>
      <c r="H164" s="11" t="str">
        <f t="shared" si="30"/>
        <v>N/A</v>
      </c>
      <c r="I164" s="12">
        <v>100</v>
      </c>
      <c r="J164" s="12">
        <v>0</v>
      </c>
      <c r="K164" s="14" t="s">
        <v>213</v>
      </c>
      <c r="L164" s="9" t="str">
        <f t="shared" si="31"/>
        <v>N/A</v>
      </c>
    </row>
    <row r="165" spans="1:12" ht="25" x14ac:dyDescent="0.25">
      <c r="A165" s="44" t="s">
        <v>1485</v>
      </c>
      <c r="B165" s="35" t="s">
        <v>213</v>
      </c>
      <c r="C165" s="36">
        <v>347</v>
      </c>
      <c r="D165" s="11" t="str">
        <f t="shared" si="28"/>
        <v>N/A</v>
      </c>
      <c r="E165" s="36">
        <v>339</v>
      </c>
      <c r="F165" s="11" t="str">
        <f t="shared" si="29"/>
        <v>N/A</v>
      </c>
      <c r="G165" s="36">
        <v>326</v>
      </c>
      <c r="H165" s="11" t="str">
        <f t="shared" si="30"/>
        <v>N/A</v>
      </c>
      <c r="I165" s="12">
        <v>-2.31</v>
      </c>
      <c r="J165" s="12">
        <v>-3.83</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-50</v>
      </c>
      <c r="J166" s="12">
        <v>0</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-11.1</v>
      </c>
      <c r="J167" s="12">
        <v>0</v>
      </c>
      <c r="K167" s="14" t="s">
        <v>213</v>
      </c>
      <c r="L167" s="9" t="str">
        <f t="shared" si="31"/>
        <v>N/A</v>
      </c>
    </row>
    <row r="168" spans="1:12" x14ac:dyDescent="0.25">
      <c r="A168" s="44" t="s">
        <v>125</v>
      </c>
      <c r="B168" s="35" t="s">
        <v>213</v>
      </c>
      <c r="C168" s="45">
        <v>592857</v>
      </c>
      <c r="D168" s="11" t="str">
        <f t="shared" si="28"/>
        <v>N/A</v>
      </c>
      <c r="E168" s="45">
        <v>661156</v>
      </c>
      <c r="F168" s="11" t="str">
        <f t="shared" si="29"/>
        <v>N/A</v>
      </c>
      <c r="G168" s="45">
        <v>1120896</v>
      </c>
      <c r="H168" s="11" t="str">
        <f t="shared" si="30"/>
        <v>N/A</v>
      </c>
      <c r="I168" s="12">
        <v>11.52</v>
      </c>
      <c r="J168" s="12">
        <v>69.540000000000006</v>
      </c>
      <c r="K168" s="14" t="s">
        <v>213</v>
      </c>
      <c r="L168" s="9" t="str">
        <f t="shared" si="31"/>
        <v>N/A</v>
      </c>
    </row>
    <row r="169" spans="1:12" x14ac:dyDescent="0.25">
      <c r="A169" s="44" t="s">
        <v>1621</v>
      </c>
      <c r="B169" s="35" t="s">
        <v>213</v>
      </c>
      <c r="C169" s="45">
        <v>539958</v>
      </c>
      <c r="D169" s="11" t="str">
        <f t="shared" si="28"/>
        <v>N/A</v>
      </c>
      <c r="E169" s="45">
        <v>652443</v>
      </c>
      <c r="F169" s="11" t="str">
        <f t="shared" si="29"/>
        <v>N/A</v>
      </c>
      <c r="G169" s="45">
        <v>1079168</v>
      </c>
      <c r="H169" s="11" t="str">
        <f t="shared" si="30"/>
        <v>N/A</v>
      </c>
      <c r="I169" s="12">
        <v>20.83</v>
      </c>
      <c r="J169" s="12">
        <v>65.400000000000006</v>
      </c>
      <c r="K169" s="14" t="s">
        <v>213</v>
      </c>
      <c r="L169" s="9" t="str">
        <f t="shared" si="31"/>
        <v>N/A</v>
      </c>
    </row>
    <row r="170" spans="1:12" x14ac:dyDescent="0.25">
      <c r="A170" s="44" t="s">
        <v>1378</v>
      </c>
      <c r="B170" s="35" t="s">
        <v>213</v>
      </c>
      <c r="C170" s="45">
        <v>270653</v>
      </c>
      <c r="D170" s="11" t="str">
        <f t="shared" si="28"/>
        <v>N/A</v>
      </c>
      <c r="E170" s="45">
        <v>477782</v>
      </c>
      <c r="F170" s="11" t="str">
        <f t="shared" si="29"/>
        <v>N/A</v>
      </c>
      <c r="G170" s="45">
        <v>482324</v>
      </c>
      <c r="H170" s="11" t="str">
        <f t="shared" si="30"/>
        <v>N/A</v>
      </c>
      <c r="I170" s="12">
        <v>76.53</v>
      </c>
      <c r="J170" s="12">
        <v>0.9506</v>
      </c>
      <c r="K170" s="14" t="s">
        <v>213</v>
      </c>
      <c r="L170" s="9" t="str">
        <f t="shared" si="31"/>
        <v>N/A</v>
      </c>
    </row>
    <row r="171" spans="1:12" x14ac:dyDescent="0.25">
      <c r="A171" s="44" t="s">
        <v>1615</v>
      </c>
      <c r="B171" s="35" t="s">
        <v>213</v>
      </c>
      <c r="C171" s="45">
        <v>561681</v>
      </c>
      <c r="D171" s="11" t="str">
        <f t="shared" si="28"/>
        <v>N/A</v>
      </c>
      <c r="E171" s="45">
        <v>467268</v>
      </c>
      <c r="F171" s="11" t="str">
        <f t="shared" si="29"/>
        <v>N/A</v>
      </c>
      <c r="G171" s="45">
        <v>213241</v>
      </c>
      <c r="H171" s="11" t="str">
        <f t="shared" si="30"/>
        <v>N/A</v>
      </c>
      <c r="I171" s="12">
        <v>-16.8</v>
      </c>
      <c r="J171" s="12">
        <v>-54.4</v>
      </c>
      <c r="K171" s="14" t="s">
        <v>213</v>
      </c>
      <c r="L171" s="9" t="str">
        <f t="shared" si="31"/>
        <v>N/A</v>
      </c>
    </row>
    <row r="172" spans="1:12" x14ac:dyDescent="0.25">
      <c r="A172" s="44" t="s">
        <v>1616</v>
      </c>
      <c r="B172" s="35" t="s">
        <v>213</v>
      </c>
      <c r="C172" s="45">
        <v>390301</v>
      </c>
      <c r="D172" s="11" t="str">
        <f t="shared" si="28"/>
        <v>N/A</v>
      </c>
      <c r="E172" s="45">
        <v>286731</v>
      </c>
      <c r="F172" s="11" t="str">
        <f t="shared" si="29"/>
        <v>N/A</v>
      </c>
      <c r="G172" s="45">
        <v>294260</v>
      </c>
      <c r="H172" s="11" t="str">
        <f t="shared" si="30"/>
        <v>N/A</v>
      </c>
      <c r="I172" s="12">
        <v>-26.5</v>
      </c>
      <c r="J172" s="12">
        <v>2.6259999999999999</v>
      </c>
      <c r="K172" s="14" t="s">
        <v>213</v>
      </c>
      <c r="L172" s="9" t="str">
        <f t="shared" si="31"/>
        <v>N/A</v>
      </c>
    </row>
    <row r="173" spans="1:12" ht="25" x14ac:dyDescent="0.25">
      <c r="A173" s="44" t="s">
        <v>1379</v>
      </c>
      <c r="B173" s="35" t="s">
        <v>213</v>
      </c>
      <c r="C173" s="45">
        <v>354465</v>
      </c>
      <c r="D173" s="11" t="str">
        <f t="shared" ref="D173:D187" si="32">IF($B173="N/A","N/A",IF(C173&gt;10,"No",IF(C173&lt;-10,"No","Yes")))</f>
        <v>N/A</v>
      </c>
      <c r="E173" s="45">
        <v>394479</v>
      </c>
      <c r="F173" s="11" t="str">
        <f t="shared" ref="F173:F187" si="33">IF($B173="N/A","N/A",IF(E173&gt;10,"No",IF(E173&lt;-10,"No","Yes")))</f>
        <v>N/A</v>
      </c>
      <c r="G173" s="45">
        <v>717475</v>
      </c>
      <c r="H173" s="11" t="str">
        <f t="shared" ref="H173:H187" si="34">IF($B173="N/A","N/A",IF(G173&gt;10,"No",IF(G173&lt;-10,"No","Yes")))</f>
        <v>N/A</v>
      </c>
      <c r="I173" s="12">
        <v>11.29</v>
      </c>
      <c r="J173" s="12">
        <v>81.88</v>
      </c>
      <c r="K173" s="43" t="s">
        <v>739</v>
      </c>
      <c r="L173" s="9" t="str">
        <f t="shared" ref="L173:L187" si="35">IF(J173="Div by 0", "N/A", IF(K173="N/A","N/A", IF(J173&gt;VALUE(MID(K173,1,2)), "No", IF(J173&lt;-1*VALUE(MID(K173,1,2)), "No", "Yes"))))</f>
        <v>No</v>
      </c>
    </row>
    <row r="174" spans="1:12" x14ac:dyDescent="0.25">
      <c r="A174" s="44" t="s">
        <v>649</v>
      </c>
      <c r="B174" s="35" t="s">
        <v>213</v>
      </c>
      <c r="C174" s="36">
        <v>2272</v>
      </c>
      <c r="D174" s="11" t="str">
        <f t="shared" si="32"/>
        <v>N/A</v>
      </c>
      <c r="E174" s="36">
        <v>2412</v>
      </c>
      <c r="F174" s="11" t="str">
        <f t="shared" si="33"/>
        <v>N/A</v>
      </c>
      <c r="G174" s="36">
        <v>3357</v>
      </c>
      <c r="H174" s="11" t="str">
        <f t="shared" si="34"/>
        <v>N/A</v>
      </c>
      <c r="I174" s="12">
        <v>6.1619999999999999</v>
      </c>
      <c r="J174" s="12">
        <v>39.18</v>
      </c>
      <c r="K174" s="43" t="s">
        <v>739</v>
      </c>
      <c r="L174" s="9" t="str">
        <f t="shared" si="35"/>
        <v>No</v>
      </c>
    </row>
    <row r="175" spans="1:12" x14ac:dyDescent="0.25">
      <c r="A175" s="44" t="s">
        <v>1380</v>
      </c>
      <c r="B175" s="35" t="s">
        <v>213</v>
      </c>
      <c r="C175" s="45">
        <v>156.01452465</v>
      </c>
      <c r="D175" s="11" t="str">
        <f t="shared" si="32"/>
        <v>N/A</v>
      </c>
      <c r="E175" s="45">
        <v>163.54850746</v>
      </c>
      <c r="F175" s="11" t="str">
        <f t="shared" si="33"/>
        <v>N/A</v>
      </c>
      <c r="G175" s="45">
        <v>213.72505212999999</v>
      </c>
      <c r="H175" s="11" t="str">
        <f t="shared" si="34"/>
        <v>N/A</v>
      </c>
      <c r="I175" s="12">
        <v>4.8289999999999997</v>
      </c>
      <c r="J175" s="12">
        <v>30.68</v>
      </c>
      <c r="K175" s="43" t="s">
        <v>739</v>
      </c>
      <c r="L175" s="9" t="str">
        <f t="shared" si="35"/>
        <v>No</v>
      </c>
    </row>
    <row r="176" spans="1:12" ht="25" x14ac:dyDescent="0.25">
      <c r="A176" s="44" t="s">
        <v>1381</v>
      </c>
      <c r="B176" s="35" t="s">
        <v>213</v>
      </c>
      <c r="C176" s="45">
        <v>698013</v>
      </c>
      <c r="D176" s="11" t="str">
        <f t="shared" si="32"/>
        <v>N/A</v>
      </c>
      <c r="E176" s="45">
        <v>885020</v>
      </c>
      <c r="F176" s="11" t="str">
        <f t="shared" si="33"/>
        <v>N/A</v>
      </c>
      <c r="G176" s="45">
        <v>920348</v>
      </c>
      <c r="H176" s="11" t="str">
        <f t="shared" si="34"/>
        <v>N/A</v>
      </c>
      <c r="I176" s="12">
        <v>26.79</v>
      </c>
      <c r="J176" s="12">
        <v>3.992</v>
      </c>
      <c r="K176" s="43" t="s">
        <v>739</v>
      </c>
      <c r="L176" s="9" t="str">
        <f t="shared" si="35"/>
        <v>Yes</v>
      </c>
    </row>
    <row r="177" spans="1:12" x14ac:dyDescent="0.25">
      <c r="A177" s="44" t="s">
        <v>516</v>
      </c>
      <c r="B177" s="35" t="s">
        <v>213</v>
      </c>
      <c r="C177" s="36">
        <v>4415</v>
      </c>
      <c r="D177" s="11" t="str">
        <f t="shared" si="32"/>
        <v>N/A</v>
      </c>
      <c r="E177" s="36">
        <v>4534</v>
      </c>
      <c r="F177" s="11" t="str">
        <f t="shared" si="33"/>
        <v>N/A</v>
      </c>
      <c r="G177" s="36">
        <v>4757</v>
      </c>
      <c r="H177" s="11" t="str">
        <f t="shared" si="34"/>
        <v>N/A</v>
      </c>
      <c r="I177" s="12">
        <v>2.6949999999999998</v>
      </c>
      <c r="J177" s="12">
        <v>4.9180000000000001</v>
      </c>
      <c r="K177" s="43" t="s">
        <v>739</v>
      </c>
      <c r="L177" s="9" t="str">
        <f t="shared" si="35"/>
        <v>Yes</v>
      </c>
    </row>
    <row r="178" spans="1:12" x14ac:dyDescent="0.25">
      <c r="A178" s="44" t="s">
        <v>1382</v>
      </c>
      <c r="B178" s="35" t="s">
        <v>213</v>
      </c>
      <c r="C178" s="45">
        <v>158.10033974999999</v>
      </c>
      <c r="D178" s="11" t="str">
        <f t="shared" si="32"/>
        <v>N/A</v>
      </c>
      <c r="E178" s="45">
        <v>195.19629466000001</v>
      </c>
      <c r="F178" s="11" t="str">
        <f t="shared" si="33"/>
        <v>N/A</v>
      </c>
      <c r="G178" s="45">
        <v>193.47235653000001</v>
      </c>
      <c r="H178" s="11" t="str">
        <f t="shared" si="34"/>
        <v>N/A</v>
      </c>
      <c r="I178" s="12">
        <v>23.46</v>
      </c>
      <c r="J178" s="12">
        <v>-0.88300000000000001</v>
      </c>
      <c r="K178" s="43" t="s">
        <v>739</v>
      </c>
      <c r="L178" s="9" t="str">
        <f t="shared" si="35"/>
        <v>Yes</v>
      </c>
    </row>
    <row r="179" spans="1:12" ht="25" x14ac:dyDescent="0.25">
      <c r="A179" s="44" t="s">
        <v>1383</v>
      </c>
      <c r="B179" s="35" t="s">
        <v>213</v>
      </c>
      <c r="C179" s="45">
        <v>2598715</v>
      </c>
      <c r="D179" s="11" t="str">
        <f t="shared" si="32"/>
        <v>N/A</v>
      </c>
      <c r="E179" s="45">
        <v>2584739</v>
      </c>
      <c r="F179" s="11" t="str">
        <f t="shared" si="33"/>
        <v>N/A</v>
      </c>
      <c r="G179" s="45">
        <v>3113161</v>
      </c>
      <c r="H179" s="11" t="str">
        <f t="shared" si="34"/>
        <v>N/A</v>
      </c>
      <c r="I179" s="12">
        <v>-0.53800000000000003</v>
      </c>
      <c r="J179" s="12">
        <v>20.440000000000001</v>
      </c>
      <c r="K179" s="43" t="s">
        <v>739</v>
      </c>
      <c r="L179" s="9" t="str">
        <f t="shared" si="35"/>
        <v>Yes</v>
      </c>
    </row>
    <row r="180" spans="1:12" x14ac:dyDescent="0.25">
      <c r="A180" s="44" t="s">
        <v>517</v>
      </c>
      <c r="B180" s="35" t="s">
        <v>213</v>
      </c>
      <c r="C180" s="36">
        <v>11225</v>
      </c>
      <c r="D180" s="11" t="str">
        <f t="shared" si="32"/>
        <v>N/A</v>
      </c>
      <c r="E180" s="36">
        <v>10363</v>
      </c>
      <c r="F180" s="11" t="str">
        <f t="shared" si="33"/>
        <v>N/A</v>
      </c>
      <c r="G180" s="36">
        <v>12450</v>
      </c>
      <c r="H180" s="11" t="str">
        <f t="shared" si="34"/>
        <v>N/A</v>
      </c>
      <c r="I180" s="12">
        <v>-7.68</v>
      </c>
      <c r="J180" s="12">
        <v>20.14</v>
      </c>
      <c r="K180" s="43" t="s">
        <v>739</v>
      </c>
      <c r="L180" s="9" t="str">
        <f t="shared" si="35"/>
        <v>Yes</v>
      </c>
    </row>
    <row r="181" spans="1:12" ht="25" x14ac:dyDescent="0.25">
      <c r="A181" s="44" t="s">
        <v>1384</v>
      </c>
      <c r="B181" s="35" t="s">
        <v>213</v>
      </c>
      <c r="C181" s="45">
        <v>231.51135857</v>
      </c>
      <c r="D181" s="11" t="str">
        <f t="shared" si="32"/>
        <v>N/A</v>
      </c>
      <c r="E181" s="45">
        <v>249.41995560999999</v>
      </c>
      <c r="F181" s="11" t="str">
        <f t="shared" si="33"/>
        <v>N/A</v>
      </c>
      <c r="G181" s="45">
        <v>250.05309237</v>
      </c>
      <c r="H181" s="11" t="str">
        <f t="shared" si="34"/>
        <v>N/A</v>
      </c>
      <c r="I181" s="12">
        <v>7.7359999999999998</v>
      </c>
      <c r="J181" s="12">
        <v>0.25380000000000003</v>
      </c>
      <c r="K181" s="43" t="s">
        <v>739</v>
      </c>
      <c r="L181" s="9" t="str">
        <f t="shared" si="35"/>
        <v>Yes</v>
      </c>
    </row>
    <row r="182" spans="1:12" ht="25" x14ac:dyDescent="0.25">
      <c r="A182" s="44" t="s">
        <v>1385</v>
      </c>
      <c r="B182" s="35" t="s">
        <v>213</v>
      </c>
      <c r="C182" s="45">
        <v>24164</v>
      </c>
      <c r="D182" s="11" t="str">
        <f t="shared" si="32"/>
        <v>N/A</v>
      </c>
      <c r="E182" s="45">
        <v>445006</v>
      </c>
      <c r="F182" s="11" t="str">
        <f t="shared" si="33"/>
        <v>N/A</v>
      </c>
      <c r="G182" s="45">
        <v>807681</v>
      </c>
      <c r="H182" s="11" t="str">
        <f t="shared" si="34"/>
        <v>N/A</v>
      </c>
      <c r="I182" s="12">
        <v>1742</v>
      </c>
      <c r="J182" s="12">
        <v>81.5</v>
      </c>
      <c r="K182" s="43" t="s">
        <v>739</v>
      </c>
      <c r="L182" s="9" t="str">
        <f t="shared" si="35"/>
        <v>No</v>
      </c>
    </row>
    <row r="183" spans="1:12" x14ac:dyDescent="0.25">
      <c r="A183" s="44" t="s">
        <v>518</v>
      </c>
      <c r="B183" s="35" t="s">
        <v>213</v>
      </c>
      <c r="C183" s="36">
        <v>234</v>
      </c>
      <c r="D183" s="11" t="str">
        <f t="shared" si="32"/>
        <v>N/A</v>
      </c>
      <c r="E183" s="36">
        <v>410</v>
      </c>
      <c r="F183" s="11" t="str">
        <f t="shared" si="33"/>
        <v>N/A</v>
      </c>
      <c r="G183" s="36">
        <v>481</v>
      </c>
      <c r="H183" s="11" t="str">
        <f t="shared" si="34"/>
        <v>N/A</v>
      </c>
      <c r="I183" s="12">
        <v>75.209999999999994</v>
      </c>
      <c r="J183" s="12">
        <v>17.32</v>
      </c>
      <c r="K183" s="43" t="s">
        <v>739</v>
      </c>
      <c r="L183" s="9" t="str">
        <f t="shared" si="35"/>
        <v>Yes</v>
      </c>
    </row>
    <row r="184" spans="1:12" x14ac:dyDescent="0.25">
      <c r="A184" s="44" t="s">
        <v>1386</v>
      </c>
      <c r="B184" s="35" t="s">
        <v>213</v>
      </c>
      <c r="C184" s="45">
        <v>103.26495726</v>
      </c>
      <c r="D184" s="11" t="str">
        <f t="shared" si="32"/>
        <v>N/A</v>
      </c>
      <c r="E184" s="45">
        <v>1085.3804878000001</v>
      </c>
      <c r="F184" s="11" t="str">
        <f t="shared" si="33"/>
        <v>N/A</v>
      </c>
      <c r="G184" s="45">
        <v>1679.1704781999999</v>
      </c>
      <c r="H184" s="11" t="str">
        <f t="shared" si="34"/>
        <v>N/A</v>
      </c>
      <c r="I184" s="12">
        <v>951.1</v>
      </c>
      <c r="J184" s="12">
        <v>54.71</v>
      </c>
      <c r="K184" s="43" t="s">
        <v>739</v>
      </c>
      <c r="L184" s="9" t="str">
        <f t="shared" si="35"/>
        <v>No</v>
      </c>
    </row>
    <row r="185" spans="1:12" ht="25" x14ac:dyDescent="0.25">
      <c r="A185" s="44" t="s">
        <v>1387</v>
      </c>
      <c r="B185" s="35" t="s">
        <v>213</v>
      </c>
      <c r="C185" s="45">
        <v>220276795</v>
      </c>
      <c r="D185" s="11" t="str">
        <f t="shared" si="32"/>
        <v>N/A</v>
      </c>
      <c r="E185" s="45">
        <v>173830400</v>
      </c>
      <c r="F185" s="11" t="str">
        <f t="shared" si="33"/>
        <v>N/A</v>
      </c>
      <c r="G185" s="45">
        <v>128825441</v>
      </c>
      <c r="H185" s="11" t="str">
        <f t="shared" si="34"/>
        <v>N/A</v>
      </c>
      <c r="I185" s="12">
        <v>-21.1</v>
      </c>
      <c r="J185" s="12">
        <v>-25.9</v>
      </c>
      <c r="K185" s="43" t="s">
        <v>739</v>
      </c>
      <c r="L185" s="9" t="str">
        <f t="shared" si="35"/>
        <v>Yes</v>
      </c>
    </row>
    <row r="186" spans="1:12" ht="25" x14ac:dyDescent="0.25">
      <c r="A186" s="44" t="s">
        <v>519</v>
      </c>
      <c r="B186" s="35" t="s">
        <v>213</v>
      </c>
      <c r="C186" s="36">
        <v>7838</v>
      </c>
      <c r="D186" s="11" t="str">
        <f t="shared" si="32"/>
        <v>N/A</v>
      </c>
      <c r="E186" s="36">
        <v>8508</v>
      </c>
      <c r="F186" s="11" t="str">
        <f t="shared" si="33"/>
        <v>N/A</v>
      </c>
      <c r="G186" s="36">
        <v>4646</v>
      </c>
      <c r="H186" s="11" t="str">
        <f t="shared" si="34"/>
        <v>N/A</v>
      </c>
      <c r="I186" s="12">
        <v>8.548</v>
      </c>
      <c r="J186" s="12">
        <v>-45.4</v>
      </c>
      <c r="K186" s="43" t="s">
        <v>739</v>
      </c>
      <c r="L186" s="9" t="str">
        <f t="shared" si="35"/>
        <v>No</v>
      </c>
    </row>
    <row r="187" spans="1:12" ht="25" x14ac:dyDescent="0.25">
      <c r="A187" s="44" t="s">
        <v>1388</v>
      </c>
      <c r="B187" s="35" t="s">
        <v>213</v>
      </c>
      <c r="C187" s="45">
        <v>28103.699285999999</v>
      </c>
      <c r="D187" s="11" t="str">
        <f t="shared" si="32"/>
        <v>N/A</v>
      </c>
      <c r="E187" s="45">
        <v>20431.405736000001</v>
      </c>
      <c r="F187" s="11" t="str">
        <f t="shared" si="33"/>
        <v>N/A</v>
      </c>
      <c r="G187" s="45">
        <v>27728.248169999999</v>
      </c>
      <c r="H187" s="11" t="str">
        <f t="shared" si="34"/>
        <v>N/A</v>
      </c>
      <c r="I187" s="12">
        <v>-27.3</v>
      </c>
      <c r="J187" s="12">
        <v>35.71</v>
      </c>
      <c r="K187" s="43" t="s">
        <v>739</v>
      </c>
      <c r="L187" s="9" t="str">
        <f t="shared" si="35"/>
        <v>No</v>
      </c>
    </row>
    <row r="188" spans="1:12" x14ac:dyDescent="0.25">
      <c r="A188" s="4" t="s">
        <v>1389</v>
      </c>
      <c r="B188" s="35" t="s">
        <v>213</v>
      </c>
      <c r="C188" s="45">
        <v>224999441</v>
      </c>
      <c r="D188" s="11" t="str">
        <f t="shared" ref="D188:D203" si="36">IF($B188="N/A","N/A",IF(C188&gt;10,"No",IF(C188&lt;-10,"No","Yes")))</f>
        <v>N/A</v>
      </c>
      <c r="E188" s="45">
        <v>179437641</v>
      </c>
      <c r="F188" s="11" t="str">
        <f t="shared" ref="F188:F203" si="37">IF($B188="N/A","N/A",IF(E188&gt;10,"No",IF(E188&lt;-10,"No","Yes")))</f>
        <v>N/A</v>
      </c>
      <c r="G188" s="45">
        <v>131303038</v>
      </c>
      <c r="H188" s="11" t="str">
        <f t="shared" ref="H188:H203" si="38">IF($B188="N/A","N/A",IF(G188&gt;10,"No",IF(G188&lt;-10,"No","Yes")))</f>
        <v>N/A</v>
      </c>
      <c r="I188" s="12">
        <v>-20.2</v>
      </c>
      <c r="J188" s="12">
        <v>-26.8</v>
      </c>
      <c r="K188" s="43" t="s">
        <v>739</v>
      </c>
      <c r="L188" s="9" t="str">
        <f t="shared" ref="L188:L203" si="39">IF(J188="Div by 0", "N/A", IF(K188="N/A","N/A", IF(J188&gt;VALUE(MID(K188,1,2)), "No", IF(J188&lt;-1*VALUE(MID(K188,1,2)), "No", "Yes"))))</f>
        <v>Yes</v>
      </c>
    </row>
    <row r="189" spans="1:12" x14ac:dyDescent="0.25">
      <c r="A189" s="4" t="s">
        <v>1486</v>
      </c>
      <c r="B189" s="35" t="s">
        <v>213</v>
      </c>
      <c r="C189" s="36">
        <v>9614</v>
      </c>
      <c r="D189" s="11" t="str">
        <f t="shared" si="36"/>
        <v>N/A</v>
      </c>
      <c r="E189" s="36">
        <v>10488</v>
      </c>
      <c r="F189" s="11" t="str">
        <f t="shared" si="37"/>
        <v>N/A</v>
      </c>
      <c r="G189" s="36">
        <v>6552</v>
      </c>
      <c r="H189" s="11" t="str">
        <f t="shared" si="38"/>
        <v>N/A</v>
      </c>
      <c r="I189" s="12">
        <v>9.0909999999999993</v>
      </c>
      <c r="J189" s="12">
        <v>-37.5</v>
      </c>
      <c r="K189" s="43" t="s">
        <v>739</v>
      </c>
      <c r="L189" s="9" t="str">
        <f t="shared" si="39"/>
        <v>No</v>
      </c>
    </row>
    <row r="190" spans="1:12" x14ac:dyDescent="0.25">
      <c r="A190" s="4" t="s">
        <v>1487</v>
      </c>
      <c r="B190" s="35" t="s">
        <v>213</v>
      </c>
      <c r="C190" s="45">
        <v>23403.311941</v>
      </c>
      <c r="D190" s="11" t="str">
        <f t="shared" si="36"/>
        <v>N/A</v>
      </c>
      <c r="E190" s="45">
        <v>17108.852116999999</v>
      </c>
      <c r="F190" s="11" t="str">
        <f t="shared" si="37"/>
        <v>N/A</v>
      </c>
      <c r="G190" s="45">
        <v>20040.146215000001</v>
      </c>
      <c r="H190" s="11" t="str">
        <f t="shared" si="38"/>
        <v>N/A</v>
      </c>
      <c r="I190" s="12">
        <v>-26.9</v>
      </c>
      <c r="J190" s="12">
        <v>17.13</v>
      </c>
      <c r="K190" s="43" t="s">
        <v>739</v>
      </c>
      <c r="L190" s="9" t="str">
        <f t="shared" si="39"/>
        <v>Yes</v>
      </c>
    </row>
    <row r="191" spans="1:12" x14ac:dyDescent="0.25">
      <c r="A191" s="4" t="s">
        <v>1488</v>
      </c>
      <c r="B191" s="35" t="s">
        <v>213</v>
      </c>
      <c r="C191" s="45">
        <v>12870.193026000001</v>
      </c>
      <c r="D191" s="11" t="str">
        <f t="shared" si="36"/>
        <v>N/A</v>
      </c>
      <c r="E191" s="45">
        <v>10586.833424</v>
      </c>
      <c r="F191" s="11" t="str">
        <f t="shared" si="37"/>
        <v>N/A</v>
      </c>
      <c r="G191" s="45">
        <v>11961.0214</v>
      </c>
      <c r="H191" s="11" t="str">
        <f t="shared" si="38"/>
        <v>N/A</v>
      </c>
      <c r="I191" s="12">
        <v>-17.7</v>
      </c>
      <c r="J191" s="12">
        <v>12.98</v>
      </c>
      <c r="K191" s="43" t="s">
        <v>739</v>
      </c>
      <c r="L191" s="9" t="str">
        <f t="shared" si="39"/>
        <v>Yes</v>
      </c>
    </row>
    <row r="192" spans="1:12" x14ac:dyDescent="0.25">
      <c r="A192" s="4" t="s">
        <v>1489</v>
      </c>
      <c r="B192" s="35" t="s">
        <v>213</v>
      </c>
      <c r="C192" s="45">
        <v>27999.567692000001</v>
      </c>
      <c r="D192" s="11" t="str">
        <f t="shared" si="36"/>
        <v>N/A</v>
      </c>
      <c r="E192" s="45">
        <v>20915.520227000001</v>
      </c>
      <c r="F192" s="11" t="str">
        <f t="shared" si="37"/>
        <v>N/A</v>
      </c>
      <c r="G192" s="45">
        <v>24854.369215999999</v>
      </c>
      <c r="H192" s="11" t="str">
        <f t="shared" si="38"/>
        <v>N/A</v>
      </c>
      <c r="I192" s="12">
        <v>-25.3</v>
      </c>
      <c r="J192" s="12">
        <v>18.829999999999998</v>
      </c>
      <c r="K192" s="43" t="s">
        <v>739</v>
      </c>
      <c r="L192" s="9" t="str">
        <f t="shared" si="39"/>
        <v>Yes</v>
      </c>
    </row>
    <row r="193" spans="1:12" x14ac:dyDescent="0.25">
      <c r="A193" s="44" t="s">
        <v>1490</v>
      </c>
      <c r="B193" s="35" t="s">
        <v>213</v>
      </c>
      <c r="C193" s="9">
        <v>7.3721340387999996</v>
      </c>
      <c r="D193" s="11" t="str">
        <f t="shared" si="36"/>
        <v>N/A</v>
      </c>
      <c r="E193" s="9">
        <v>7.7385080793999999</v>
      </c>
      <c r="F193" s="11" t="str">
        <f t="shared" si="37"/>
        <v>N/A</v>
      </c>
      <c r="G193" s="9">
        <v>4.6274454410999999</v>
      </c>
      <c r="H193" s="11" t="str">
        <f t="shared" si="38"/>
        <v>N/A</v>
      </c>
      <c r="I193" s="12">
        <v>4.97</v>
      </c>
      <c r="J193" s="12">
        <v>-40.200000000000003</v>
      </c>
      <c r="K193" s="43" t="s">
        <v>739</v>
      </c>
      <c r="L193" s="9" t="str">
        <f t="shared" si="39"/>
        <v>No</v>
      </c>
    </row>
    <row r="194" spans="1:12" x14ac:dyDescent="0.25">
      <c r="A194" s="44" t="s">
        <v>1491</v>
      </c>
      <c r="B194" s="35" t="s">
        <v>213</v>
      </c>
      <c r="C194" s="9">
        <v>5.2243200471</v>
      </c>
      <c r="D194" s="11" t="str">
        <f t="shared" si="36"/>
        <v>N/A</v>
      </c>
      <c r="E194" s="9">
        <v>6.4727541797999999</v>
      </c>
      <c r="F194" s="11" t="str">
        <f t="shared" si="37"/>
        <v>N/A</v>
      </c>
      <c r="G194" s="9">
        <v>3.8532236174999999</v>
      </c>
      <c r="H194" s="11" t="str">
        <f t="shared" si="38"/>
        <v>N/A</v>
      </c>
      <c r="I194" s="12">
        <v>23.9</v>
      </c>
      <c r="J194" s="12">
        <v>-40.5</v>
      </c>
      <c r="K194" s="43" t="s">
        <v>739</v>
      </c>
      <c r="L194" s="9" t="str">
        <f t="shared" si="39"/>
        <v>No</v>
      </c>
    </row>
    <row r="195" spans="1:12" x14ac:dyDescent="0.25">
      <c r="A195" s="44" t="s">
        <v>1492</v>
      </c>
      <c r="B195" s="35" t="s">
        <v>213</v>
      </c>
      <c r="C195" s="9">
        <v>9.4523030243000008</v>
      </c>
      <c r="D195" s="11" t="str">
        <f t="shared" si="36"/>
        <v>N/A</v>
      </c>
      <c r="E195" s="9">
        <v>9.1068515498</v>
      </c>
      <c r="F195" s="11" t="str">
        <f t="shared" si="37"/>
        <v>N/A</v>
      </c>
      <c r="G195" s="9">
        <v>5.3625610696999999</v>
      </c>
      <c r="H195" s="11" t="str">
        <f t="shared" si="38"/>
        <v>N/A</v>
      </c>
      <c r="I195" s="12">
        <v>-3.65</v>
      </c>
      <c r="J195" s="12">
        <v>-41.1</v>
      </c>
      <c r="K195" s="43" t="s">
        <v>739</v>
      </c>
      <c r="L195" s="9" t="str">
        <f t="shared" si="39"/>
        <v>No</v>
      </c>
    </row>
    <row r="196" spans="1:12" x14ac:dyDescent="0.25">
      <c r="A196" s="4" t="s">
        <v>1401</v>
      </c>
      <c r="B196" s="35" t="s">
        <v>213</v>
      </c>
      <c r="C196" s="45">
        <v>220276795</v>
      </c>
      <c r="D196" s="11" t="str">
        <f t="shared" si="36"/>
        <v>N/A</v>
      </c>
      <c r="E196" s="45">
        <v>173830400</v>
      </c>
      <c r="F196" s="11" t="str">
        <f t="shared" si="37"/>
        <v>N/A</v>
      </c>
      <c r="G196" s="45">
        <v>128825441</v>
      </c>
      <c r="H196" s="11" t="str">
        <f t="shared" si="38"/>
        <v>N/A</v>
      </c>
      <c r="I196" s="12">
        <v>-21.1</v>
      </c>
      <c r="J196" s="12">
        <v>-25.9</v>
      </c>
      <c r="K196" s="43" t="s">
        <v>739</v>
      </c>
      <c r="L196" s="9" t="str">
        <f t="shared" si="39"/>
        <v>Yes</v>
      </c>
    </row>
    <row r="197" spans="1:12" x14ac:dyDescent="0.25">
      <c r="A197" s="4" t="s">
        <v>1493</v>
      </c>
      <c r="B197" s="35" t="s">
        <v>213</v>
      </c>
      <c r="C197" s="36">
        <v>7838</v>
      </c>
      <c r="D197" s="11" t="str">
        <f t="shared" si="36"/>
        <v>N/A</v>
      </c>
      <c r="E197" s="36">
        <v>8508</v>
      </c>
      <c r="F197" s="11" t="str">
        <f t="shared" si="37"/>
        <v>N/A</v>
      </c>
      <c r="G197" s="36">
        <v>4646</v>
      </c>
      <c r="H197" s="11" t="str">
        <f t="shared" si="38"/>
        <v>N/A</v>
      </c>
      <c r="I197" s="12">
        <v>8.548</v>
      </c>
      <c r="J197" s="12">
        <v>-45.4</v>
      </c>
      <c r="K197" s="43" t="s">
        <v>739</v>
      </c>
      <c r="L197" s="9" t="str">
        <f t="shared" si="39"/>
        <v>No</v>
      </c>
    </row>
    <row r="198" spans="1:12" ht="25" x14ac:dyDescent="0.25">
      <c r="A198" s="4" t="s">
        <v>1494</v>
      </c>
      <c r="B198" s="35" t="s">
        <v>213</v>
      </c>
      <c r="C198" s="45">
        <v>28103.699285999999</v>
      </c>
      <c r="D198" s="11" t="str">
        <f t="shared" si="36"/>
        <v>N/A</v>
      </c>
      <c r="E198" s="45">
        <v>20431.405736000001</v>
      </c>
      <c r="F198" s="11" t="str">
        <f t="shared" si="37"/>
        <v>N/A</v>
      </c>
      <c r="G198" s="45">
        <v>27728.248169999999</v>
      </c>
      <c r="H198" s="11" t="str">
        <f t="shared" si="38"/>
        <v>N/A</v>
      </c>
      <c r="I198" s="12">
        <v>-27.3</v>
      </c>
      <c r="J198" s="12">
        <v>35.71</v>
      </c>
      <c r="K198" s="43" t="s">
        <v>739</v>
      </c>
      <c r="L198" s="9" t="str">
        <f t="shared" si="39"/>
        <v>No</v>
      </c>
    </row>
    <row r="199" spans="1:12" ht="25" x14ac:dyDescent="0.25">
      <c r="A199" s="4" t="s">
        <v>1495</v>
      </c>
      <c r="B199" s="35" t="s">
        <v>213</v>
      </c>
      <c r="C199" s="45">
        <v>16197.277362000001</v>
      </c>
      <c r="D199" s="11" t="str">
        <f t="shared" si="36"/>
        <v>N/A</v>
      </c>
      <c r="E199" s="45">
        <v>12717.755193999999</v>
      </c>
      <c r="F199" s="11" t="str">
        <f t="shared" si="37"/>
        <v>N/A</v>
      </c>
      <c r="G199" s="45">
        <v>16740.225191000001</v>
      </c>
      <c r="H199" s="11" t="str">
        <f t="shared" si="38"/>
        <v>N/A</v>
      </c>
      <c r="I199" s="12">
        <v>-21.5</v>
      </c>
      <c r="J199" s="12">
        <v>31.63</v>
      </c>
      <c r="K199" s="43" t="s">
        <v>739</v>
      </c>
      <c r="L199" s="9" t="str">
        <f t="shared" si="39"/>
        <v>No</v>
      </c>
    </row>
    <row r="200" spans="1:12" ht="25" x14ac:dyDescent="0.25">
      <c r="A200" s="4" t="s">
        <v>1496</v>
      </c>
      <c r="B200" s="35" t="s">
        <v>213</v>
      </c>
      <c r="C200" s="45">
        <v>32589.202598</v>
      </c>
      <c r="D200" s="11" t="str">
        <f t="shared" si="36"/>
        <v>N/A</v>
      </c>
      <c r="E200" s="45">
        <v>24416.633463999999</v>
      </c>
      <c r="F200" s="11" t="str">
        <f t="shared" si="37"/>
        <v>N/A</v>
      </c>
      <c r="G200" s="45">
        <v>33386.637548999999</v>
      </c>
      <c r="H200" s="11" t="str">
        <f t="shared" si="38"/>
        <v>N/A</v>
      </c>
      <c r="I200" s="12">
        <v>-25.1</v>
      </c>
      <c r="J200" s="12">
        <v>36.74</v>
      </c>
      <c r="K200" s="43" t="s">
        <v>739</v>
      </c>
      <c r="L200" s="9" t="str">
        <f t="shared" si="39"/>
        <v>No</v>
      </c>
    </row>
    <row r="201" spans="1:12" ht="25" x14ac:dyDescent="0.25">
      <c r="A201" s="4" t="s">
        <v>1497</v>
      </c>
      <c r="B201" s="35" t="s">
        <v>213</v>
      </c>
      <c r="C201" s="9">
        <v>6.0102752855999997</v>
      </c>
      <c r="D201" s="11" t="str">
        <f t="shared" si="36"/>
        <v>N/A</v>
      </c>
      <c r="E201" s="9">
        <v>6.2775769201999996</v>
      </c>
      <c r="F201" s="11" t="str">
        <f t="shared" si="37"/>
        <v>N/A</v>
      </c>
      <c r="G201" s="9">
        <v>3.2813051769000001</v>
      </c>
      <c r="H201" s="11" t="str">
        <f t="shared" si="38"/>
        <v>N/A</v>
      </c>
      <c r="I201" s="12">
        <v>4.4470000000000001</v>
      </c>
      <c r="J201" s="12">
        <v>-47.7</v>
      </c>
      <c r="K201" s="43" t="s">
        <v>739</v>
      </c>
      <c r="L201" s="9" t="str">
        <f t="shared" si="39"/>
        <v>No</v>
      </c>
    </row>
    <row r="202" spans="1:12" ht="25" x14ac:dyDescent="0.25">
      <c r="A202" s="4" t="s">
        <v>1498</v>
      </c>
      <c r="B202" s="35" t="s">
        <v>213</v>
      </c>
      <c r="C202" s="9">
        <v>3.9343417613999998</v>
      </c>
      <c r="D202" s="11" t="str">
        <f t="shared" si="36"/>
        <v>N/A</v>
      </c>
      <c r="E202" s="9">
        <v>5.0880005637999997</v>
      </c>
      <c r="F202" s="11" t="str">
        <f t="shared" si="37"/>
        <v>N/A</v>
      </c>
      <c r="G202" s="9">
        <v>2.7005205202</v>
      </c>
      <c r="H202" s="11" t="str">
        <f t="shared" si="38"/>
        <v>N/A</v>
      </c>
      <c r="I202" s="12">
        <v>29.32</v>
      </c>
      <c r="J202" s="12">
        <v>-46.9</v>
      </c>
      <c r="K202" s="43" t="s">
        <v>739</v>
      </c>
      <c r="L202" s="9" t="str">
        <f t="shared" si="39"/>
        <v>No</v>
      </c>
    </row>
    <row r="203" spans="1:12" ht="25" x14ac:dyDescent="0.25">
      <c r="A203" s="4" t="s">
        <v>1499</v>
      </c>
      <c r="B203" s="35" t="s">
        <v>213</v>
      </c>
      <c r="C203" s="9">
        <v>8.0012361460000001</v>
      </c>
      <c r="D203" s="11" t="str">
        <f t="shared" si="36"/>
        <v>N/A</v>
      </c>
      <c r="E203" s="9">
        <v>7.6291462751000001</v>
      </c>
      <c r="F203" s="11" t="str">
        <f t="shared" si="37"/>
        <v>N/A</v>
      </c>
      <c r="G203" s="9">
        <v>3.9444587298</v>
      </c>
      <c r="H203" s="11" t="str">
        <f t="shared" si="38"/>
        <v>N/A</v>
      </c>
      <c r="I203" s="12">
        <v>-4.6500000000000004</v>
      </c>
      <c r="J203" s="12">
        <v>-48.3</v>
      </c>
      <c r="K203" s="43" t="s">
        <v>739</v>
      </c>
      <c r="L203" s="9" t="str">
        <f t="shared" si="39"/>
        <v>No</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348026</v>
      </c>
      <c r="D6" s="11" t="str">
        <f>IF($B6="N/A","N/A",IF(C6&gt;10,"No",IF(C6&lt;-10,"No","Yes")))</f>
        <v>N/A</v>
      </c>
      <c r="E6" s="36">
        <v>342219</v>
      </c>
      <c r="F6" s="11" t="str">
        <f>IF($B6="N/A","N/A",IF(E6&gt;10,"No",IF(E6&lt;-10,"No","Yes")))</f>
        <v>N/A</v>
      </c>
      <c r="G6" s="36">
        <v>329056</v>
      </c>
      <c r="H6" s="11" t="str">
        <f>IF($B6="N/A","N/A",IF(G6&gt;10,"No",IF(G6&lt;-10,"No","Yes")))</f>
        <v>N/A</v>
      </c>
      <c r="I6" s="12">
        <v>-1.67</v>
      </c>
      <c r="J6" s="12">
        <v>-3.85</v>
      </c>
      <c r="K6" s="43" t="s">
        <v>739</v>
      </c>
      <c r="L6" s="9" t="str">
        <f t="shared" ref="L6:L46" si="0">IF(J6="Div by 0", "N/A", IF(K6="N/A","N/A", IF(J6&gt;VALUE(MID(K6,1,2)), "No", IF(J6&lt;-1*VALUE(MID(K6,1,2)), "No", "Yes"))))</f>
        <v>Yes</v>
      </c>
    </row>
    <row r="7" spans="1:12" x14ac:dyDescent="0.25">
      <c r="A7" s="44" t="s">
        <v>10</v>
      </c>
      <c r="B7" s="35" t="s">
        <v>213</v>
      </c>
      <c r="C7" s="36">
        <v>282513</v>
      </c>
      <c r="D7" s="11" t="str">
        <f>IF($B7="N/A","N/A",IF(C7&gt;10,"No",IF(C7&lt;-10,"No","Yes")))</f>
        <v>N/A</v>
      </c>
      <c r="E7" s="36">
        <v>285349</v>
      </c>
      <c r="F7" s="11" t="str">
        <f>IF($B7="N/A","N/A",IF(E7&gt;10,"No",IF(E7&lt;-10,"No","Yes")))</f>
        <v>N/A</v>
      </c>
      <c r="G7" s="36">
        <v>276727</v>
      </c>
      <c r="H7" s="11" t="str">
        <f>IF($B7="N/A","N/A",IF(G7&gt;10,"No",IF(G7&lt;-10,"No","Yes")))</f>
        <v>N/A</v>
      </c>
      <c r="I7" s="12">
        <v>1.004</v>
      </c>
      <c r="J7" s="12">
        <v>-3.02</v>
      </c>
      <c r="K7" s="43" t="s">
        <v>739</v>
      </c>
      <c r="L7" s="9" t="str">
        <f t="shared" si="0"/>
        <v>Yes</v>
      </c>
    </row>
    <row r="8" spans="1:12" x14ac:dyDescent="0.25">
      <c r="A8" s="44" t="s">
        <v>91</v>
      </c>
      <c r="B8" s="9" t="s">
        <v>297</v>
      </c>
      <c r="C8" s="8">
        <v>81.175831690999999</v>
      </c>
      <c r="D8" s="11" t="str">
        <f>IF($B8="N/A","N/A",IF(C8&gt;90,"No",IF(C8&lt;65,"No","Yes")))</f>
        <v>Yes</v>
      </c>
      <c r="E8" s="8">
        <v>83.381986389000005</v>
      </c>
      <c r="F8" s="11" t="str">
        <f>IF($B8="N/A","N/A",IF(E8&gt;90,"No",IF(E8&lt;65,"No","Yes")))</f>
        <v>Yes</v>
      </c>
      <c r="G8" s="8">
        <v>84.097235729000005</v>
      </c>
      <c r="H8" s="11" t="str">
        <f>IF($B8="N/A","N/A",IF(G8&gt;90,"No",IF(G8&lt;65,"No","Yes")))</f>
        <v>Yes</v>
      </c>
      <c r="I8" s="12">
        <v>2.718</v>
      </c>
      <c r="J8" s="12">
        <v>0.85780000000000001</v>
      </c>
      <c r="K8" s="43" t="s">
        <v>739</v>
      </c>
      <c r="L8" s="9" t="str">
        <f t="shared" si="0"/>
        <v>Yes</v>
      </c>
    </row>
    <row r="9" spans="1:12" x14ac:dyDescent="0.25">
      <c r="A9" s="44" t="s">
        <v>92</v>
      </c>
      <c r="B9" s="9" t="s">
        <v>298</v>
      </c>
      <c r="C9" s="8">
        <v>93.567398119000003</v>
      </c>
      <c r="D9" s="11" t="str">
        <f>IF($B9="N/A","N/A",IF(C9&gt;100,"No",IF(C9&lt;90,"No","Yes")))</f>
        <v>Yes</v>
      </c>
      <c r="E9" s="8">
        <v>93.334134038000002</v>
      </c>
      <c r="F9" s="11" t="str">
        <f>IF($B9="N/A","N/A",IF(E9&gt;100,"No",IF(E9&lt;90,"No","Yes")))</f>
        <v>Yes</v>
      </c>
      <c r="G9" s="8">
        <v>92.752920727000003</v>
      </c>
      <c r="H9" s="11" t="str">
        <f>IF($B9="N/A","N/A",IF(G9&gt;100,"No",IF(G9&lt;90,"No","Yes")))</f>
        <v>Yes</v>
      </c>
      <c r="I9" s="12">
        <v>-0.249</v>
      </c>
      <c r="J9" s="12">
        <v>-0.623</v>
      </c>
      <c r="K9" s="43" t="s">
        <v>739</v>
      </c>
      <c r="L9" s="9" t="str">
        <f t="shared" si="0"/>
        <v>Yes</v>
      </c>
    </row>
    <row r="10" spans="1:12" x14ac:dyDescent="0.25">
      <c r="A10" s="44" t="s">
        <v>93</v>
      </c>
      <c r="B10" s="9" t="s">
        <v>299</v>
      </c>
      <c r="C10" s="8">
        <v>91.197127937000005</v>
      </c>
      <c r="D10" s="11" t="str">
        <f>IF($B10="N/A","N/A",IF(C10&gt;100,"No",IF(C10&lt;85,"No","Yes")))</f>
        <v>Yes</v>
      </c>
      <c r="E10" s="8">
        <v>91.119159999000004</v>
      </c>
      <c r="F10" s="11" t="str">
        <f>IF($B10="N/A","N/A",IF(E10&gt;100,"No",IF(E10&lt;85,"No","Yes")))</f>
        <v>Yes</v>
      </c>
      <c r="G10" s="8">
        <v>91.122824429000005</v>
      </c>
      <c r="H10" s="11" t="str">
        <f>IF($B10="N/A","N/A",IF(G10&gt;100,"No",IF(G10&lt;85,"No","Yes")))</f>
        <v>Yes</v>
      </c>
      <c r="I10" s="12">
        <v>-8.5000000000000006E-2</v>
      </c>
      <c r="J10" s="12">
        <v>4.0000000000000001E-3</v>
      </c>
      <c r="K10" s="43" t="s">
        <v>739</v>
      </c>
      <c r="L10" s="9" t="str">
        <f t="shared" si="0"/>
        <v>Yes</v>
      </c>
    </row>
    <row r="11" spans="1:12" x14ac:dyDescent="0.25">
      <c r="A11" s="44" t="s">
        <v>94</v>
      </c>
      <c r="B11" s="9" t="s">
        <v>300</v>
      </c>
      <c r="C11" s="8">
        <v>66.640580772000007</v>
      </c>
      <c r="D11" s="11" t="str">
        <f>IF($B11="N/A","N/A",IF(C11&gt;100,"No",IF(C11&lt;80,"No","Yes")))</f>
        <v>No</v>
      </c>
      <c r="E11" s="8">
        <v>64.590843835000001</v>
      </c>
      <c r="F11" s="11" t="str">
        <f>IF($B11="N/A","N/A",IF(E11&gt;100,"No",IF(E11&lt;80,"No","Yes")))</f>
        <v>No</v>
      </c>
      <c r="G11" s="8">
        <v>66.573773556000006</v>
      </c>
      <c r="H11" s="11" t="str">
        <f>IF($B11="N/A","N/A",IF(G11&gt;100,"No",IF(G11&lt;80,"No","Yes")))</f>
        <v>No</v>
      </c>
      <c r="I11" s="12">
        <v>-3.08</v>
      </c>
      <c r="J11" s="12">
        <v>3.07</v>
      </c>
      <c r="K11" s="43" t="s">
        <v>739</v>
      </c>
      <c r="L11" s="9" t="str">
        <f t="shared" si="0"/>
        <v>Yes</v>
      </c>
    </row>
    <row r="12" spans="1:12" x14ac:dyDescent="0.25">
      <c r="A12" s="44" t="s">
        <v>95</v>
      </c>
      <c r="B12" s="9" t="s">
        <v>300</v>
      </c>
      <c r="C12" s="8">
        <v>64.023409294999993</v>
      </c>
      <c r="D12" s="11" t="str">
        <f>IF($B12="N/A","N/A",IF(C12&gt;100,"No",IF(C12&lt;80,"No","Yes")))</f>
        <v>No</v>
      </c>
      <c r="E12" s="8">
        <v>73.374647527999997</v>
      </c>
      <c r="F12" s="11" t="str">
        <f>IF($B12="N/A","N/A",IF(E12&gt;100,"No",IF(E12&lt;80,"No","Yes")))</f>
        <v>No</v>
      </c>
      <c r="G12" s="8">
        <v>69.748737038000002</v>
      </c>
      <c r="H12" s="11" t="str">
        <f>IF($B12="N/A","N/A",IF(G12&gt;100,"No",IF(G12&lt;80,"No","Yes")))</f>
        <v>No</v>
      </c>
      <c r="I12" s="12">
        <v>14.61</v>
      </c>
      <c r="J12" s="12">
        <v>-4.9400000000000004</v>
      </c>
      <c r="K12" s="43" t="s">
        <v>739</v>
      </c>
      <c r="L12" s="9" t="str">
        <f t="shared" si="0"/>
        <v>Yes</v>
      </c>
    </row>
    <row r="13" spans="1:12" x14ac:dyDescent="0.25">
      <c r="A13" s="3" t="s">
        <v>96</v>
      </c>
      <c r="B13" s="35" t="s">
        <v>213</v>
      </c>
      <c r="C13" s="36">
        <v>262050.97</v>
      </c>
      <c r="D13" s="11" t="str">
        <f t="shared" ref="D13:D44" si="1">IF($B13="N/A","N/A",IF(C13&gt;10,"No",IF(C13&lt;-10,"No","Yes")))</f>
        <v>N/A</v>
      </c>
      <c r="E13" s="36">
        <v>275749.96000000002</v>
      </c>
      <c r="F13" s="11" t="str">
        <f t="shared" ref="F13:F44" si="2">IF($B13="N/A","N/A",IF(E13&gt;10,"No",IF(E13&lt;-10,"No","Yes")))</f>
        <v>N/A</v>
      </c>
      <c r="G13" s="36">
        <v>269206.99</v>
      </c>
      <c r="H13" s="11" t="str">
        <f t="shared" ref="H13:H44" si="3">IF($B13="N/A","N/A",IF(G13&gt;10,"No",IF(G13&lt;-10,"No","Yes")))</f>
        <v>N/A</v>
      </c>
      <c r="I13" s="12">
        <v>5.2279999999999998</v>
      </c>
      <c r="J13" s="12">
        <v>-2.37</v>
      </c>
      <c r="K13" s="43" t="s">
        <v>739</v>
      </c>
      <c r="L13" s="9" t="str">
        <f t="shared" si="0"/>
        <v>Yes</v>
      </c>
    </row>
    <row r="14" spans="1:12" x14ac:dyDescent="0.25">
      <c r="A14" s="3" t="s">
        <v>100</v>
      </c>
      <c r="B14" s="35" t="s">
        <v>213</v>
      </c>
      <c r="C14" s="36">
        <v>55825</v>
      </c>
      <c r="D14" s="11" t="str">
        <f t="shared" si="1"/>
        <v>N/A</v>
      </c>
      <c r="E14" s="36">
        <v>58282</v>
      </c>
      <c r="F14" s="11" t="str">
        <f t="shared" si="2"/>
        <v>N/A</v>
      </c>
      <c r="G14" s="36">
        <v>59831</v>
      </c>
      <c r="H14" s="11" t="str">
        <f t="shared" si="3"/>
        <v>N/A</v>
      </c>
      <c r="I14" s="12">
        <v>4.4009999999999998</v>
      </c>
      <c r="J14" s="12">
        <v>2.6579999999999999</v>
      </c>
      <c r="K14" s="43" t="s">
        <v>739</v>
      </c>
      <c r="L14" s="9" t="str">
        <f t="shared" si="0"/>
        <v>Yes</v>
      </c>
    </row>
    <row r="15" spans="1:12" x14ac:dyDescent="0.25">
      <c r="A15" s="3" t="s">
        <v>990</v>
      </c>
      <c r="B15" s="35" t="s">
        <v>213</v>
      </c>
      <c r="C15" s="36">
        <v>7241</v>
      </c>
      <c r="D15" s="11" t="str">
        <f t="shared" si="1"/>
        <v>N/A</v>
      </c>
      <c r="E15" s="36">
        <v>6593</v>
      </c>
      <c r="F15" s="11" t="str">
        <f t="shared" si="2"/>
        <v>N/A</v>
      </c>
      <c r="G15" s="36">
        <v>6141</v>
      </c>
      <c r="H15" s="11" t="str">
        <f t="shared" si="3"/>
        <v>N/A</v>
      </c>
      <c r="I15" s="12">
        <v>-8.9499999999999993</v>
      </c>
      <c r="J15" s="12">
        <v>-6.86</v>
      </c>
      <c r="K15" s="43" t="s">
        <v>739</v>
      </c>
      <c r="L15" s="9" t="str">
        <f t="shared" si="0"/>
        <v>Yes</v>
      </c>
    </row>
    <row r="16" spans="1:12" x14ac:dyDescent="0.25">
      <c r="A16" s="3" t="s">
        <v>991</v>
      </c>
      <c r="B16" s="35" t="s">
        <v>213</v>
      </c>
      <c r="C16" s="36">
        <v>3660</v>
      </c>
      <c r="D16" s="11" t="str">
        <f t="shared" si="1"/>
        <v>N/A</v>
      </c>
      <c r="E16" s="36">
        <v>3695</v>
      </c>
      <c r="F16" s="11" t="str">
        <f t="shared" si="2"/>
        <v>N/A</v>
      </c>
      <c r="G16" s="36">
        <v>3732</v>
      </c>
      <c r="H16" s="11" t="str">
        <f t="shared" si="3"/>
        <v>N/A</v>
      </c>
      <c r="I16" s="12">
        <v>0.95630000000000004</v>
      </c>
      <c r="J16" s="12">
        <v>1.0009999999999999</v>
      </c>
      <c r="K16" s="43" t="s">
        <v>739</v>
      </c>
      <c r="L16" s="9" t="str">
        <f t="shared" si="0"/>
        <v>Yes</v>
      </c>
    </row>
    <row r="17" spans="1:12" x14ac:dyDescent="0.25">
      <c r="A17" s="3" t="s">
        <v>992</v>
      </c>
      <c r="B17" s="35" t="s">
        <v>213</v>
      </c>
      <c r="C17" s="36">
        <v>19564</v>
      </c>
      <c r="D17" s="11" t="str">
        <f t="shared" si="1"/>
        <v>N/A</v>
      </c>
      <c r="E17" s="36">
        <v>19824</v>
      </c>
      <c r="F17" s="11" t="str">
        <f t="shared" si="2"/>
        <v>N/A</v>
      </c>
      <c r="G17" s="36">
        <v>21082</v>
      </c>
      <c r="H17" s="11" t="str">
        <f t="shared" si="3"/>
        <v>N/A</v>
      </c>
      <c r="I17" s="12">
        <v>1.329</v>
      </c>
      <c r="J17" s="12">
        <v>6.3460000000000001</v>
      </c>
      <c r="K17" s="43" t="s">
        <v>739</v>
      </c>
      <c r="L17" s="9" t="str">
        <f t="shared" si="0"/>
        <v>Yes</v>
      </c>
    </row>
    <row r="18" spans="1:12" x14ac:dyDescent="0.25">
      <c r="A18" s="3" t="s">
        <v>993</v>
      </c>
      <c r="B18" s="35" t="s">
        <v>213</v>
      </c>
      <c r="C18" s="36">
        <v>25207</v>
      </c>
      <c r="D18" s="11" t="str">
        <f t="shared" si="1"/>
        <v>N/A</v>
      </c>
      <c r="E18" s="36">
        <v>27999</v>
      </c>
      <c r="F18" s="11" t="str">
        <f t="shared" si="2"/>
        <v>N/A</v>
      </c>
      <c r="G18" s="36">
        <v>28712</v>
      </c>
      <c r="H18" s="11" t="str">
        <f t="shared" si="3"/>
        <v>N/A</v>
      </c>
      <c r="I18" s="12">
        <v>11.08</v>
      </c>
      <c r="J18" s="12">
        <v>2.5470000000000002</v>
      </c>
      <c r="K18" s="43" t="s">
        <v>739</v>
      </c>
      <c r="L18" s="9" t="str">
        <f t="shared" si="0"/>
        <v>Yes</v>
      </c>
    </row>
    <row r="19" spans="1:12" x14ac:dyDescent="0.25">
      <c r="A19" s="3" t="s">
        <v>994</v>
      </c>
      <c r="B19" s="35" t="s">
        <v>213</v>
      </c>
      <c r="C19" s="36">
        <v>153</v>
      </c>
      <c r="D19" s="11" t="str">
        <f t="shared" si="1"/>
        <v>N/A</v>
      </c>
      <c r="E19" s="36">
        <v>171</v>
      </c>
      <c r="F19" s="11" t="str">
        <f t="shared" si="2"/>
        <v>N/A</v>
      </c>
      <c r="G19" s="36">
        <v>164</v>
      </c>
      <c r="H19" s="11" t="str">
        <f t="shared" si="3"/>
        <v>N/A</v>
      </c>
      <c r="I19" s="12">
        <v>11.76</v>
      </c>
      <c r="J19" s="12">
        <v>-4.09</v>
      </c>
      <c r="K19" s="43" t="s">
        <v>739</v>
      </c>
      <c r="L19" s="9" t="str">
        <f t="shared" si="0"/>
        <v>Yes</v>
      </c>
    </row>
    <row r="20" spans="1:12" x14ac:dyDescent="0.25">
      <c r="A20" s="3" t="s">
        <v>101</v>
      </c>
      <c r="B20" s="35" t="s">
        <v>213</v>
      </c>
      <c r="C20" s="36">
        <v>153200</v>
      </c>
      <c r="D20" s="11" t="str">
        <f t="shared" si="1"/>
        <v>N/A</v>
      </c>
      <c r="E20" s="36">
        <v>158476</v>
      </c>
      <c r="F20" s="11" t="str">
        <f t="shared" si="2"/>
        <v>N/A</v>
      </c>
      <c r="G20" s="36">
        <v>165244</v>
      </c>
      <c r="H20" s="11" t="str">
        <f t="shared" si="3"/>
        <v>N/A</v>
      </c>
      <c r="I20" s="12">
        <v>3.444</v>
      </c>
      <c r="J20" s="12">
        <v>4.2709999999999999</v>
      </c>
      <c r="K20" s="43" t="s">
        <v>739</v>
      </c>
      <c r="L20" s="9" t="str">
        <f t="shared" si="0"/>
        <v>Yes</v>
      </c>
    </row>
    <row r="21" spans="1:12" x14ac:dyDescent="0.25">
      <c r="A21" s="3" t="s">
        <v>995</v>
      </c>
      <c r="B21" s="35" t="s">
        <v>213</v>
      </c>
      <c r="C21" s="36">
        <v>97471</v>
      </c>
      <c r="D21" s="11" t="str">
        <f t="shared" si="1"/>
        <v>N/A</v>
      </c>
      <c r="E21" s="36">
        <v>99432</v>
      </c>
      <c r="F21" s="11" t="str">
        <f t="shared" si="2"/>
        <v>N/A</v>
      </c>
      <c r="G21" s="36">
        <v>102425</v>
      </c>
      <c r="H21" s="11" t="str">
        <f t="shared" si="3"/>
        <v>N/A</v>
      </c>
      <c r="I21" s="12">
        <v>2.012</v>
      </c>
      <c r="J21" s="12">
        <v>3.01</v>
      </c>
      <c r="K21" s="43" t="s">
        <v>739</v>
      </c>
      <c r="L21" s="9" t="str">
        <f t="shared" si="0"/>
        <v>Yes</v>
      </c>
    </row>
    <row r="22" spans="1:12" x14ac:dyDescent="0.25">
      <c r="A22" s="3" t="s">
        <v>996</v>
      </c>
      <c r="B22" s="35" t="s">
        <v>213</v>
      </c>
      <c r="C22" s="36">
        <v>1942</v>
      </c>
      <c r="D22" s="11" t="str">
        <f t="shared" si="1"/>
        <v>N/A</v>
      </c>
      <c r="E22" s="36">
        <v>1764</v>
      </c>
      <c r="F22" s="11" t="str">
        <f t="shared" si="2"/>
        <v>N/A</v>
      </c>
      <c r="G22" s="36">
        <v>1816</v>
      </c>
      <c r="H22" s="11" t="str">
        <f t="shared" si="3"/>
        <v>N/A</v>
      </c>
      <c r="I22" s="12">
        <v>-9.17</v>
      </c>
      <c r="J22" s="12">
        <v>2.948</v>
      </c>
      <c r="K22" s="43" t="s">
        <v>739</v>
      </c>
      <c r="L22" s="9" t="str">
        <f t="shared" si="0"/>
        <v>Yes</v>
      </c>
    </row>
    <row r="23" spans="1:12" x14ac:dyDescent="0.25">
      <c r="A23" s="3" t="s">
        <v>997</v>
      </c>
      <c r="B23" s="35" t="s">
        <v>213</v>
      </c>
      <c r="C23" s="36">
        <v>25768</v>
      </c>
      <c r="D23" s="11" t="str">
        <f t="shared" si="1"/>
        <v>N/A</v>
      </c>
      <c r="E23" s="36">
        <v>23304</v>
      </c>
      <c r="F23" s="11" t="str">
        <f t="shared" si="2"/>
        <v>N/A</v>
      </c>
      <c r="G23" s="36">
        <v>25508</v>
      </c>
      <c r="H23" s="11" t="str">
        <f t="shared" si="3"/>
        <v>N/A</v>
      </c>
      <c r="I23" s="12">
        <v>-9.56</v>
      </c>
      <c r="J23" s="12">
        <v>9.4580000000000002</v>
      </c>
      <c r="K23" s="43" t="s">
        <v>739</v>
      </c>
      <c r="L23" s="9" t="str">
        <f t="shared" si="0"/>
        <v>Yes</v>
      </c>
    </row>
    <row r="24" spans="1:12" x14ac:dyDescent="0.25">
      <c r="A24" s="3" t="s">
        <v>998</v>
      </c>
      <c r="B24" s="35" t="s">
        <v>213</v>
      </c>
      <c r="C24" s="36">
        <v>28019</v>
      </c>
      <c r="D24" s="11" t="str">
        <f t="shared" si="1"/>
        <v>N/A</v>
      </c>
      <c r="E24" s="36">
        <v>33976</v>
      </c>
      <c r="F24" s="11" t="str">
        <f t="shared" si="2"/>
        <v>N/A</v>
      </c>
      <c r="G24" s="36">
        <v>35495</v>
      </c>
      <c r="H24" s="11" t="str">
        <f t="shared" si="3"/>
        <v>N/A</v>
      </c>
      <c r="I24" s="12">
        <v>21.26</v>
      </c>
      <c r="J24" s="12">
        <v>4.4710000000000001</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60058</v>
      </c>
      <c r="D26" s="11" t="str">
        <f t="shared" si="1"/>
        <v>N/A</v>
      </c>
      <c r="E26" s="36">
        <v>62690</v>
      </c>
      <c r="F26" s="11" t="str">
        <f t="shared" si="2"/>
        <v>N/A</v>
      </c>
      <c r="G26" s="36">
        <v>58849</v>
      </c>
      <c r="H26" s="11" t="str">
        <f t="shared" si="3"/>
        <v>N/A</v>
      </c>
      <c r="I26" s="12">
        <v>4.3819999999999997</v>
      </c>
      <c r="J26" s="12">
        <v>-6.13</v>
      </c>
      <c r="K26" s="43" t="s">
        <v>739</v>
      </c>
      <c r="L26" s="9" t="str">
        <f t="shared" si="0"/>
        <v>Yes</v>
      </c>
    </row>
    <row r="27" spans="1:12" x14ac:dyDescent="0.25">
      <c r="A27" s="3" t="s">
        <v>1000</v>
      </c>
      <c r="B27" s="35" t="s">
        <v>213</v>
      </c>
      <c r="C27" s="36">
        <v>23692</v>
      </c>
      <c r="D27" s="11" t="str">
        <f t="shared" si="1"/>
        <v>N/A</v>
      </c>
      <c r="E27" s="36">
        <v>25296</v>
      </c>
      <c r="F27" s="11" t="str">
        <f t="shared" si="2"/>
        <v>N/A</v>
      </c>
      <c r="G27" s="36">
        <v>22878</v>
      </c>
      <c r="H27" s="11" t="str">
        <f t="shared" si="3"/>
        <v>N/A</v>
      </c>
      <c r="I27" s="12">
        <v>6.77</v>
      </c>
      <c r="J27" s="12">
        <v>-9.56</v>
      </c>
      <c r="K27" s="43" t="s">
        <v>739</v>
      </c>
      <c r="L27" s="9" t="str">
        <f t="shared" si="0"/>
        <v>Yes</v>
      </c>
    </row>
    <row r="28" spans="1:12" x14ac:dyDescent="0.25">
      <c r="A28" s="3" t="s">
        <v>1001</v>
      </c>
      <c r="B28" s="35" t="s">
        <v>213</v>
      </c>
      <c r="C28" s="36">
        <v>14</v>
      </c>
      <c r="D28" s="11" t="str">
        <f t="shared" si="1"/>
        <v>N/A</v>
      </c>
      <c r="E28" s="36">
        <v>40</v>
      </c>
      <c r="F28" s="11" t="str">
        <f t="shared" si="2"/>
        <v>N/A</v>
      </c>
      <c r="G28" s="36">
        <v>45</v>
      </c>
      <c r="H28" s="11" t="str">
        <f t="shared" si="3"/>
        <v>N/A</v>
      </c>
      <c r="I28" s="12">
        <v>185.7</v>
      </c>
      <c r="J28" s="12">
        <v>12.5</v>
      </c>
      <c r="K28" s="43" t="s">
        <v>739</v>
      </c>
      <c r="L28" s="9" t="str">
        <f t="shared" si="0"/>
        <v>Yes</v>
      </c>
    </row>
    <row r="29" spans="1:12" x14ac:dyDescent="0.25">
      <c r="A29" s="3" t="s">
        <v>1002</v>
      </c>
      <c r="B29" s="35" t="s">
        <v>213</v>
      </c>
      <c r="C29" s="36">
        <v>35</v>
      </c>
      <c r="D29" s="11" t="str">
        <f t="shared" si="1"/>
        <v>N/A</v>
      </c>
      <c r="E29" s="36">
        <v>32</v>
      </c>
      <c r="F29" s="11" t="str">
        <f t="shared" si="2"/>
        <v>N/A</v>
      </c>
      <c r="G29" s="102">
        <v>11</v>
      </c>
      <c r="H29" s="11" t="str">
        <f t="shared" si="3"/>
        <v>N/A</v>
      </c>
      <c r="I29" s="12">
        <v>-8.57</v>
      </c>
      <c r="J29" s="12">
        <v>-96.9</v>
      </c>
      <c r="K29" s="43" t="s">
        <v>739</v>
      </c>
      <c r="L29" s="9" t="str">
        <f t="shared" si="0"/>
        <v>No</v>
      </c>
    </row>
    <row r="30" spans="1:12" x14ac:dyDescent="0.25">
      <c r="A30" s="3" t="s">
        <v>1003</v>
      </c>
      <c r="B30" s="35" t="s">
        <v>213</v>
      </c>
      <c r="C30" s="36">
        <v>15010</v>
      </c>
      <c r="D30" s="11" t="str">
        <f t="shared" si="1"/>
        <v>N/A</v>
      </c>
      <c r="E30" s="36">
        <v>14695</v>
      </c>
      <c r="F30" s="11" t="str">
        <f t="shared" si="2"/>
        <v>N/A</v>
      </c>
      <c r="G30" s="36">
        <v>11414</v>
      </c>
      <c r="H30" s="11" t="str">
        <f t="shared" si="3"/>
        <v>N/A</v>
      </c>
      <c r="I30" s="12">
        <v>-2.1</v>
      </c>
      <c r="J30" s="12">
        <v>-22.3</v>
      </c>
      <c r="K30" s="43" t="s">
        <v>739</v>
      </c>
      <c r="L30" s="9" t="str">
        <f t="shared" si="0"/>
        <v>Yes</v>
      </c>
    </row>
    <row r="31" spans="1:12" x14ac:dyDescent="0.25">
      <c r="A31" s="3" t="s">
        <v>1004</v>
      </c>
      <c r="B31" s="35" t="s">
        <v>213</v>
      </c>
      <c r="C31" s="36">
        <v>5703</v>
      </c>
      <c r="D31" s="11" t="str">
        <f t="shared" si="1"/>
        <v>N/A</v>
      </c>
      <c r="E31" s="36">
        <v>7194</v>
      </c>
      <c r="F31" s="11" t="str">
        <f t="shared" si="2"/>
        <v>N/A</v>
      </c>
      <c r="G31" s="36">
        <v>10053</v>
      </c>
      <c r="H31" s="11" t="str">
        <f t="shared" si="3"/>
        <v>N/A</v>
      </c>
      <c r="I31" s="12">
        <v>26.14</v>
      </c>
      <c r="J31" s="12">
        <v>39.74</v>
      </c>
      <c r="K31" s="43" t="s">
        <v>739</v>
      </c>
      <c r="L31" s="9" t="str">
        <f t="shared" si="0"/>
        <v>No</v>
      </c>
    </row>
    <row r="32" spans="1:12" x14ac:dyDescent="0.25">
      <c r="A32" s="3" t="s">
        <v>1005</v>
      </c>
      <c r="B32" s="35" t="s">
        <v>213</v>
      </c>
      <c r="C32" s="36">
        <v>14943</v>
      </c>
      <c r="D32" s="11" t="str">
        <f t="shared" si="1"/>
        <v>N/A</v>
      </c>
      <c r="E32" s="36">
        <v>14748</v>
      </c>
      <c r="F32" s="11" t="str">
        <f t="shared" si="2"/>
        <v>N/A</v>
      </c>
      <c r="G32" s="36">
        <v>14368</v>
      </c>
      <c r="H32" s="11" t="str">
        <f t="shared" si="3"/>
        <v>N/A</v>
      </c>
      <c r="I32" s="12">
        <v>-1.3</v>
      </c>
      <c r="J32" s="12">
        <v>-2.58</v>
      </c>
      <c r="K32" s="43" t="s">
        <v>739</v>
      </c>
      <c r="L32" s="9" t="str">
        <f t="shared" si="0"/>
        <v>Yes</v>
      </c>
    </row>
    <row r="33" spans="1:12" x14ac:dyDescent="0.25">
      <c r="A33" s="3" t="s">
        <v>1006</v>
      </c>
      <c r="B33" s="35" t="s">
        <v>213</v>
      </c>
      <c r="C33" s="36">
        <v>661</v>
      </c>
      <c r="D33" s="11" t="str">
        <f t="shared" si="1"/>
        <v>N/A</v>
      </c>
      <c r="E33" s="36">
        <v>685</v>
      </c>
      <c r="F33" s="11" t="str">
        <f t="shared" si="2"/>
        <v>N/A</v>
      </c>
      <c r="G33" s="36">
        <v>90</v>
      </c>
      <c r="H33" s="11" t="str">
        <f t="shared" si="3"/>
        <v>N/A</v>
      </c>
      <c r="I33" s="12">
        <v>3.6309999999999998</v>
      </c>
      <c r="J33" s="12">
        <v>-86.9</v>
      </c>
      <c r="K33" s="43" t="s">
        <v>739</v>
      </c>
      <c r="L33" s="9" t="str">
        <f t="shared" si="0"/>
        <v>No</v>
      </c>
    </row>
    <row r="34" spans="1:12" x14ac:dyDescent="0.25">
      <c r="A34" s="3" t="s">
        <v>105</v>
      </c>
      <c r="B34" s="35" t="s">
        <v>213</v>
      </c>
      <c r="C34" s="36">
        <v>78943</v>
      </c>
      <c r="D34" s="11" t="str">
        <f t="shared" si="1"/>
        <v>N/A</v>
      </c>
      <c r="E34" s="36">
        <v>62771</v>
      </c>
      <c r="F34" s="11" t="str">
        <f t="shared" si="2"/>
        <v>N/A</v>
      </c>
      <c r="G34" s="36">
        <v>45132</v>
      </c>
      <c r="H34" s="11" t="str">
        <f t="shared" si="3"/>
        <v>N/A</v>
      </c>
      <c r="I34" s="12">
        <v>-20.5</v>
      </c>
      <c r="J34" s="12">
        <v>-28.1</v>
      </c>
      <c r="K34" s="43" t="s">
        <v>739</v>
      </c>
      <c r="L34" s="9" t="str">
        <f t="shared" si="0"/>
        <v>Yes</v>
      </c>
    </row>
    <row r="35" spans="1:12" x14ac:dyDescent="0.25">
      <c r="A35" s="3" t="s">
        <v>1007</v>
      </c>
      <c r="B35" s="35" t="s">
        <v>213</v>
      </c>
      <c r="C35" s="36">
        <v>18876</v>
      </c>
      <c r="D35" s="11" t="str">
        <f t="shared" si="1"/>
        <v>N/A</v>
      </c>
      <c r="E35" s="36">
        <v>21158</v>
      </c>
      <c r="F35" s="11" t="str">
        <f t="shared" si="2"/>
        <v>N/A</v>
      </c>
      <c r="G35" s="36">
        <v>18320</v>
      </c>
      <c r="H35" s="11" t="str">
        <f t="shared" si="3"/>
        <v>N/A</v>
      </c>
      <c r="I35" s="12">
        <v>12.09</v>
      </c>
      <c r="J35" s="12">
        <v>-13.4</v>
      </c>
      <c r="K35" s="43" t="s">
        <v>739</v>
      </c>
      <c r="L35" s="9" t="str">
        <f t="shared" si="0"/>
        <v>Yes</v>
      </c>
    </row>
    <row r="36" spans="1:12" x14ac:dyDescent="0.25">
      <c r="A36" s="3" t="s">
        <v>1008</v>
      </c>
      <c r="B36" s="35" t="s">
        <v>213</v>
      </c>
      <c r="C36" s="36">
        <v>13</v>
      </c>
      <c r="D36" s="11" t="str">
        <f t="shared" si="1"/>
        <v>N/A</v>
      </c>
      <c r="E36" s="36">
        <v>11</v>
      </c>
      <c r="F36" s="11" t="str">
        <f t="shared" si="2"/>
        <v>N/A</v>
      </c>
      <c r="G36" s="36">
        <v>11</v>
      </c>
      <c r="H36" s="11" t="str">
        <f t="shared" si="3"/>
        <v>N/A</v>
      </c>
      <c r="I36" s="12">
        <v>-23.1</v>
      </c>
      <c r="J36" s="12">
        <v>-50</v>
      </c>
      <c r="K36" s="43" t="s">
        <v>739</v>
      </c>
      <c r="L36" s="9" t="str">
        <f t="shared" si="0"/>
        <v>No</v>
      </c>
    </row>
    <row r="37" spans="1:12" x14ac:dyDescent="0.25">
      <c r="A37" s="3" t="s">
        <v>1009</v>
      </c>
      <c r="B37" s="35" t="s">
        <v>213</v>
      </c>
      <c r="C37" s="36">
        <v>11</v>
      </c>
      <c r="D37" s="11" t="str">
        <f t="shared" si="1"/>
        <v>N/A</v>
      </c>
      <c r="E37" s="36">
        <v>0</v>
      </c>
      <c r="F37" s="11" t="str">
        <f t="shared" si="2"/>
        <v>N/A</v>
      </c>
      <c r="G37" s="36">
        <v>0</v>
      </c>
      <c r="H37" s="11" t="str">
        <f t="shared" si="3"/>
        <v>N/A</v>
      </c>
      <c r="I37" s="12">
        <v>-100</v>
      </c>
      <c r="J37" s="12" t="s">
        <v>1746</v>
      </c>
      <c r="K37" s="43" t="s">
        <v>739</v>
      </c>
      <c r="L37" s="9" t="str">
        <f t="shared" si="0"/>
        <v>N/A</v>
      </c>
    </row>
    <row r="38" spans="1:12" x14ac:dyDescent="0.25">
      <c r="A38" s="3" t="s">
        <v>1010</v>
      </c>
      <c r="B38" s="35" t="s">
        <v>213</v>
      </c>
      <c r="C38" s="36">
        <v>17057</v>
      </c>
      <c r="D38" s="11" t="str">
        <f t="shared" si="1"/>
        <v>N/A</v>
      </c>
      <c r="E38" s="36">
        <v>17665</v>
      </c>
      <c r="F38" s="11" t="str">
        <f t="shared" si="2"/>
        <v>N/A</v>
      </c>
      <c r="G38" s="36">
        <v>12027</v>
      </c>
      <c r="H38" s="11" t="str">
        <f t="shared" si="3"/>
        <v>N/A</v>
      </c>
      <c r="I38" s="12">
        <v>3.5649999999999999</v>
      </c>
      <c r="J38" s="12">
        <v>-31.9</v>
      </c>
      <c r="K38" s="43" t="s">
        <v>739</v>
      </c>
      <c r="L38" s="9" t="str">
        <f t="shared" si="0"/>
        <v>No</v>
      </c>
    </row>
    <row r="39" spans="1:12" x14ac:dyDescent="0.25">
      <c r="A39" s="3" t="s">
        <v>1011</v>
      </c>
      <c r="B39" s="35" t="s">
        <v>213</v>
      </c>
      <c r="C39" s="36">
        <v>3221</v>
      </c>
      <c r="D39" s="11" t="str">
        <f t="shared" si="1"/>
        <v>N/A</v>
      </c>
      <c r="E39" s="36">
        <v>3699</v>
      </c>
      <c r="F39" s="11" t="str">
        <f t="shared" si="2"/>
        <v>N/A</v>
      </c>
      <c r="G39" s="36">
        <v>3879</v>
      </c>
      <c r="H39" s="11" t="str">
        <f t="shared" si="3"/>
        <v>N/A</v>
      </c>
      <c r="I39" s="12">
        <v>14.84</v>
      </c>
      <c r="J39" s="12">
        <v>4.8659999999999997</v>
      </c>
      <c r="K39" s="43" t="s">
        <v>739</v>
      </c>
      <c r="L39" s="9" t="str">
        <f t="shared" si="0"/>
        <v>Yes</v>
      </c>
    </row>
    <row r="40" spans="1:12" x14ac:dyDescent="0.25">
      <c r="A40" s="3" t="s">
        <v>1012</v>
      </c>
      <c r="B40" s="35" t="s">
        <v>213</v>
      </c>
      <c r="C40" s="36">
        <v>39775</v>
      </c>
      <c r="D40" s="11" t="str">
        <f t="shared" si="1"/>
        <v>N/A</v>
      </c>
      <c r="E40" s="36">
        <v>20239</v>
      </c>
      <c r="F40" s="11" t="str">
        <f t="shared" si="2"/>
        <v>N/A</v>
      </c>
      <c r="G40" s="36">
        <v>10901</v>
      </c>
      <c r="H40" s="11" t="str">
        <f t="shared" si="3"/>
        <v>N/A</v>
      </c>
      <c r="I40" s="12">
        <v>-49.1</v>
      </c>
      <c r="J40" s="12">
        <v>-46.1</v>
      </c>
      <c r="K40" s="43" t="s">
        <v>739</v>
      </c>
      <c r="L40" s="9" t="str">
        <f t="shared" si="0"/>
        <v>No</v>
      </c>
    </row>
    <row r="41" spans="1:12" x14ac:dyDescent="0.25">
      <c r="A41" s="44" t="s">
        <v>84</v>
      </c>
      <c r="B41" s="35" t="s">
        <v>213</v>
      </c>
      <c r="C41" s="45">
        <v>2592126217</v>
      </c>
      <c r="D41" s="11" t="str">
        <f t="shared" si="1"/>
        <v>N/A</v>
      </c>
      <c r="E41" s="45">
        <v>2428973167</v>
      </c>
      <c r="F41" s="11" t="str">
        <f t="shared" si="2"/>
        <v>N/A</v>
      </c>
      <c r="G41" s="45">
        <v>2299986598</v>
      </c>
      <c r="H41" s="11" t="str">
        <f t="shared" si="3"/>
        <v>N/A</v>
      </c>
      <c r="I41" s="12">
        <v>-6.29</v>
      </c>
      <c r="J41" s="12">
        <v>-5.31</v>
      </c>
      <c r="K41" s="43" t="s">
        <v>739</v>
      </c>
      <c r="L41" s="9" t="str">
        <f t="shared" si="0"/>
        <v>Yes</v>
      </c>
    </row>
    <row r="42" spans="1:12" x14ac:dyDescent="0.25">
      <c r="A42" s="44" t="s">
        <v>1500</v>
      </c>
      <c r="B42" s="35" t="s">
        <v>213</v>
      </c>
      <c r="C42" s="45">
        <v>7448.0820887</v>
      </c>
      <c r="D42" s="11" t="str">
        <f t="shared" si="1"/>
        <v>N/A</v>
      </c>
      <c r="E42" s="45">
        <v>7097.7156937999998</v>
      </c>
      <c r="F42" s="11" t="str">
        <f t="shared" si="2"/>
        <v>N/A</v>
      </c>
      <c r="G42" s="45">
        <v>6989.6509956</v>
      </c>
      <c r="H42" s="11" t="str">
        <f t="shared" si="3"/>
        <v>N/A</v>
      </c>
      <c r="I42" s="12">
        <v>-4.7</v>
      </c>
      <c r="J42" s="12">
        <v>-1.52</v>
      </c>
      <c r="K42" s="43" t="s">
        <v>739</v>
      </c>
      <c r="L42" s="9" t="str">
        <f t="shared" si="0"/>
        <v>Yes</v>
      </c>
    </row>
    <row r="43" spans="1:12" x14ac:dyDescent="0.25">
      <c r="A43" s="44" t="s">
        <v>1501</v>
      </c>
      <c r="B43" s="35" t="s">
        <v>213</v>
      </c>
      <c r="C43" s="45">
        <v>9175.2458010999999</v>
      </c>
      <c r="D43" s="11" t="str">
        <f t="shared" si="1"/>
        <v>N/A</v>
      </c>
      <c r="E43" s="45">
        <v>8512.2890459999999</v>
      </c>
      <c r="F43" s="11" t="str">
        <f t="shared" si="2"/>
        <v>N/A</v>
      </c>
      <c r="G43" s="45">
        <v>8311.3920868000005</v>
      </c>
      <c r="H43" s="11" t="str">
        <f t="shared" si="3"/>
        <v>N/A</v>
      </c>
      <c r="I43" s="12">
        <v>-7.23</v>
      </c>
      <c r="J43" s="12">
        <v>-2.36</v>
      </c>
      <c r="K43" s="43" t="s">
        <v>739</v>
      </c>
      <c r="L43" s="9" t="str">
        <f t="shared" si="0"/>
        <v>Yes</v>
      </c>
    </row>
    <row r="44" spans="1:12" x14ac:dyDescent="0.25">
      <c r="A44" s="4" t="s">
        <v>107</v>
      </c>
      <c r="B44" s="35" t="s">
        <v>213</v>
      </c>
      <c r="C44" s="45">
        <v>1019164613</v>
      </c>
      <c r="D44" s="11" t="str">
        <f t="shared" si="1"/>
        <v>N/A</v>
      </c>
      <c r="E44" s="45">
        <v>1246141826</v>
      </c>
      <c r="F44" s="11" t="str">
        <f t="shared" si="2"/>
        <v>N/A</v>
      </c>
      <c r="G44" s="45">
        <v>1000490252</v>
      </c>
      <c r="H44" s="11" t="str">
        <f t="shared" si="3"/>
        <v>N/A</v>
      </c>
      <c r="I44" s="12">
        <v>22.27</v>
      </c>
      <c r="J44" s="12">
        <v>-19.7</v>
      </c>
      <c r="K44" s="43" t="s">
        <v>739</v>
      </c>
      <c r="L44" s="9" t="str">
        <f t="shared" si="0"/>
        <v>Yes</v>
      </c>
    </row>
    <row r="45" spans="1:12" x14ac:dyDescent="0.25">
      <c r="A45" s="44" t="s">
        <v>158</v>
      </c>
      <c r="B45" s="43" t="s">
        <v>217</v>
      </c>
      <c r="C45" s="1">
        <v>38182</v>
      </c>
      <c r="D45" s="11" t="str">
        <f>IF($B45="N/A","N/A",IF(C45&gt;0,"No",IF(C45&lt;0,"No","Yes")))</f>
        <v>No</v>
      </c>
      <c r="E45" s="1">
        <v>5277</v>
      </c>
      <c r="F45" s="11" t="str">
        <f>IF($B45="N/A","N/A",IF(E45&gt;0,"No",IF(E45&lt;0,"No","Yes")))</f>
        <v>No</v>
      </c>
      <c r="G45" s="1">
        <v>7063</v>
      </c>
      <c r="H45" s="11" t="str">
        <f>IF($B45="N/A","N/A",IF(G45&gt;0,"No",IF(G45&lt;0,"No","Yes")))</f>
        <v>No</v>
      </c>
      <c r="I45" s="12">
        <v>-86.2</v>
      </c>
      <c r="J45" s="12">
        <v>33.840000000000003</v>
      </c>
      <c r="K45" s="43" t="s">
        <v>739</v>
      </c>
      <c r="L45" s="9" t="str">
        <f t="shared" si="0"/>
        <v>No</v>
      </c>
    </row>
    <row r="46" spans="1:12" x14ac:dyDescent="0.25">
      <c r="A46" s="44" t="s">
        <v>156</v>
      </c>
      <c r="B46" s="35" t="s">
        <v>213</v>
      </c>
      <c r="C46" s="45">
        <v>161279563</v>
      </c>
      <c r="D46" s="11" t="str">
        <f t="shared" ref="D46:D47" si="4">IF($B46="N/A","N/A",IF(C46&gt;10,"No",IF(C46&lt;-10,"No","Yes")))</f>
        <v>N/A</v>
      </c>
      <c r="E46" s="45">
        <v>2220050</v>
      </c>
      <c r="F46" s="11" t="str">
        <f t="shared" ref="F46:F47" si="5">IF($B46="N/A","N/A",IF(E46&gt;10,"No",IF(E46&lt;-10,"No","Yes")))</f>
        <v>N/A</v>
      </c>
      <c r="G46" s="45">
        <v>4715776</v>
      </c>
      <c r="H46" s="11" t="str">
        <f t="shared" ref="H46:H47" si="6">IF($B46="N/A","N/A",IF(G46&gt;10,"No",IF(G46&lt;-10,"No","Yes")))</f>
        <v>N/A</v>
      </c>
      <c r="I46" s="12">
        <v>-98.6</v>
      </c>
      <c r="J46" s="12">
        <v>112.4</v>
      </c>
      <c r="K46" s="43" t="s">
        <v>739</v>
      </c>
      <c r="L46" s="9" t="str">
        <f t="shared" si="0"/>
        <v>No</v>
      </c>
    </row>
    <row r="47" spans="1:12" x14ac:dyDescent="0.25">
      <c r="A47" s="44" t="s">
        <v>1303</v>
      </c>
      <c r="B47" s="35" t="s">
        <v>213</v>
      </c>
      <c r="C47" s="45">
        <v>4223.9684405999997</v>
      </c>
      <c r="D47" s="11" t="str">
        <f t="shared" si="4"/>
        <v>N/A</v>
      </c>
      <c r="E47" s="45">
        <v>420.70305098</v>
      </c>
      <c r="F47" s="11" t="str">
        <f t="shared" si="5"/>
        <v>N/A</v>
      </c>
      <c r="G47" s="45">
        <v>667.67322666999996</v>
      </c>
      <c r="H47" s="11" t="str">
        <f t="shared" si="6"/>
        <v>N/A</v>
      </c>
      <c r="I47" s="12">
        <v>-90</v>
      </c>
      <c r="J47" s="12">
        <v>58.7</v>
      </c>
      <c r="K47" s="43" t="s">
        <v>739</v>
      </c>
      <c r="L47" s="9" t="str">
        <f>IF(J47="Div by 0", "N/A", IF(OR(J47="N/A",K47="N/A"),"N/A", IF(J47&gt;VALUE(MID(K47,1,2)), "No", IF(J47&lt;-1*VALUE(MID(K47,1,2)), "No", "Yes"))))</f>
        <v>No</v>
      </c>
    </row>
    <row r="48" spans="1:12" x14ac:dyDescent="0.25">
      <c r="A48" s="44" t="s">
        <v>1502</v>
      </c>
      <c r="B48" s="35" t="s">
        <v>213</v>
      </c>
      <c r="C48" s="45">
        <v>15183.667407000001</v>
      </c>
      <c r="D48" s="11" t="str">
        <f t="shared" ref="D48:D74" si="7">IF($B48="N/A","N/A",IF(C48&gt;10,"No",IF(C48&lt;-10,"No","Yes")))</f>
        <v>N/A</v>
      </c>
      <c r="E48" s="45">
        <v>14622.083508</v>
      </c>
      <c r="F48" s="11" t="str">
        <f t="shared" ref="F48:F74" si="8">IF($B48="N/A","N/A",IF(E48&gt;10,"No",IF(E48&lt;-10,"No","Yes")))</f>
        <v>N/A</v>
      </c>
      <c r="G48" s="45">
        <v>13471.377496999999</v>
      </c>
      <c r="H48" s="11" t="str">
        <f t="shared" ref="H48:H74" si="9">IF($B48="N/A","N/A",IF(G48&gt;10,"No",IF(G48&lt;-10,"No","Yes")))</f>
        <v>N/A</v>
      </c>
      <c r="I48" s="12">
        <v>-3.7</v>
      </c>
      <c r="J48" s="12">
        <v>-7.87</v>
      </c>
      <c r="K48" s="43" t="s">
        <v>739</v>
      </c>
      <c r="L48" s="9" t="str">
        <f t="shared" ref="L48:L74" si="10">IF(J48="Div by 0", "N/A", IF(K48="N/A","N/A", IF(J48&gt;VALUE(MID(K48,1,2)), "No", IF(J48&lt;-1*VALUE(MID(K48,1,2)), "No", "Yes"))))</f>
        <v>Yes</v>
      </c>
    </row>
    <row r="49" spans="1:12" x14ac:dyDescent="0.25">
      <c r="A49" s="44" t="s">
        <v>1503</v>
      </c>
      <c r="B49" s="35" t="s">
        <v>213</v>
      </c>
      <c r="C49" s="45">
        <v>2969.3623809000001</v>
      </c>
      <c r="D49" s="11" t="str">
        <f t="shared" si="7"/>
        <v>N/A</v>
      </c>
      <c r="E49" s="45">
        <v>2921.7479145000002</v>
      </c>
      <c r="F49" s="11" t="str">
        <f t="shared" si="8"/>
        <v>N/A</v>
      </c>
      <c r="G49" s="45">
        <v>2578.6772513000001</v>
      </c>
      <c r="H49" s="11" t="str">
        <f t="shared" si="9"/>
        <v>N/A</v>
      </c>
      <c r="I49" s="12">
        <v>-1.6</v>
      </c>
      <c r="J49" s="12">
        <v>-11.7</v>
      </c>
      <c r="K49" s="43" t="s">
        <v>739</v>
      </c>
      <c r="L49" s="9" t="str">
        <f t="shared" si="10"/>
        <v>Yes</v>
      </c>
    </row>
    <row r="50" spans="1:12" x14ac:dyDescent="0.25">
      <c r="A50" s="44" t="s">
        <v>1504</v>
      </c>
      <c r="B50" s="35" t="s">
        <v>213</v>
      </c>
      <c r="C50" s="45">
        <v>19276.992076999999</v>
      </c>
      <c r="D50" s="11" t="str">
        <f t="shared" si="7"/>
        <v>N/A</v>
      </c>
      <c r="E50" s="45">
        <v>19216.385386000002</v>
      </c>
      <c r="F50" s="11" t="str">
        <f t="shared" si="8"/>
        <v>N/A</v>
      </c>
      <c r="G50" s="45">
        <v>19814.462755</v>
      </c>
      <c r="H50" s="11" t="str">
        <f t="shared" si="9"/>
        <v>N/A</v>
      </c>
      <c r="I50" s="12">
        <v>-0.314</v>
      </c>
      <c r="J50" s="12">
        <v>3.1120000000000001</v>
      </c>
      <c r="K50" s="43" t="s">
        <v>739</v>
      </c>
      <c r="L50" s="9" t="str">
        <f t="shared" si="10"/>
        <v>Yes</v>
      </c>
    </row>
    <row r="51" spans="1:12" x14ac:dyDescent="0.25">
      <c r="A51" s="44" t="s">
        <v>1505</v>
      </c>
      <c r="B51" s="35" t="s">
        <v>213</v>
      </c>
      <c r="C51" s="45">
        <v>11076.523104</v>
      </c>
      <c r="D51" s="11" t="str">
        <f t="shared" si="7"/>
        <v>N/A</v>
      </c>
      <c r="E51" s="45">
        <v>11452.130297</v>
      </c>
      <c r="F51" s="11" t="str">
        <f t="shared" si="8"/>
        <v>N/A</v>
      </c>
      <c r="G51" s="45">
        <v>10310.883218000001</v>
      </c>
      <c r="H51" s="11" t="str">
        <f t="shared" si="9"/>
        <v>N/A</v>
      </c>
      <c r="I51" s="12">
        <v>3.391</v>
      </c>
      <c r="J51" s="12">
        <v>-9.9700000000000006</v>
      </c>
      <c r="K51" s="43" t="s">
        <v>739</v>
      </c>
      <c r="L51" s="9" t="str">
        <f t="shared" si="10"/>
        <v>Yes</v>
      </c>
    </row>
    <row r="52" spans="1:12" x14ac:dyDescent="0.25">
      <c r="A52" s="44" t="s">
        <v>1506</v>
      </c>
      <c r="B52" s="35" t="s">
        <v>213</v>
      </c>
      <c r="C52" s="45">
        <v>21344.668544</v>
      </c>
      <c r="D52" s="11" t="str">
        <f t="shared" si="7"/>
        <v>N/A</v>
      </c>
      <c r="E52" s="45">
        <v>19059.311153999999</v>
      </c>
      <c r="F52" s="11" t="str">
        <f t="shared" si="8"/>
        <v>N/A</v>
      </c>
      <c r="G52" s="45">
        <v>17336.404186</v>
      </c>
      <c r="H52" s="11" t="str">
        <f t="shared" si="9"/>
        <v>N/A</v>
      </c>
      <c r="I52" s="12">
        <v>-10.7</v>
      </c>
      <c r="J52" s="12">
        <v>-9.0399999999999991</v>
      </c>
      <c r="K52" s="43" t="s">
        <v>739</v>
      </c>
      <c r="L52" s="9" t="str">
        <f t="shared" si="10"/>
        <v>Yes</v>
      </c>
    </row>
    <row r="53" spans="1:12" x14ac:dyDescent="0.25">
      <c r="A53" s="44" t="s">
        <v>1507</v>
      </c>
      <c r="B53" s="35" t="s">
        <v>213</v>
      </c>
      <c r="C53" s="45">
        <v>5471.4444444000001</v>
      </c>
      <c r="D53" s="11" t="str">
        <f t="shared" si="7"/>
        <v>N/A</v>
      </c>
      <c r="E53" s="45">
        <v>7414.9649122999999</v>
      </c>
      <c r="F53" s="11" t="str">
        <f t="shared" si="8"/>
        <v>N/A</v>
      </c>
      <c r="G53" s="45">
        <v>6621.2073171000002</v>
      </c>
      <c r="H53" s="11" t="str">
        <f t="shared" si="9"/>
        <v>N/A</v>
      </c>
      <c r="I53" s="12">
        <v>35.520000000000003</v>
      </c>
      <c r="J53" s="12">
        <v>-10.7</v>
      </c>
      <c r="K53" s="43" t="s">
        <v>739</v>
      </c>
      <c r="L53" s="9" t="str">
        <f t="shared" si="10"/>
        <v>Yes</v>
      </c>
    </row>
    <row r="54" spans="1:12" x14ac:dyDescent="0.25">
      <c r="A54" s="44" t="s">
        <v>1508</v>
      </c>
      <c r="B54" s="35" t="s">
        <v>213</v>
      </c>
      <c r="C54" s="45">
        <v>9521.6315665999991</v>
      </c>
      <c r="D54" s="11" t="str">
        <f t="shared" si="7"/>
        <v>N/A</v>
      </c>
      <c r="E54" s="45">
        <v>8195.5399302999995</v>
      </c>
      <c r="F54" s="11" t="str">
        <f t="shared" si="8"/>
        <v>N/A</v>
      </c>
      <c r="G54" s="45">
        <v>7612.1659546000001</v>
      </c>
      <c r="H54" s="11" t="str">
        <f t="shared" si="9"/>
        <v>N/A</v>
      </c>
      <c r="I54" s="12">
        <v>-13.9</v>
      </c>
      <c r="J54" s="12">
        <v>-7.12</v>
      </c>
      <c r="K54" s="43" t="s">
        <v>739</v>
      </c>
      <c r="L54" s="9" t="str">
        <f t="shared" si="10"/>
        <v>Yes</v>
      </c>
    </row>
    <row r="55" spans="1:12" x14ac:dyDescent="0.25">
      <c r="A55" s="44" t="s">
        <v>1509</v>
      </c>
      <c r="B55" s="35" t="s">
        <v>213</v>
      </c>
      <c r="C55" s="45">
        <v>9044.3114874999992</v>
      </c>
      <c r="D55" s="11" t="str">
        <f t="shared" si="7"/>
        <v>N/A</v>
      </c>
      <c r="E55" s="45">
        <v>7746.7143072999997</v>
      </c>
      <c r="F55" s="11" t="str">
        <f t="shared" si="8"/>
        <v>N/A</v>
      </c>
      <c r="G55" s="45">
        <v>7554.5670197999998</v>
      </c>
      <c r="H55" s="11" t="str">
        <f t="shared" si="9"/>
        <v>N/A</v>
      </c>
      <c r="I55" s="12">
        <v>-14.3</v>
      </c>
      <c r="J55" s="12">
        <v>-2.48</v>
      </c>
      <c r="K55" s="43" t="s">
        <v>739</v>
      </c>
      <c r="L55" s="9" t="str">
        <f t="shared" si="10"/>
        <v>Yes</v>
      </c>
    </row>
    <row r="56" spans="1:12" x14ac:dyDescent="0.25">
      <c r="A56" s="44" t="s">
        <v>1510</v>
      </c>
      <c r="B56" s="35" t="s">
        <v>213</v>
      </c>
      <c r="C56" s="45">
        <v>19078.107105999999</v>
      </c>
      <c r="D56" s="11" t="str">
        <f t="shared" si="7"/>
        <v>N/A</v>
      </c>
      <c r="E56" s="45">
        <v>16697.748298999999</v>
      </c>
      <c r="F56" s="11" t="str">
        <f t="shared" si="8"/>
        <v>N/A</v>
      </c>
      <c r="G56" s="45">
        <v>16124.496144999999</v>
      </c>
      <c r="H56" s="11" t="str">
        <f t="shared" si="9"/>
        <v>N/A</v>
      </c>
      <c r="I56" s="12">
        <v>-12.5</v>
      </c>
      <c r="J56" s="12">
        <v>-3.43</v>
      </c>
      <c r="K56" s="43" t="s">
        <v>739</v>
      </c>
      <c r="L56" s="9" t="str">
        <f t="shared" si="10"/>
        <v>Yes</v>
      </c>
    </row>
    <row r="57" spans="1:12" x14ac:dyDescent="0.25">
      <c r="A57" s="44" t="s">
        <v>1511</v>
      </c>
      <c r="B57" s="35" t="s">
        <v>213</v>
      </c>
      <c r="C57" s="45">
        <v>8198.1735874000005</v>
      </c>
      <c r="D57" s="11" t="str">
        <f t="shared" si="7"/>
        <v>N/A</v>
      </c>
      <c r="E57" s="45">
        <v>7980.4211293999997</v>
      </c>
      <c r="F57" s="11" t="str">
        <f t="shared" si="8"/>
        <v>N/A</v>
      </c>
      <c r="G57" s="45">
        <v>6278.6715931999997</v>
      </c>
      <c r="H57" s="11" t="str">
        <f t="shared" si="9"/>
        <v>N/A</v>
      </c>
      <c r="I57" s="12">
        <v>-2.66</v>
      </c>
      <c r="J57" s="12">
        <v>-21.3</v>
      </c>
      <c r="K57" s="43" t="s">
        <v>739</v>
      </c>
      <c r="L57" s="9" t="str">
        <f t="shared" si="10"/>
        <v>Yes</v>
      </c>
    </row>
    <row r="58" spans="1:12" x14ac:dyDescent="0.25">
      <c r="A58" s="44" t="s">
        <v>1512</v>
      </c>
      <c r="B58" s="35" t="s">
        <v>213</v>
      </c>
      <c r="C58" s="45">
        <v>11736.880331</v>
      </c>
      <c r="D58" s="11" t="str">
        <f t="shared" si="7"/>
        <v>N/A</v>
      </c>
      <c r="E58" s="45">
        <v>9215.1673828999992</v>
      </c>
      <c r="F58" s="11" t="str">
        <f t="shared" si="8"/>
        <v>N/A</v>
      </c>
      <c r="G58" s="45">
        <v>8301.1630934000004</v>
      </c>
      <c r="H58" s="11" t="str">
        <f t="shared" si="9"/>
        <v>N/A</v>
      </c>
      <c r="I58" s="12">
        <v>-21.5</v>
      </c>
      <c r="J58" s="12">
        <v>-9.92</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2591.8775684000002</v>
      </c>
      <c r="D60" s="11" t="str">
        <f t="shared" si="7"/>
        <v>N/A</v>
      </c>
      <c r="E60" s="45">
        <v>2196.1137183000001</v>
      </c>
      <c r="F60" s="11" t="str">
        <f t="shared" si="8"/>
        <v>N/A</v>
      </c>
      <c r="G60" s="45">
        <v>2209.1909123</v>
      </c>
      <c r="H60" s="11" t="str">
        <f t="shared" si="9"/>
        <v>N/A</v>
      </c>
      <c r="I60" s="12">
        <v>-15.3</v>
      </c>
      <c r="J60" s="12">
        <v>0.59550000000000003</v>
      </c>
      <c r="K60" s="43" t="s">
        <v>739</v>
      </c>
      <c r="L60" s="9" t="str">
        <f t="shared" si="10"/>
        <v>Yes</v>
      </c>
    </row>
    <row r="61" spans="1:12" x14ac:dyDescent="0.25">
      <c r="A61" s="44" t="s">
        <v>1515</v>
      </c>
      <c r="B61" s="35" t="s">
        <v>213</v>
      </c>
      <c r="C61" s="45">
        <v>1737.3540014</v>
      </c>
      <c r="D61" s="11" t="str">
        <f t="shared" si="7"/>
        <v>N/A</v>
      </c>
      <c r="E61" s="45">
        <v>1525.8346773999999</v>
      </c>
      <c r="F61" s="11" t="str">
        <f t="shared" si="8"/>
        <v>N/A</v>
      </c>
      <c r="G61" s="45">
        <v>1554.4833902</v>
      </c>
      <c r="H61" s="11" t="str">
        <f t="shared" si="9"/>
        <v>N/A</v>
      </c>
      <c r="I61" s="12">
        <v>-12.2</v>
      </c>
      <c r="J61" s="12">
        <v>1.8779999999999999</v>
      </c>
      <c r="K61" s="43" t="s">
        <v>739</v>
      </c>
      <c r="L61" s="9" t="str">
        <f t="shared" si="10"/>
        <v>Yes</v>
      </c>
    </row>
    <row r="62" spans="1:12" x14ac:dyDescent="0.25">
      <c r="A62" s="44" t="s">
        <v>1516</v>
      </c>
      <c r="B62" s="35" t="s">
        <v>213</v>
      </c>
      <c r="C62" s="45">
        <v>1147.5714286</v>
      </c>
      <c r="D62" s="11" t="str">
        <f t="shared" si="7"/>
        <v>N/A</v>
      </c>
      <c r="E62" s="45">
        <v>7513.875</v>
      </c>
      <c r="F62" s="11" t="str">
        <f t="shared" si="8"/>
        <v>N/A</v>
      </c>
      <c r="G62" s="45">
        <v>12835.088889000001</v>
      </c>
      <c r="H62" s="11" t="str">
        <f t="shared" si="9"/>
        <v>N/A</v>
      </c>
      <c r="I62" s="12">
        <v>554.79999999999995</v>
      </c>
      <c r="J62" s="12">
        <v>70.819999999999993</v>
      </c>
      <c r="K62" s="43" t="s">
        <v>739</v>
      </c>
      <c r="L62" s="9" t="str">
        <f t="shared" si="10"/>
        <v>No</v>
      </c>
    </row>
    <row r="63" spans="1:12" ht="25" x14ac:dyDescent="0.25">
      <c r="A63" s="44" t="s">
        <v>1517</v>
      </c>
      <c r="B63" s="35" t="s">
        <v>213</v>
      </c>
      <c r="C63" s="45">
        <v>1440.1142857</v>
      </c>
      <c r="D63" s="11" t="str">
        <f t="shared" si="7"/>
        <v>N/A</v>
      </c>
      <c r="E63" s="45">
        <v>1136.8125</v>
      </c>
      <c r="F63" s="11" t="str">
        <f t="shared" si="8"/>
        <v>N/A</v>
      </c>
      <c r="G63" s="45">
        <v>7485</v>
      </c>
      <c r="H63" s="11" t="str">
        <f t="shared" si="9"/>
        <v>N/A</v>
      </c>
      <c r="I63" s="12">
        <v>-21.1</v>
      </c>
      <c r="J63" s="12">
        <v>558.4</v>
      </c>
      <c r="K63" s="43" t="s">
        <v>739</v>
      </c>
      <c r="L63" s="9" t="str">
        <f t="shared" si="10"/>
        <v>No</v>
      </c>
    </row>
    <row r="64" spans="1:12" x14ac:dyDescent="0.25">
      <c r="A64" s="44" t="s">
        <v>1518</v>
      </c>
      <c r="B64" s="35" t="s">
        <v>213</v>
      </c>
      <c r="C64" s="45">
        <v>776.36029313999995</v>
      </c>
      <c r="D64" s="11" t="str">
        <f t="shared" si="7"/>
        <v>N/A</v>
      </c>
      <c r="E64" s="45">
        <v>506.40183736</v>
      </c>
      <c r="F64" s="11" t="str">
        <f t="shared" si="8"/>
        <v>N/A</v>
      </c>
      <c r="G64" s="45">
        <v>622.46749606000003</v>
      </c>
      <c r="H64" s="11" t="str">
        <f t="shared" si="9"/>
        <v>N/A</v>
      </c>
      <c r="I64" s="12">
        <v>-34.799999999999997</v>
      </c>
      <c r="J64" s="12">
        <v>22.92</v>
      </c>
      <c r="K64" s="43" t="s">
        <v>739</v>
      </c>
      <c r="L64" s="9" t="str">
        <f t="shared" si="10"/>
        <v>Yes</v>
      </c>
    </row>
    <row r="65" spans="1:12" x14ac:dyDescent="0.25">
      <c r="A65" s="44" t="s">
        <v>1519</v>
      </c>
      <c r="B65" s="35" t="s">
        <v>213</v>
      </c>
      <c r="C65" s="45">
        <v>5831.4967561000003</v>
      </c>
      <c r="D65" s="11" t="str">
        <f t="shared" si="7"/>
        <v>N/A</v>
      </c>
      <c r="E65" s="45">
        <v>4872.8356964000004</v>
      </c>
      <c r="F65" s="11" t="str">
        <f t="shared" si="8"/>
        <v>N/A</v>
      </c>
      <c r="G65" s="45">
        <v>3085.7835472000002</v>
      </c>
      <c r="H65" s="11" t="str">
        <f t="shared" si="9"/>
        <v>N/A</v>
      </c>
      <c r="I65" s="12">
        <v>-16.399999999999999</v>
      </c>
      <c r="J65" s="12">
        <v>-36.700000000000003</v>
      </c>
      <c r="K65" s="43" t="s">
        <v>739</v>
      </c>
      <c r="L65" s="9" t="str">
        <f t="shared" si="10"/>
        <v>No</v>
      </c>
    </row>
    <row r="66" spans="1:12" x14ac:dyDescent="0.25">
      <c r="A66" s="44" t="s">
        <v>1520</v>
      </c>
      <c r="B66" s="35" t="s">
        <v>213</v>
      </c>
      <c r="C66" s="45">
        <v>4562.9997322999998</v>
      </c>
      <c r="D66" s="11" t="str">
        <f t="shared" si="7"/>
        <v>N/A</v>
      </c>
      <c r="E66" s="45">
        <v>3744.1831434999999</v>
      </c>
      <c r="F66" s="11" t="str">
        <f t="shared" si="8"/>
        <v>N/A</v>
      </c>
      <c r="G66" s="45">
        <v>3868.3678313</v>
      </c>
      <c r="H66" s="11" t="str">
        <f t="shared" si="9"/>
        <v>N/A</v>
      </c>
      <c r="I66" s="12">
        <v>-17.899999999999999</v>
      </c>
      <c r="J66" s="12">
        <v>3.3170000000000002</v>
      </c>
      <c r="K66" s="43" t="s">
        <v>739</v>
      </c>
      <c r="L66" s="9" t="str">
        <f t="shared" si="10"/>
        <v>Yes</v>
      </c>
    </row>
    <row r="67" spans="1:12" x14ac:dyDescent="0.25">
      <c r="A67" s="44" t="s">
        <v>1521</v>
      </c>
      <c r="B67" s="35" t="s">
        <v>213</v>
      </c>
      <c r="C67" s="45">
        <v>2027.2662631999999</v>
      </c>
      <c r="D67" s="11" t="str">
        <f t="shared" si="7"/>
        <v>N/A</v>
      </c>
      <c r="E67" s="45">
        <v>1494.8233577000001</v>
      </c>
      <c r="F67" s="11" t="str">
        <f t="shared" si="8"/>
        <v>N/A</v>
      </c>
      <c r="G67" s="45">
        <v>1702.2888889000001</v>
      </c>
      <c r="H67" s="11" t="str">
        <f t="shared" si="9"/>
        <v>N/A</v>
      </c>
      <c r="I67" s="12">
        <v>-26.3</v>
      </c>
      <c r="J67" s="12">
        <v>13.88</v>
      </c>
      <c r="K67" s="43" t="s">
        <v>739</v>
      </c>
      <c r="L67" s="9" t="str">
        <f t="shared" si="10"/>
        <v>Yes</v>
      </c>
    </row>
    <row r="68" spans="1:12" x14ac:dyDescent="0.25">
      <c r="A68" s="44" t="s">
        <v>1522</v>
      </c>
      <c r="B68" s="35" t="s">
        <v>213</v>
      </c>
      <c r="C68" s="45">
        <v>1648.2911088000001</v>
      </c>
      <c r="D68" s="11" t="str">
        <f t="shared" si="7"/>
        <v>N/A</v>
      </c>
      <c r="E68" s="45">
        <v>2235.0789537000001</v>
      </c>
      <c r="F68" s="11" t="str">
        <f t="shared" si="8"/>
        <v>N/A</v>
      </c>
      <c r="G68" s="45">
        <v>2351.0410351999999</v>
      </c>
      <c r="H68" s="11" t="str">
        <f t="shared" si="9"/>
        <v>N/A</v>
      </c>
      <c r="I68" s="12">
        <v>35.6</v>
      </c>
      <c r="J68" s="12">
        <v>5.1879999999999997</v>
      </c>
      <c r="K68" s="43" t="s">
        <v>739</v>
      </c>
      <c r="L68" s="9" t="str">
        <f t="shared" si="10"/>
        <v>Yes</v>
      </c>
    </row>
    <row r="69" spans="1:12" x14ac:dyDescent="0.25">
      <c r="A69" s="44" t="s">
        <v>1523</v>
      </c>
      <c r="B69" s="35" t="s">
        <v>213</v>
      </c>
      <c r="C69" s="45">
        <v>2890.8644840000002</v>
      </c>
      <c r="D69" s="11" t="str">
        <f t="shared" si="7"/>
        <v>N/A</v>
      </c>
      <c r="E69" s="45">
        <v>2595.2104641000001</v>
      </c>
      <c r="F69" s="11" t="str">
        <f t="shared" si="8"/>
        <v>N/A</v>
      </c>
      <c r="G69" s="45">
        <v>3045.6426855999998</v>
      </c>
      <c r="H69" s="11" t="str">
        <f t="shared" si="9"/>
        <v>N/A</v>
      </c>
      <c r="I69" s="12">
        <v>-10.199999999999999</v>
      </c>
      <c r="J69" s="12">
        <v>17.36</v>
      </c>
      <c r="K69" s="43" t="s">
        <v>739</v>
      </c>
      <c r="L69" s="9" t="str">
        <f t="shared" si="10"/>
        <v>Yes</v>
      </c>
    </row>
    <row r="70" spans="1:12" x14ac:dyDescent="0.25">
      <c r="A70" s="44" t="s">
        <v>1524</v>
      </c>
      <c r="B70" s="35" t="s">
        <v>213</v>
      </c>
      <c r="C70" s="45">
        <v>91910.769230999998</v>
      </c>
      <c r="D70" s="11" t="str">
        <f t="shared" si="7"/>
        <v>N/A</v>
      </c>
      <c r="E70" s="45">
        <v>124699.8</v>
      </c>
      <c r="F70" s="11" t="str">
        <f t="shared" si="8"/>
        <v>N/A</v>
      </c>
      <c r="G70" s="45">
        <v>42316.6</v>
      </c>
      <c r="H70" s="11" t="str">
        <f t="shared" si="9"/>
        <v>N/A</v>
      </c>
      <c r="I70" s="12">
        <v>35.67</v>
      </c>
      <c r="J70" s="12">
        <v>-66.099999999999994</v>
      </c>
      <c r="K70" s="43" t="s">
        <v>739</v>
      </c>
      <c r="L70" s="9" t="str">
        <f t="shared" si="10"/>
        <v>No</v>
      </c>
    </row>
    <row r="71" spans="1:12" ht="25" x14ac:dyDescent="0.25">
      <c r="A71" s="44" t="s">
        <v>1525</v>
      </c>
      <c r="B71" s="35" t="s">
        <v>213</v>
      </c>
      <c r="C71" s="45">
        <v>1111</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1434.1361904</v>
      </c>
      <c r="D72" s="11" t="str">
        <f t="shared" si="7"/>
        <v>N/A</v>
      </c>
      <c r="E72" s="45">
        <v>1462.6727993</v>
      </c>
      <c r="F72" s="11" t="str">
        <f t="shared" si="8"/>
        <v>N/A</v>
      </c>
      <c r="G72" s="45">
        <v>1616.1781824</v>
      </c>
      <c r="H72" s="11" t="str">
        <f t="shared" si="9"/>
        <v>N/A</v>
      </c>
      <c r="I72" s="12">
        <v>1.99</v>
      </c>
      <c r="J72" s="12">
        <v>10.49</v>
      </c>
      <c r="K72" s="43" t="s">
        <v>739</v>
      </c>
      <c r="L72" s="9" t="str">
        <f t="shared" si="10"/>
        <v>Yes</v>
      </c>
    </row>
    <row r="73" spans="1:12" x14ac:dyDescent="0.25">
      <c r="A73" s="44" t="s">
        <v>1527</v>
      </c>
      <c r="B73" s="35" t="s">
        <v>213</v>
      </c>
      <c r="C73" s="45">
        <v>2189.7252405999998</v>
      </c>
      <c r="D73" s="11" t="str">
        <f t="shared" si="7"/>
        <v>N/A</v>
      </c>
      <c r="E73" s="45">
        <v>2139.7783184999998</v>
      </c>
      <c r="F73" s="11" t="str">
        <f t="shared" si="8"/>
        <v>N/A</v>
      </c>
      <c r="G73" s="45">
        <v>2816.7852539</v>
      </c>
      <c r="H73" s="11" t="str">
        <f t="shared" si="9"/>
        <v>N/A</v>
      </c>
      <c r="I73" s="12">
        <v>-2.2799999999999998</v>
      </c>
      <c r="J73" s="12">
        <v>31.64</v>
      </c>
      <c r="K73" s="43" t="s">
        <v>739</v>
      </c>
      <c r="L73" s="9" t="str">
        <f t="shared" si="10"/>
        <v>No</v>
      </c>
    </row>
    <row r="74" spans="1:12" x14ac:dyDescent="0.25">
      <c r="A74" s="44" t="s">
        <v>1528</v>
      </c>
      <c r="B74" s="35" t="s">
        <v>213</v>
      </c>
      <c r="C74" s="45">
        <v>1077.1079824000001</v>
      </c>
      <c r="D74" s="11" t="str">
        <f t="shared" si="7"/>
        <v>N/A</v>
      </c>
      <c r="E74" s="45">
        <v>2489.6746380999998</v>
      </c>
      <c r="F74" s="11" t="str">
        <f t="shared" si="8"/>
        <v>N/A</v>
      </c>
      <c r="G74" s="45">
        <v>1810.4157416999999</v>
      </c>
      <c r="H74" s="11" t="str">
        <f t="shared" si="9"/>
        <v>N/A</v>
      </c>
      <c r="I74" s="12">
        <v>131.1</v>
      </c>
      <c r="J74" s="12">
        <v>-27.3</v>
      </c>
      <c r="K74" s="43" t="s">
        <v>739</v>
      </c>
      <c r="L74" s="9" t="str">
        <f t="shared" si="10"/>
        <v>Yes</v>
      </c>
    </row>
    <row r="75" spans="1:12" x14ac:dyDescent="0.25">
      <c r="A75" s="44" t="s">
        <v>1610</v>
      </c>
      <c r="B75" s="35" t="s">
        <v>213</v>
      </c>
      <c r="C75" s="45">
        <v>362803961</v>
      </c>
      <c r="D75" s="11" t="str">
        <f t="shared" ref="D75:D144" si="11">IF($B75="N/A","N/A",IF(C75&gt;10,"No",IF(C75&lt;-10,"No","Yes")))</f>
        <v>N/A</v>
      </c>
      <c r="E75" s="45">
        <v>350304048</v>
      </c>
      <c r="F75" s="11" t="str">
        <f t="shared" ref="F75:F144" si="12">IF($B75="N/A","N/A",IF(E75&gt;10,"No",IF(E75&lt;-10,"No","Yes")))</f>
        <v>N/A</v>
      </c>
      <c r="G75" s="45">
        <v>328389927</v>
      </c>
      <c r="H75" s="11" t="str">
        <f t="shared" ref="H75:H144" si="13">IF($B75="N/A","N/A",IF(G75&gt;10,"No",IF(G75&lt;-10,"No","Yes")))</f>
        <v>N/A</v>
      </c>
      <c r="I75" s="12">
        <v>-3.45</v>
      </c>
      <c r="J75" s="12">
        <v>-6.26</v>
      </c>
      <c r="K75" s="43" t="s">
        <v>739</v>
      </c>
      <c r="L75" s="9" t="str">
        <f t="shared" ref="L75:L135" si="14">IF(J75="Div by 0", "N/A", IF(K75="N/A","N/A", IF(J75&gt;VALUE(MID(K75,1,2)), "No", IF(J75&lt;-1*VALUE(MID(K75,1,2)), "No", "Yes"))))</f>
        <v>Yes</v>
      </c>
    </row>
    <row r="76" spans="1:12" x14ac:dyDescent="0.25">
      <c r="A76" s="44" t="s">
        <v>598</v>
      </c>
      <c r="B76" s="35" t="s">
        <v>213</v>
      </c>
      <c r="C76" s="36">
        <v>40387</v>
      </c>
      <c r="D76" s="11" t="str">
        <f t="shared" si="11"/>
        <v>N/A</v>
      </c>
      <c r="E76" s="36">
        <v>40922</v>
      </c>
      <c r="F76" s="11" t="str">
        <f t="shared" si="12"/>
        <v>N/A</v>
      </c>
      <c r="G76" s="36">
        <v>33171</v>
      </c>
      <c r="H76" s="11" t="str">
        <f t="shared" si="13"/>
        <v>N/A</v>
      </c>
      <c r="I76" s="12">
        <v>1.325</v>
      </c>
      <c r="J76" s="12">
        <v>-18.899999999999999</v>
      </c>
      <c r="K76" s="43" t="s">
        <v>739</v>
      </c>
      <c r="L76" s="9" t="str">
        <f t="shared" si="14"/>
        <v>Yes</v>
      </c>
    </row>
    <row r="77" spans="1:12" x14ac:dyDescent="0.25">
      <c r="A77" s="44" t="s">
        <v>1437</v>
      </c>
      <c r="B77" s="35" t="s">
        <v>213</v>
      </c>
      <c r="C77" s="45">
        <v>8983.1866936999995</v>
      </c>
      <c r="D77" s="11" t="str">
        <f t="shared" si="11"/>
        <v>N/A</v>
      </c>
      <c r="E77" s="45">
        <v>8560.2865939999992</v>
      </c>
      <c r="F77" s="11" t="str">
        <f t="shared" si="12"/>
        <v>N/A</v>
      </c>
      <c r="G77" s="45">
        <v>9899.9103735000008</v>
      </c>
      <c r="H77" s="11" t="str">
        <f t="shared" si="13"/>
        <v>N/A</v>
      </c>
      <c r="I77" s="12">
        <v>-4.71</v>
      </c>
      <c r="J77" s="12">
        <v>15.65</v>
      </c>
      <c r="K77" s="43" t="s">
        <v>739</v>
      </c>
      <c r="L77" s="9" t="str">
        <f t="shared" si="14"/>
        <v>Yes</v>
      </c>
    </row>
    <row r="78" spans="1:12" x14ac:dyDescent="0.25">
      <c r="A78" s="44" t="s">
        <v>1438</v>
      </c>
      <c r="B78" s="35" t="s">
        <v>213</v>
      </c>
      <c r="C78" s="36">
        <v>4.1523757645000003</v>
      </c>
      <c r="D78" s="11" t="str">
        <f t="shared" si="11"/>
        <v>N/A</v>
      </c>
      <c r="E78" s="36">
        <v>4.0207467866000002</v>
      </c>
      <c r="F78" s="11" t="str">
        <f t="shared" si="12"/>
        <v>N/A</v>
      </c>
      <c r="G78" s="36">
        <v>4.6648880045999999</v>
      </c>
      <c r="H78" s="11" t="str">
        <f t="shared" si="13"/>
        <v>N/A</v>
      </c>
      <c r="I78" s="12">
        <v>-3.17</v>
      </c>
      <c r="J78" s="12">
        <v>16.02</v>
      </c>
      <c r="K78" s="43" t="s">
        <v>739</v>
      </c>
      <c r="L78" s="9" t="str">
        <f t="shared" si="14"/>
        <v>Yes</v>
      </c>
    </row>
    <row r="79" spans="1:12" x14ac:dyDescent="0.25">
      <c r="A79" s="44" t="s">
        <v>599</v>
      </c>
      <c r="B79" s="35" t="s">
        <v>213</v>
      </c>
      <c r="C79" s="45">
        <v>3584064</v>
      </c>
      <c r="D79" s="11" t="str">
        <f t="shared" si="11"/>
        <v>N/A</v>
      </c>
      <c r="E79" s="45">
        <v>2673447</v>
      </c>
      <c r="F79" s="11" t="str">
        <f t="shared" si="12"/>
        <v>N/A</v>
      </c>
      <c r="G79" s="45">
        <v>2432051</v>
      </c>
      <c r="H79" s="11" t="str">
        <f t="shared" si="13"/>
        <v>N/A</v>
      </c>
      <c r="I79" s="12">
        <v>-25.4</v>
      </c>
      <c r="J79" s="12">
        <v>-9.0299999999999994</v>
      </c>
      <c r="K79" s="43" t="s">
        <v>739</v>
      </c>
      <c r="L79" s="9" t="str">
        <f t="shared" si="14"/>
        <v>Yes</v>
      </c>
    </row>
    <row r="80" spans="1:12" x14ac:dyDescent="0.25">
      <c r="A80" s="44" t="s">
        <v>600</v>
      </c>
      <c r="B80" s="35" t="s">
        <v>213</v>
      </c>
      <c r="C80" s="36">
        <v>250</v>
      </c>
      <c r="D80" s="11" t="str">
        <f t="shared" si="11"/>
        <v>N/A</v>
      </c>
      <c r="E80" s="36">
        <v>233</v>
      </c>
      <c r="F80" s="11" t="str">
        <f t="shared" si="12"/>
        <v>N/A</v>
      </c>
      <c r="G80" s="36">
        <v>236</v>
      </c>
      <c r="H80" s="11" t="str">
        <f t="shared" si="13"/>
        <v>N/A</v>
      </c>
      <c r="I80" s="12">
        <v>-6.8</v>
      </c>
      <c r="J80" s="12">
        <v>1.288</v>
      </c>
      <c r="K80" s="43" t="s">
        <v>739</v>
      </c>
      <c r="L80" s="9" t="str">
        <f t="shared" si="14"/>
        <v>Yes</v>
      </c>
    </row>
    <row r="81" spans="1:12" x14ac:dyDescent="0.25">
      <c r="A81" s="44" t="s">
        <v>1439</v>
      </c>
      <c r="B81" s="35" t="s">
        <v>213</v>
      </c>
      <c r="C81" s="45">
        <v>14336.255999999999</v>
      </c>
      <c r="D81" s="11" t="str">
        <f t="shared" si="11"/>
        <v>N/A</v>
      </c>
      <c r="E81" s="45">
        <v>11474.021459</v>
      </c>
      <c r="F81" s="11" t="str">
        <f t="shared" si="12"/>
        <v>N/A</v>
      </c>
      <c r="G81" s="45">
        <v>10305.300847</v>
      </c>
      <c r="H81" s="11" t="str">
        <f t="shared" si="13"/>
        <v>N/A</v>
      </c>
      <c r="I81" s="12">
        <v>-20</v>
      </c>
      <c r="J81" s="12">
        <v>-10.199999999999999</v>
      </c>
      <c r="K81" s="43" t="s">
        <v>739</v>
      </c>
      <c r="L81" s="9" t="str">
        <f t="shared" si="14"/>
        <v>Yes</v>
      </c>
    </row>
    <row r="82" spans="1:12" ht="25" x14ac:dyDescent="0.25">
      <c r="A82" s="44" t="s">
        <v>601</v>
      </c>
      <c r="B82" s="35" t="s">
        <v>213</v>
      </c>
      <c r="C82" s="45">
        <v>23272321</v>
      </c>
      <c r="D82" s="11" t="str">
        <f t="shared" si="11"/>
        <v>N/A</v>
      </c>
      <c r="E82" s="45">
        <v>12460810</v>
      </c>
      <c r="F82" s="11" t="str">
        <f t="shared" si="12"/>
        <v>N/A</v>
      </c>
      <c r="G82" s="45">
        <v>10619418</v>
      </c>
      <c r="H82" s="11" t="str">
        <f t="shared" si="13"/>
        <v>N/A</v>
      </c>
      <c r="I82" s="12">
        <v>-46.5</v>
      </c>
      <c r="J82" s="12">
        <v>-14.8</v>
      </c>
      <c r="K82" s="43" t="s">
        <v>739</v>
      </c>
      <c r="L82" s="9" t="str">
        <f t="shared" si="14"/>
        <v>Yes</v>
      </c>
    </row>
    <row r="83" spans="1:12" x14ac:dyDescent="0.25">
      <c r="A83" s="44" t="s">
        <v>602</v>
      </c>
      <c r="B83" s="35" t="s">
        <v>213</v>
      </c>
      <c r="C83" s="36">
        <v>1508</v>
      </c>
      <c r="D83" s="11" t="str">
        <f t="shared" si="11"/>
        <v>N/A</v>
      </c>
      <c r="E83" s="36">
        <v>1276</v>
      </c>
      <c r="F83" s="11" t="str">
        <f t="shared" si="12"/>
        <v>N/A</v>
      </c>
      <c r="G83" s="36">
        <v>1137</v>
      </c>
      <c r="H83" s="11" t="str">
        <f t="shared" si="13"/>
        <v>N/A</v>
      </c>
      <c r="I83" s="12">
        <v>-15.4</v>
      </c>
      <c r="J83" s="12">
        <v>-10.9</v>
      </c>
      <c r="K83" s="43" t="s">
        <v>739</v>
      </c>
      <c r="L83" s="9" t="str">
        <f t="shared" si="14"/>
        <v>Yes</v>
      </c>
    </row>
    <row r="84" spans="1:12" ht="25" x14ac:dyDescent="0.25">
      <c r="A84" s="4" t="s">
        <v>1440</v>
      </c>
      <c r="B84" s="35" t="s">
        <v>213</v>
      </c>
      <c r="C84" s="45">
        <v>15432.573607</v>
      </c>
      <c r="D84" s="11" t="str">
        <f t="shared" si="11"/>
        <v>N/A</v>
      </c>
      <c r="E84" s="45">
        <v>9765.5250784</v>
      </c>
      <c r="F84" s="11" t="str">
        <f t="shared" si="12"/>
        <v>N/A</v>
      </c>
      <c r="G84" s="45">
        <v>9339.8575197999999</v>
      </c>
      <c r="H84" s="11" t="str">
        <f t="shared" si="13"/>
        <v>N/A</v>
      </c>
      <c r="I84" s="12">
        <v>-36.700000000000003</v>
      </c>
      <c r="J84" s="12">
        <v>-4.3600000000000003</v>
      </c>
      <c r="K84" s="43" t="s">
        <v>739</v>
      </c>
      <c r="L84" s="9" t="str">
        <f t="shared" si="14"/>
        <v>Yes</v>
      </c>
    </row>
    <row r="85" spans="1:12" x14ac:dyDescent="0.25">
      <c r="A85" s="4" t="s">
        <v>603</v>
      </c>
      <c r="B85" s="35" t="s">
        <v>213</v>
      </c>
      <c r="C85" s="45">
        <v>143439767</v>
      </c>
      <c r="D85" s="11" t="str">
        <f t="shared" si="11"/>
        <v>N/A</v>
      </c>
      <c r="E85" s="45">
        <v>139956554</v>
      </c>
      <c r="F85" s="11" t="str">
        <f t="shared" si="12"/>
        <v>N/A</v>
      </c>
      <c r="G85" s="45">
        <v>137320559</v>
      </c>
      <c r="H85" s="11" t="str">
        <f t="shared" si="13"/>
        <v>N/A</v>
      </c>
      <c r="I85" s="12">
        <v>-2.4300000000000002</v>
      </c>
      <c r="J85" s="12">
        <v>-1.88</v>
      </c>
      <c r="K85" s="43" t="s">
        <v>739</v>
      </c>
      <c r="L85" s="9" t="str">
        <f t="shared" si="14"/>
        <v>Yes</v>
      </c>
    </row>
    <row r="86" spans="1:12" x14ac:dyDescent="0.25">
      <c r="A86" s="4" t="s">
        <v>604</v>
      </c>
      <c r="B86" s="35" t="s">
        <v>213</v>
      </c>
      <c r="C86" s="36">
        <v>1063</v>
      </c>
      <c r="D86" s="11" t="str">
        <f t="shared" si="11"/>
        <v>N/A</v>
      </c>
      <c r="E86" s="36">
        <v>978</v>
      </c>
      <c r="F86" s="11" t="str">
        <f t="shared" si="12"/>
        <v>N/A</v>
      </c>
      <c r="G86" s="36">
        <v>909</v>
      </c>
      <c r="H86" s="11" t="str">
        <f t="shared" si="13"/>
        <v>N/A</v>
      </c>
      <c r="I86" s="12">
        <v>-8</v>
      </c>
      <c r="J86" s="12">
        <v>-7.06</v>
      </c>
      <c r="K86" s="43" t="s">
        <v>739</v>
      </c>
      <c r="L86" s="9" t="str">
        <f t="shared" si="14"/>
        <v>Yes</v>
      </c>
    </row>
    <row r="87" spans="1:12" x14ac:dyDescent="0.25">
      <c r="A87" s="4" t="s">
        <v>1441</v>
      </c>
      <c r="B87" s="35" t="s">
        <v>213</v>
      </c>
      <c r="C87" s="45">
        <v>134938.63311</v>
      </c>
      <c r="D87" s="11" t="str">
        <f t="shared" si="11"/>
        <v>N/A</v>
      </c>
      <c r="E87" s="45">
        <v>143104.86094000001</v>
      </c>
      <c r="F87" s="11" t="str">
        <f t="shared" si="12"/>
        <v>N/A</v>
      </c>
      <c r="G87" s="45">
        <v>151067.72167</v>
      </c>
      <c r="H87" s="11" t="str">
        <f t="shared" si="13"/>
        <v>N/A</v>
      </c>
      <c r="I87" s="12">
        <v>6.0519999999999996</v>
      </c>
      <c r="J87" s="12">
        <v>5.5640000000000001</v>
      </c>
      <c r="K87" s="43" t="s">
        <v>739</v>
      </c>
      <c r="L87" s="9" t="str">
        <f t="shared" si="14"/>
        <v>Yes</v>
      </c>
    </row>
    <row r="88" spans="1:12" x14ac:dyDescent="0.25">
      <c r="A88" s="44" t="s">
        <v>605</v>
      </c>
      <c r="B88" s="35" t="s">
        <v>213</v>
      </c>
      <c r="C88" s="45">
        <v>803654523</v>
      </c>
      <c r="D88" s="11" t="str">
        <f t="shared" si="11"/>
        <v>N/A</v>
      </c>
      <c r="E88" s="45">
        <v>795817016</v>
      </c>
      <c r="F88" s="11" t="str">
        <f t="shared" si="12"/>
        <v>N/A</v>
      </c>
      <c r="G88" s="45">
        <v>760335771</v>
      </c>
      <c r="H88" s="11" t="str">
        <f t="shared" si="13"/>
        <v>N/A</v>
      </c>
      <c r="I88" s="12">
        <v>-0.97499999999999998</v>
      </c>
      <c r="J88" s="12">
        <v>-4.46</v>
      </c>
      <c r="K88" s="43" t="s">
        <v>739</v>
      </c>
      <c r="L88" s="9" t="str">
        <f t="shared" si="14"/>
        <v>Yes</v>
      </c>
    </row>
    <row r="89" spans="1:12" x14ac:dyDescent="0.25">
      <c r="A89" s="46" t="s">
        <v>606</v>
      </c>
      <c r="B89" s="36" t="s">
        <v>213</v>
      </c>
      <c r="C89" s="36">
        <v>28408</v>
      </c>
      <c r="D89" s="11" t="str">
        <f t="shared" si="11"/>
        <v>N/A</v>
      </c>
      <c r="E89" s="36">
        <v>27057</v>
      </c>
      <c r="F89" s="11" t="str">
        <f t="shared" si="12"/>
        <v>N/A</v>
      </c>
      <c r="G89" s="36">
        <v>26132</v>
      </c>
      <c r="H89" s="11" t="str">
        <f t="shared" si="13"/>
        <v>N/A</v>
      </c>
      <c r="I89" s="12">
        <v>-4.76</v>
      </c>
      <c r="J89" s="12">
        <v>-3.42</v>
      </c>
      <c r="K89" s="1" t="s">
        <v>739</v>
      </c>
      <c r="L89" s="9" t="str">
        <f t="shared" si="14"/>
        <v>Yes</v>
      </c>
    </row>
    <row r="90" spans="1:12" x14ac:dyDescent="0.25">
      <c r="A90" s="44" t="s">
        <v>1442</v>
      </c>
      <c r="B90" s="35" t="s">
        <v>213</v>
      </c>
      <c r="C90" s="45">
        <v>28289.725535000001</v>
      </c>
      <c r="D90" s="11" t="str">
        <f t="shared" si="11"/>
        <v>N/A</v>
      </c>
      <c r="E90" s="45">
        <v>29412.611005999999</v>
      </c>
      <c r="F90" s="11" t="str">
        <f t="shared" si="12"/>
        <v>N/A</v>
      </c>
      <c r="G90" s="45">
        <v>29095.965520999998</v>
      </c>
      <c r="H90" s="11" t="str">
        <f t="shared" si="13"/>
        <v>N/A</v>
      </c>
      <c r="I90" s="12">
        <v>3.9689999999999999</v>
      </c>
      <c r="J90" s="12">
        <v>-1.08</v>
      </c>
      <c r="K90" s="43" t="s">
        <v>739</v>
      </c>
      <c r="L90" s="9" t="str">
        <f t="shared" si="14"/>
        <v>Yes</v>
      </c>
    </row>
    <row r="91" spans="1:12" x14ac:dyDescent="0.25">
      <c r="A91" s="44" t="s">
        <v>607</v>
      </c>
      <c r="B91" s="35" t="s">
        <v>213</v>
      </c>
      <c r="C91" s="45">
        <v>43143035</v>
      </c>
      <c r="D91" s="11" t="str">
        <f t="shared" si="11"/>
        <v>N/A</v>
      </c>
      <c r="E91" s="45">
        <v>57167870</v>
      </c>
      <c r="F91" s="11" t="str">
        <f t="shared" si="12"/>
        <v>N/A</v>
      </c>
      <c r="G91" s="45">
        <v>52934172</v>
      </c>
      <c r="H91" s="11" t="str">
        <f t="shared" si="13"/>
        <v>N/A</v>
      </c>
      <c r="I91" s="12">
        <v>32.51</v>
      </c>
      <c r="J91" s="12">
        <v>-7.41</v>
      </c>
      <c r="K91" s="43" t="s">
        <v>739</v>
      </c>
      <c r="L91" s="9" t="str">
        <f t="shared" si="14"/>
        <v>Yes</v>
      </c>
    </row>
    <row r="92" spans="1:12" x14ac:dyDescent="0.25">
      <c r="A92" s="44" t="s">
        <v>608</v>
      </c>
      <c r="B92" s="35" t="s">
        <v>213</v>
      </c>
      <c r="C92" s="36">
        <v>131298</v>
      </c>
      <c r="D92" s="11" t="str">
        <f t="shared" si="11"/>
        <v>N/A</v>
      </c>
      <c r="E92" s="36">
        <v>135911</v>
      </c>
      <c r="F92" s="11" t="str">
        <f t="shared" si="12"/>
        <v>N/A</v>
      </c>
      <c r="G92" s="36">
        <v>125803</v>
      </c>
      <c r="H92" s="11" t="str">
        <f t="shared" si="13"/>
        <v>N/A</v>
      </c>
      <c r="I92" s="12">
        <v>3.5129999999999999</v>
      </c>
      <c r="J92" s="12">
        <v>-7.44</v>
      </c>
      <c r="K92" s="43" t="s">
        <v>739</v>
      </c>
      <c r="L92" s="9" t="str">
        <f t="shared" si="14"/>
        <v>Yes</v>
      </c>
    </row>
    <row r="93" spans="1:12" x14ac:dyDescent="0.25">
      <c r="A93" s="44" t="s">
        <v>1443</v>
      </c>
      <c r="B93" s="35" t="s">
        <v>213</v>
      </c>
      <c r="C93" s="45">
        <v>328.58866853000001</v>
      </c>
      <c r="D93" s="11" t="str">
        <f t="shared" si="11"/>
        <v>N/A</v>
      </c>
      <c r="E93" s="45">
        <v>420.62724871</v>
      </c>
      <c r="F93" s="11" t="str">
        <f t="shared" si="12"/>
        <v>N/A</v>
      </c>
      <c r="G93" s="45">
        <v>420.77034729000002</v>
      </c>
      <c r="H93" s="11" t="str">
        <f t="shared" si="13"/>
        <v>N/A</v>
      </c>
      <c r="I93" s="12">
        <v>28.01</v>
      </c>
      <c r="J93" s="12">
        <v>3.4000000000000002E-2</v>
      </c>
      <c r="K93" s="43" t="s">
        <v>739</v>
      </c>
      <c r="L93" s="9" t="str">
        <f t="shared" si="14"/>
        <v>Yes</v>
      </c>
    </row>
    <row r="94" spans="1:12" x14ac:dyDescent="0.25">
      <c r="A94" s="44" t="s">
        <v>609</v>
      </c>
      <c r="B94" s="35" t="s">
        <v>213</v>
      </c>
      <c r="C94" s="45">
        <v>17950705</v>
      </c>
      <c r="D94" s="11" t="str">
        <f t="shared" si="11"/>
        <v>N/A</v>
      </c>
      <c r="E94" s="45">
        <v>19490626</v>
      </c>
      <c r="F94" s="11" t="str">
        <f t="shared" si="12"/>
        <v>N/A</v>
      </c>
      <c r="G94" s="45">
        <v>21072737</v>
      </c>
      <c r="H94" s="11" t="str">
        <f t="shared" si="13"/>
        <v>N/A</v>
      </c>
      <c r="I94" s="12">
        <v>8.5790000000000006</v>
      </c>
      <c r="J94" s="12">
        <v>8.1170000000000009</v>
      </c>
      <c r="K94" s="43" t="s">
        <v>739</v>
      </c>
      <c r="L94" s="9" t="str">
        <f t="shared" si="14"/>
        <v>Yes</v>
      </c>
    </row>
    <row r="95" spans="1:12" x14ac:dyDescent="0.25">
      <c r="A95" s="44" t="s">
        <v>610</v>
      </c>
      <c r="B95" s="35" t="s">
        <v>213</v>
      </c>
      <c r="C95" s="36">
        <v>75904</v>
      </c>
      <c r="D95" s="11" t="str">
        <f t="shared" si="11"/>
        <v>N/A</v>
      </c>
      <c r="E95" s="36">
        <v>80080</v>
      </c>
      <c r="F95" s="11" t="str">
        <f t="shared" si="12"/>
        <v>N/A</v>
      </c>
      <c r="G95" s="36">
        <v>84066</v>
      </c>
      <c r="H95" s="11" t="str">
        <f t="shared" si="13"/>
        <v>N/A</v>
      </c>
      <c r="I95" s="12">
        <v>5.5019999999999998</v>
      </c>
      <c r="J95" s="12">
        <v>4.9779999999999998</v>
      </c>
      <c r="K95" s="43" t="s">
        <v>739</v>
      </c>
      <c r="L95" s="9" t="str">
        <f t="shared" si="14"/>
        <v>Yes</v>
      </c>
    </row>
    <row r="96" spans="1:12" x14ac:dyDescent="0.25">
      <c r="A96" s="44" t="s">
        <v>1444</v>
      </c>
      <c r="B96" s="35" t="s">
        <v>213</v>
      </c>
      <c r="C96" s="45">
        <v>236.49221385000001</v>
      </c>
      <c r="D96" s="11" t="str">
        <f t="shared" si="11"/>
        <v>N/A</v>
      </c>
      <c r="E96" s="45">
        <v>243.38943556000001</v>
      </c>
      <c r="F96" s="11" t="str">
        <f t="shared" si="12"/>
        <v>N/A</v>
      </c>
      <c r="G96" s="45">
        <v>250.66896248</v>
      </c>
      <c r="H96" s="11" t="str">
        <f t="shared" si="13"/>
        <v>N/A</v>
      </c>
      <c r="I96" s="12">
        <v>2.9159999999999999</v>
      </c>
      <c r="J96" s="12">
        <v>2.9910000000000001</v>
      </c>
      <c r="K96" s="43" t="s">
        <v>739</v>
      </c>
      <c r="L96" s="9" t="str">
        <f t="shared" si="14"/>
        <v>Yes</v>
      </c>
    </row>
    <row r="97" spans="1:12" ht="25" x14ac:dyDescent="0.25">
      <c r="A97" s="44" t="s">
        <v>611</v>
      </c>
      <c r="B97" s="35" t="s">
        <v>213</v>
      </c>
      <c r="C97" s="45">
        <v>6863440</v>
      </c>
      <c r="D97" s="11" t="str">
        <f t="shared" si="11"/>
        <v>N/A</v>
      </c>
      <c r="E97" s="45">
        <v>7218977</v>
      </c>
      <c r="F97" s="11" t="str">
        <f t="shared" si="12"/>
        <v>N/A</v>
      </c>
      <c r="G97" s="45">
        <v>7117080</v>
      </c>
      <c r="H97" s="11" t="str">
        <f t="shared" si="13"/>
        <v>N/A</v>
      </c>
      <c r="I97" s="12">
        <v>5.18</v>
      </c>
      <c r="J97" s="12">
        <v>-1.41</v>
      </c>
      <c r="K97" s="43" t="s">
        <v>739</v>
      </c>
      <c r="L97" s="9" t="str">
        <f t="shared" si="14"/>
        <v>Yes</v>
      </c>
    </row>
    <row r="98" spans="1:12" x14ac:dyDescent="0.25">
      <c r="A98" s="44" t="s">
        <v>612</v>
      </c>
      <c r="B98" s="35" t="s">
        <v>213</v>
      </c>
      <c r="C98" s="36">
        <v>64807</v>
      </c>
      <c r="D98" s="11" t="str">
        <f t="shared" si="11"/>
        <v>N/A</v>
      </c>
      <c r="E98" s="36">
        <v>67067</v>
      </c>
      <c r="F98" s="11" t="str">
        <f t="shared" si="12"/>
        <v>N/A</v>
      </c>
      <c r="G98" s="36">
        <v>64870</v>
      </c>
      <c r="H98" s="11" t="str">
        <f t="shared" si="13"/>
        <v>N/A</v>
      </c>
      <c r="I98" s="12">
        <v>3.4870000000000001</v>
      </c>
      <c r="J98" s="12">
        <v>-3.28</v>
      </c>
      <c r="K98" s="43" t="s">
        <v>739</v>
      </c>
      <c r="L98" s="9" t="str">
        <f t="shared" si="14"/>
        <v>Yes</v>
      </c>
    </row>
    <row r="99" spans="1:12" ht="25" x14ac:dyDescent="0.25">
      <c r="A99" s="44" t="s">
        <v>1445</v>
      </c>
      <c r="B99" s="35" t="s">
        <v>213</v>
      </c>
      <c r="C99" s="45">
        <v>105.9058435</v>
      </c>
      <c r="D99" s="11" t="str">
        <f t="shared" si="11"/>
        <v>N/A</v>
      </c>
      <c r="E99" s="45">
        <v>107.63828709000001</v>
      </c>
      <c r="F99" s="11" t="str">
        <f t="shared" si="12"/>
        <v>N/A</v>
      </c>
      <c r="G99" s="45">
        <v>109.71296439</v>
      </c>
      <c r="H99" s="11" t="str">
        <f t="shared" si="13"/>
        <v>N/A</v>
      </c>
      <c r="I99" s="12">
        <v>1.6359999999999999</v>
      </c>
      <c r="J99" s="12">
        <v>1.927</v>
      </c>
      <c r="K99" s="43" t="s">
        <v>739</v>
      </c>
      <c r="L99" s="9" t="str">
        <f t="shared" si="14"/>
        <v>Yes</v>
      </c>
    </row>
    <row r="100" spans="1:12" ht="25" x14ac:dyDescent="0.25">
      <c r="A100" s="44" t="s">
        <v>613</v>
      </c>
      <c r="B100" s="35" t="s">
        <v>213</v>
      </c>
      <c r="C100" s="45">
        <v>116759424</v>
      </c>
      <c r="D100" s="11" t="str">
        <f t="shared" si="11"/>
        <v>N/A</v>
      </c>
      <c r="E100" s="45">
        <v>75611952</v>
      </c>
      <c r="F100" s="11" t="str">
        <f t="shared" si="12"/>
        <v>N/A</v>
      </c>
      <c r="G100" s="45">
        <v>84691975</v>
      </c>
      <c r="H100" s="11" t="str">
        <f t="shared" si="13"/>
        <v>N/A</v>
      </c>
      <c r="I100" s="12">
        <v>-35.200000000000003</v>
      </c>
      <c r="J100" s="12">
        <v>12.01</v>
      </c>
      <c r="K100" s="43" t="s">
        <v>739</v>
      </c>
      <c r="L100" s="9" t="str">
        <f t="shared" si="14"/>
        <v>Yes</v>
      </c>
    </row>
    <row r="101" spans="1:12" x14ac:dyDescent="0.25">
      <c r="A101" s="44" t="s">
        <v>614</v>
      </c>
      <c r="B101" s="35" t="s">
        <v>213</v>
      </c>
      <c r="C101" s="36">
        <v>109063</v>
      </c>
      <c r="D101" s="11" t="str">
        <f t="shared" si="11"/>
        <v>N/A</v>
      </c>
      <c r="E101" s="36">
        <v>106789</v>
      </c>
      <c r="F101" s="11" t="str">
        <f t="shared" si="12"/>
        <v>N/A</v>
      </c>
      <c r="G101" s="36">
        <v>105491</v>
      </c>
      <c r="H101" s="11" t="str">
        <f t="shared" si="13"/>
        <v>N/A</v>
      </c>
      <c r="I101" s="12">
        <v>-2.09</v>
      </c>
      <c r="J101" s="12">
        <v>-1.22</v>
      </c>
      <c r="K101" s="43" t="s">
        <v>739</v>
      </c>
      <c r="L101" s="9" t="str">
        <f t="shared" si="14"/>
        <v>Yes</v>
      </c>
    </row>
    <row r="102" spans="1:12" x14ac:dyDescent="0.25">
      <c r="A102" s="44" t="s">
        <v>1446</v>
      </c>
      <c r="B102" s="35" t="s">
        <v>213</v>
      </c>
      <c r="C102" s="45">
        <v>1070.5686071</v>
      </c>
      <c r="D102" s="11" t="str">
        <f t="shared" si="11"/>
        <v>N/A</v>
      </c>
      <c r="E102" s="45">
        <v>708.05000514999995</v>
      </c>
      <c r="F102" s="11" t="str">
        <f t="shared" si="12"/>
        <v>N/A</v>
      </c>
      <c r="G102" s="45">
        <v>802.83602393000001</v>
      </c>
      <c r="H102" s="11" t="str">
        <f t="shared" si="13"/>
        <v>N/A</v>
      </c>
      <c r="I102" s="12">
        <v>-33.9</v>
      </c>
      <c r="J102" s="12">
        <v>13.39</v>
      </c>
      <c r="K102" s="43" t="s">
        <v>739</v>
      </c>
      <c r="L102" s="9" t="str">
        <f t="shared" si="14"/>
        <v>Yes</v>
      </c>
    </row>
    <row r="103" spans="1:12" x14ac:dyDescent="0.25">
      <c r="A103" s="44" t="s">
        <v>615</v>
      </c>
      <c r="B103" s="35" t="s">
        <v>213</v>
      </c>
      <c r="C103" s="45">
        <v>76581279</v>
      </c>
      <c r="D103" s="11" t="str">
        <f t="shared" si="11"/>
        <v>N/A</v>
      </c>
      <c r="E103" s="45">
        <v>80614627</v>
      </c>
      <c r="F103" s="11" t="str">
        <f t="shared" si="12"/>
        <v>N/A</v>
      </c>
      <c r="G103" s="45">
        <v>76978605</v>
      </c>
      <c r="H103" s="11" t="str">
        <f t="shared" si="13"/>
        <v>N/A</v>
      </c>
      <c r="I103" s="12">
        <v>5.2670000000000003</v>
      </c>
      <c r="J103" s="12">
        <v>-4.51</v>
      </c>
      <c r="K103" s="43" t="s">
        <v>739</v>
      </c>
      <c r="L103" s="9" t="str">
        <f t="shared" si="14"/>
        <v>Yes</v>
      </c>
    </row>
    <row r="104" spans="1:12" x14ac:dyDescent="0.25">
      <c r="A104" s="44" t="s">
        <v>616</v>
      </c>
      <c r="B104" s="35" t="s">
        <v>213</v>
      </c>
      <c r="C104" s="36">
        <v>183266</v>
      </c>
      <c r="D104" s="11" t="str">
        <f t="shared" si="11"/>
        <v>N/A</v>
      </c>
      <c r="E104" s="36">
        <v>186957</v>
      </c>
      <c r="F104" s="11" t="str">
        <f t="shared" si="12"/>
        <v>N/A</v>
      </c>
      <c r="G104" s="36">
        <v>181421</v>
      </c>
      <c r="H104" s="11" t="str">
        <f t="shared" si="13"/>
        <v>N/A</v>
      </c>
      <c r="I104" s="12">
        <v>2.0139999999999998</v>
      </c>
      <c r="J104" s="12">
        <v>-2.96</v>
      </c>
      <c r="K104" s="43" t="s">
        <v>739</v>
      </c>
      <c r="L104" s="9" t="str">
        <f t="shared" si="14"/>
        <v>Yes</v>
      </c>
    </row>
    <row r="105" spans="1:12" x14ac:dyDescent="0.25">
      <c r="A105" s="44" t="s">
        <v>1447</v>
      </c>
      <c r="B105" s="35" t="s">
        <v>213</v>
      </c>
      <c r="C105" s="45">
        <v>417.86953935999998</v>
      </c>
      <c r="D105" s="11" t="str">
        <f t="shared" si="11"/>
        <v>N/A</v>
      </c>
      <c r="E105" s="45">
        <v>431.19341345999999</v>
      </c>
      <c r="F105" s="11" t="str">
        <f t="shared" si="12"/>
        <v>N/A</v>
      </c>
      <c r="G105" s="45">
        <v>424.30923102000003</v>
      </c>
      <c r="H105" s="11" t="str">
        <f t="shared" si="13"/>
        <v>N/A</v>
      </c>
      <c r="I105" s="12">
        <v>3.1890000000000001</v>
      </c>
      <c r="J105" s="12">
        <v>-1.6</v>
      </c>
      <c r="K105" s="43" t="s">
        <v>739</v>
      </c>
      <c r="L105" s="9" t="str">
        <f t="shared" si="14"/>
        <v>Yes</v>
      </c>
    </row>
    <row r="106" spans="1:12" ht="25" x14ac:dyDescent="0.25">
      <c r="A106" s="44" t="s">
        <v>617</v>
      </c>
      <c r="B106" s="35" t="s">
        <v>213</v>
      </c>
      <c r="C106" s="45">
        <v>2934199</v>
      </c>
      <c r="D106" s="11" t="str">
        <f t="shared" si="11"/>
        <v>N/A</v>
      </c>
      <c r="E106" s="45">
        <v>3873882</v>
      </c>
      <c r="F106" s="11" t="str">
        <f t="shared" si="12"/>
        <v>N/A</v>
      </c>
      <c r="G106" s="45">
        <v>612182</v>
      </c>
      <c r="H106" s="11" t="str">
        <f t="shared" si="13"/>
        <v>N/A</v>
      </c>
      <c r="I106" s="12">
        <v>32.03</v>
      </c>
      <c r="J106" s="12">
        <v>-84.2</v>
      </c>
      <c r="K106" s="43" t="s">
        <v>739</v>
      </c>
      <c r="L106" s="9" t="str">
        <f t="shared" si="14"/>
        <v>No</v>
      </c>
    </row>
    <row r="107" spans="1:12" x14ac:dyDescent="0.25">
      <c r="A107" s="44" t="s">
        <v>618</v>
      </c>
      <c r="B107" s="35" t="s">
        <v>213</v>
      </c>
      <c r="C107" s="36">
        <v>449</v>
      </c>
      <c r="D107" s="11" t="str">
        <f t="shared" si="11"/>
        <v>N/A</v>
      </c>
      <c r="E107" s="36">
        <v>432</v>
      </c>
      <c r="F107" s="11" t="str">
        <f t="shared" si="12"/>
        <v>N/A</v>
      </c>
      <c r="G107" s="36">
        <v>210</v>
      </c>
      <c r="H107" s="11" t="str">
        <f t="shared" si="13"/>
        <v>N/A</v>
      </c>
      <c r="I107" s="12">
        <v>-3.79</v>
      </c>
      <c r="J107" s="12">
        <v>-51.4</v>
      </c>
      <c r="K107" s="43" t="s">
        <v>739</v>
      </c>
      <c r="L107" s="9" t="str">
        <f t="shared" si="14"/>
        <v>No</v>
      </c>
    </row>
    <row r="108" spans="1:12" x14ac:dyDescent="0.25">
      <c r="A108" s="44" t="s">
        <v>1448</v>
      </c>
      <c r="B108" s="35" t="s">
        <v>213</v>
      </c>
      <c r="C108" s="45">
        <v>6534.9643653000003</v>
      </c>
      <c r="D108" s="11" t="str">
        <f t="shared" si="11"/>
        <v>N/A</v>
      </c>
      <c r="E108" s="45">
        <v>8967.3194444000001</v>
      </c>
      <c r="F108" s="11" t="str">
        <f t="shared" si="12"/>
        <v>N/A</v>
      </c>
      <c r="G108" s="45">
        <v>2915.1523809999999</v>
      </c>
      <c r="H108" s="11" t="str">
        <f t="shared" si="13"/>
        <v>N/A</v>
      </c>
      <c r="I108" s="12">
        <v>37.22</v>
      </c>
      <c r="J108" s="12">
        <v>-67.5</v>
      </c>
      <c r="K108" s="43" t="s">
        <v>739</v>
      </c>
      <c r="L108" s="9" t="str">
        <f t="shared" si="14"/>
        <v>No</v>
      </c>
    </row>
    <row r="109" spans="1:12" x14ac:dyDescent="0.25">
      <c r="A109" s="44" t="s">
        <v>619</v>
      </c>
      <c r="B109" s="35" t="s">
        <v>213</v>
      </c>
      <c r="C109" s="45">
        <v>122096152</v>
      </c>
      <c r="D109" s="11" t="str">
        <f t="shared" si="11"/>
        <v>N/A</v>
      </c>
      <c r="E109" s="45">
        <v>79094176</v>
      </c>
      <c r="F109" s="11" t="str">
        <f t="shared" si="12"/>
        <v>N/A</v>
      </c>
      <c r="G109" s="45">
        <v>75098299</v>
      </c>
      <c r="H109" s="11" t="str">
        <f t="shared" si="13"/>
        <v>N/A</v>
      </c>
      <c r="I109" s="12">
        <v>-35.200000000000003</v>
      </c>
      <c r="J109" s="12">
        <v>-5.05</v>
      </c>
      <c r="K109" s="43" t="s">
        <v>739</v>
      </c>
      <c r="L109" s="9" t="str">
        <f t="shared" si="14"/>
        <v>Yes</v>
      </c>
    </row>
    <row r="110" spans="1:12" x14ac:dyDescent="0.25">
      <c r="A110" s="44" t="s">
        <v>620</v>
      </c>
      <c r="B110" s="35" t="s">
        <v>213</v>
      </c>
      <c r="C110" s="36">
        <v>171751</v>
      </c>
      <c r="D110" s="11" t="str">
        <f t="shared" si="11"/>
        <v>N/A</v>
      </c>
      <c r="E110" s="36">
        <v>173134</v>
      </c>
      <c r="F110" s="11" t="str">
        <f t="shared" si="12"/>
        <v>N/A</v>
      </c>
      <c r="G110" s="36">
        <v>162373</v>
      </c>
      <c r="H110" s="11" t="str">
        <f t="shared" si="13"/>
        <v>N/A</v>
      </c>
      <c r="I110" s="12">
        <v>0.80520000000000003</v>
      </c>
      <c r="J110" s="12">
        <v>-6.22</v>
      </c>
      <c r="K110" s="43" t="s">
        <v>739</v>
      </c>
      <c r="L110" s="9" t="str">
        <f t="shared" si="14"/>
        <v>Yes</v>
      </c>
    </row>
    <row r="111" spans="1:12" x14ac:dyDescent="0.25">
      <c r="A111" s="44" t="s">
        <v>1449</v>
      </c>
      <c r="B111" s="35" t="s">
        <v>213</v>
      </c>
      <c r="C111" s="45">
        <v>710.89048680999997</v>
      </c>
      <c r="D111" s="11" t="str">
        <f t="shared" si="11"/>
        <v>N/A</v>
      </c>
      <c r="E111" s="45">
        <v>456.83791745000002</v>
      </c>
      <c r="F111" s="11" t="str">
        <f t="shared" si="12"/>
        <v>N/A</v>
      </c>
      <c r="G111" s="45">
        <v>462.50484379</v>
      </c>
      <c r="H111" s="11" t="str">
        <f t="shared" si="13"/>
        <v>N/A</v>
      </c>
      <c r="I111" s="12">
        <v>-35.700000000000003</v>
      </c>
      <c r="J111" s="12">
        <v>1.24</v>
      </c>
      <c r="K111" s="43" t="s">
        <v>739</v>
      </c>
      <c r="L111" s="9" t="str">
        <f t="shared" si="14"/>
        <v>Yes</v>
      </c>
    </row>
    <row r="112" spans="1:12" x14ac:dyDescent="0.25">
      <c r="A112" s="44" t="s">
        <v>621</v>
      </c>
      <c r="B112" s="35" t="s">
        <v>213</v>
      </c>
      <c r="C112" s="45">
        <v>285191668</v>
      </c>
      <c r="D112" s="11" t="str">
        <f t="shared" si="11"/>
        <v>N/A</v>
      </c>
      <c r="E112" s="45">
        <v>287287380</v>
      </c>
      <c r="F112" s="11" t="str">
        <f t="shared" si="12"/>
        <v>N/A</v>
      </c>
      <c r="G112" s="45">
        <v>290451186</v>
      </c>
      <c r="H112" s="11" t="str">
        <f t="shared" si="13"/>
        <v>N/A</v>
      </c>
      <c r="I112" s="12">
        <v>0.73480000000000001</v>
      </c>
      <c r="J112" s="12">
        <v>1.101</v>
      </c>
      <c r="K112" s="43" t="s">
        <v>739</v>
      </c>
      <c r="L112" s="9" t="str">
        <f t="shared" si="14"/>
        <v>Yes</v>
      </c>
    </row>
    <row r="113" spans="1:12" x14ac:dyDescent="0.25">
      <c r="A113" s="44" t="s">
        <v>622</v>
      </c>
      <c r="B113" s="35" t="s">
        <v>213</v>
      </c>
      <c r="C113" s="36">
        <v>195901</v>
      </c>
      <c r="D113" s="11" t="str">
        <f t="shared" si="11"/>
        <v>N/A</v>
      </c>
      <c r="E113" s="36">
        <v>198721</v>
      </c>
      <c r="F113" s="11" t="str">
        <f t="shared" si="12"/>
        <v>N/A</v>
      </c>
      <c r="G113" s="36">
        <v>192505</v>
      </c>
      <c r="H113" s="11" t="str">
        <f t="shared" si="13"/>
        <v>N/A</v>
      </c>
      <c r="I113" s="12">
        <v>1.44</v>
      </c>
      <c r="J113" s="12">
        <v>-3.13</v>
      </c>
      <c r="K113" s="43" t="s">
        <v>739</v>
      </c>
      <c r="L113" s="9" t="str">
        <f t="shared" si="14"/>
        <v>Yes</v>
      </c>
    </row>
    <row r="114" spans="1:12" x14ac:dyDescent="0.25">
      <c r="A114" s="44" t="s">
        <v>1450</v>
      </c>
      <c r="B114" s="35" t="s">
        <v>213</v>
      </c>
      <c r="C114" s="45">
        <v>1455.7948555999999</v>
      </c>
      <c r="D114" s="11" t="str">
        <f t="shared" si="11"/>
        <v>N/A</v>
      </c>
      <c r="E114" s="45">
        <v>1445.6820365999999</v>
      </c>
      <c r="F114" s="11" t="str">
        <f t="shared" si="12"/>
        <v>N/A</v>
      </c>
      <c r="G114" s="45">
        <v>1508.7981402999999</v>
      </c>
      <c r="H114" s="11" t="str">
        <f t="shared" si="13"/>
        <v>N/A</v>
      </c>
      <c r="I114" s="12">
        <v>-0.69499999999999995</v>
      </c>
      <c r="J114" s="12">
        <v>4.3659999999999997</v>
      </c>
      <c r="K114" s="43" t="s">
        <v>739</v>
      </c>
      <c r="L114" s="9" t="str">
        <f t="shared" si="14"/>
        <v>Yes</v>
      </c>
    </row>
    <row r="115" spans="1:12" ht="25" x14ac:dyDescent="0.25">
      <c r="A115" s="44" t="s">
        <v>623</v>
      </c>
      <c r="B115" s="35" t="s">
        <v>213</v>
      </c>
      <c r="C115" s="45">
        <v>212978218</v>
      </c>
      <c r="D115" s="11" t="str">
        <f t="shared" si="11"/>
        <v>N/A</v>
      </c>
      <c r="E115" s="45">
        <v>188088145</v>
      </c>
      <c r="F115" s="11" t="str">
        <f t="shared" si="12"/>
        <v>N/A</v>
      </c>
      <c r="G115" s="45">
        <v>160790409</v>
      </c>
      <c r="H115" s="11" t="str">
        <f t="shared" si="13"/>
        <v>N/A</v>
      </c>
      <c r="I115" s="12">
        <v>-11.7</v>
      </c>
      <c r="J115" s="12">
        <v>-14.5</v>
      </c>
      <c r="K115" s="43" t="s">
        <v>739</v>
      </c>
      <c r="L115" s="9" t="str">
        <f t="shared" si="14"/>
        <v>Yes</v>
      </c>
    </row>
    <row r="116" spans="1:12" x14ac:dyDescent="0.25">
      <c r="A116" s="46" t="s">
        <v>624</v>
      </c>
      <c r="B116" s="36" t="s">
        <v>213</v>
      </c>
      <c r="C116" s="36">
        <v>65947</v>
      </c>
      <c r="D116" s="11" t="str">
        <f t="shared" si="11"/>
        <v>N/A</v>
      </c>
      <c r="E116" s="36">
        <v>71901</v>
      </c>
      <c r="F116" s="11" t="str">
        <f t="shared" si="12"/>
        <v>N/A</v>
      </c>
      <c r="G116" s="36">
        <v>68180</v>
      </c>
      <c r="H116" s="11" t="str">
        <f t="shared" si="13"/>
        <v>N/A</v>
      </c>
      <c r="I116" s="12">
        <v>9.0280000000000005</v>
      </c>
      <c r="J116" s="12">
        <v>-5.18</v>
      </c>
      <c r="K116" s="1" t="s">
        <v>739</v>
      </c>
      <c r="L116" s="9" t="str">
        <f t="shared" si="14"/>
        <v>Yes</v>
      </c>
    </row>
    <row r="117" spans="1:12" x14ac:dyDescent="0.25">
      <c r="A117" s="44" t="s">
        <v>1451</v>
      </c>
      <c r="B117" s="35" t="s">
        <v>213</v>
      </c>
      <c r="C117" s="45">
        <v>3229.5361122999998</v>
      </c>
      <c r="D117" s="11" t="str">
        <f t="shared" si="11"/>
        <v>N/A</v>
      </c>
      <c r="E117" s="45">
        <v>2615.9322541000001</v>
      </c>
      <c r="F117" s="11" t="str">
        <f t="shared" si="12"/>
        <v>N/A</v>
      </c>
      <c r="G117" s="45">
        <v>2358.3222206</v>
      </c>
      <c r="H117" s="11" t="str">
        <f t="shared" si="13"/>
        <v>N/A</v>
      </c>
      <c r="I117" s="12">
        <v>-19</v>
      </c>
      <c r="J117" s="12">
        <v>-9.85</v>
      </c>
      <c r="K117" s="43" t="s">
        <v>739</v>
      </c>
      <c r="L117" s="9" t="str">
        <f t="shared" si="14"/>
        <v>Yes</v>
      </c>
    </row>
    <row r="118" spans="1:12" ht="25" x14ac:dyDescent="0.25">
      <c r="A118" s="44" t="s">
        <v>625</v>
      </c>
      <c r="B118" s="35" t="s">
        <v>213</v>
      </c>
      <c r="C118" s="45">
        <v>20898435</v>
      </c>
      <c r="D118" s="11" t="str">
        <f t="shared" si="11"/>
        <v>N/A</v>
      </c>
      <c r="E118" s="45">
        <v>18436540</v>
      </c>
      <c r="F118" s="11" t="str">
        <f t="shared" si="12"/>
        <v>N/A</v>
      </c>
      <c r="G118" s="45">
        <v>12930714</v>
      </c>
      <c r="H118" s="11" t="str">
        <f t="shared" si="13"/>
        <v>N/A</v>
      </c>
      <c r="I118" s="12">
        <v>-11.8</v>
      </c>
      <c r="J118" s="12">
        <v>-29.9</v>
      </c>
      <c r="K118" s="43" t="s">
        <v>739</v>
      </c>
      <c r="L118" s="9" t="str">
        <f t="shared" si="14"/>
        <v>Yes</v>
      </c>
    </row>
    <row r="119" spans="1:12" x14ac:dyDescent="0.25">
      <c r="A119" s="44" t="s">
        <v>626</v>
      </c>
      <c r="B119" s="35" t="s">
        <v>213</v>
      </c>
      <c r="C119" s="36">
        <v>32926</v>
      </c>
      <c r="D119" s="11" t="str">
        <f t="shared" si="11"/>
        <v>N/A</v>
      </c>
      <c r="E119" s="36">
        <v>34388</v>
      </c>
      <c r="F119" s="11" t="str">
        <f t="shared" si="12"/>
        <v>N/A</v>
      </c>
      <c r="G119" s="36">
        <v>31116</v>
      </c>
      <c r="H119" s="11" t="str">
        <f t="shared" si="13"/>
        <v>N/A</v>
      </c>
      <c r="I119" s="12">
        <v>4.4400000000000004</v>
      </c>
      <c r="J119" s="12">
        <v>-9.51</v>
      </c>
      <c r="K119" s="43" t="s">
        <v>739</v>
      </c>
      <c r="L119" s="9" t="str">
        <f t="shared" si="14"/>
        <v>Yes</v>
      </c>
    </row>
    <row r="120" spans="1:12" x14ac:dyDescent="0.25">
      <c r="A120" s="44" t="s">
        <v>1452</v>
      </c>
      <c r="B120" s="35" t="s">
        <v>213</v>
      </c>
      <c r="C120" s="45">
        <v>634.70919637999998</v>
      </c>
      <c r="D120" s="11" t="str">
        <f t="shared" si="11"/>
        <v>N/A</v>
      </c>
      <c r="E120" s="45">
        <v>536.13295335999999</v>
      </c>
      <c r="F120" s="11" t="str">
        <f t="shared" si="12"/>
        <v>N/A</v>
      </c>
      <c r="G120" s="45">
        <v>415.56478981999999</v>
      </c>
      <c r="H120" s="11" t="str">
        <f t="shared" si="13"/>
        <v>N/A</v>
      </c>
      <c r="I120" s="12">
        <v>-15.5</v>
      </c>
      <c r="J120" s="12">
        <v>-22.5</v>
      </c>
      <c r="K120" s="43" t="s">
        <v>739</v>
      </c>
      <c r="L120" s="9" t="str">
        <f t="shared" si="14"/>
        <v>Yes</v>
      </c>
    </row>
    <row r="121" spans="1:12" ht="25" x14ac:dyDescent="0.25">
      <c r="A121" s="44" t="s">
        <v>627</v>
      </c>
      <c r="B121" s="35" t="s">
        <v>213</v>
      </c>
      <c r="C121" s="45">
        <v>7034565</v>
      </c>
      <c r="D121" s="11" t="str">
        <f t="shared" si="11"/>
        <v>N/A</v>
      </c>
      <c r="E121" s="45">
        <v>7486364</v>
      </c>
      <c r="F121" s="11" t="str">
        <f t="shared" si="12"/>
        <v>N/A</v>
      </c>
      <c r="G121" s="45">
        <v>2371889</v>
      </c>
      <c r="H121" s="11" t="str">
        <f t="shared" si="13"/>
        <v>N/A</v>
      </c>
      <c r="I121" s="12">
        <v>6.423</v>
      </c>
      <c r="J121" s="12">
        <v>-68.3</v>
      </c>
      <c r="K121" s="43" t="s">
        <v>739</v>
      </c>
      <c r="L121" s="9" t="str">
        <f t="shared" si="14"/>
        <v>No</v>
      </c>
    </row>
    <row r="122" spans="1:12" x14ac:dyDescent="0.25">
      <c r="A122" s="44" t="s">
        <v>628</v>
      </c>
      <c r="B122" s="35" t="s">
        <v>213</v>
      </c>
      <c r="C122" s="36">
        <v>588</v>
      </c>
      <c r="D122" s="11" t="str">
        <f t="shared" si="11"/>
        <v>N/A</v>
      </c>
      <c r="E122" s="36">
        <v>748</v>
      </c>
      <c r="F122" s="11" t="str">
        <f t="shared" si="12"/>
        <v>N/A</v>
      </c>
      <c r="G122" s="36">
        <v>531</v>
      </c>
      <c r="H122" s="11" t="str">
        <f t="shared" si="13"/>
        <v>N/A</v>
      </c>
      <c r="I122" s="12">
        <v>27.21</v>
      </c>
      <c r="J122" s="12">
        <v>-29</v>
      </c>
      <c r="K122" s="43" t="s">
        <v>739</v>
      </c>
      <c r="L122" s="9" t="str">
        <f t="shared" si="14"/>
        <v>Yes</v>
      </c>
    </row>
    <row r="123" spans="1:12" ht="25" x14ac:dyDescent="0.25">
      <c r="A123" s="44" t="s">
        <v>1453</v>
      </c>
      <c r="B123" s="35" t="s">
        <v>213</v>
      </c>
      <c r="C123" s="45">
        <v>11963.545918</v>
      </c>
      <c r="D123" s="11" t="str">
        <f t="shared" si="11"/>
        <v>N/A</v>
      </c>
      <c r="E123" s="45">
        <v>10008.508021</v>
      </c>
      <c r="F123" s="11" t="str">
        <f t="shared" si="12"/>
        <v>N/A</v>
      </c>
      <c r="G123" s="45">
        <v>4466.8342750000002</v>
      </c>
      <c r="H123" s="11" t="str">
        <f t="shared" si="13"/>
        <v>N/A</v>
      </c>
      <c r="I123" s="12">
        <v>-16.3</v>
      </c>
      <c r="J123" s="12">
        <v>-55.4</v>
      </c>
      <c r="K123" s="43" t="s">
        <v>739</v>
      </c>
      <c r="L123" s="9" t="str">
        <f t="shared" si="14"/>
        <v>No</v>
      </c>
    </row>
    <row r="124" spans="1:12" ht="25" x14ac:dyDescent="0.25">
      <c r="A124" s="44" t="s">
        <v>629</v>
      </c>
      <c r="B124" s="35" t="s">
        <v>213</v>
      </c>
      <c r="C124" s="45">
        <v>19919237</v>
      </c>
      <c r="D124" s="11" t="str">
        <f t="shared" si="11"/>
        <v>N/A</v>
      </c>
      <c r="E124" s="45">
        <v>15435382</v>
      </c>
      <c r="F124" s="11" t="str">
        <f t="shared" si="12"/>
        <v>N/A</v>
      </c>
      <c r="G124" s="45">
        <v>16875957</v>
      </c>
      <c r="H124" s="11" t="str">
        <f t="shared" si="13"/>
        <v>N/A</v>
      </c>
      <c r="I124" s="12">
        <v>-22.5</v>
      </c>
      <c r="J124" s="12">
        <v>9.3330000000000002</v>
      </c>
      <c r="K124" s="43" t="s">
        <v>739</v>
      </c>
      <c r="L124" s="9" t="str">
        <f t="shared" si="14"/>
        <v>Yes</v>
      </c>
    </row>
    <row r="125" spans="1:12" x14ac:dyDescent="0.25">
      <c r="A125" s="44" t="s">
        <v>630</v>
      </c>
      <c r="B125" s="35" t="s">
        <v>213</v>
      </c>
      <c r="C125" s="36">
        <v>15942</v>
      </c>
      <c r="D125" s="11" t="str">
        <f t="shared" si="11"/>
        <v>N/A</v>
      </c>
      <c r="E125" s="36">
        <v>14766</v>
      </c>
      <c r="F125" s="11" t="str">
        <f t="shared" si="12"/>
        <v>N/A</v>
      </c>
      <c r="G125" s="36">
        <v>13996</v>
      </c>
      <c r="H125" s="11" t="str">
        <f t="shared" si="13"/>
        <v>N/A</v>
      </c>
      <c r="I125" s="12">
        <v>-7.38</v>
      </c>
      <c r="J125" s="12">
        <v>-5.21</v>
      </c>
      <c r="K125" s="43" t="s">
        <v>739</v>
      </c>
      <c r="L125" s="9" t="str">
        <f t="shared" si="14"/>
        <v>Yes</v>
      </c>
    </row>
    <row r="126" spans="1:12" ht="25" x14ac:dyDescent="0.25">
      <c r="A126" s="44" t="s">
        <v>1454</v>
      </c>
      <c r="B126" s="35" t="s">
        <v>213</v>
      </c>
      <c r="C126" s="45">
        <v>1249.4816836</v>
      </c>
      <c r="D126" s="11" t="str">
        <f t="shared" si="11"/>
        <v>N/A</v>
      </c>
      <c r="E126" s="45">
        <v>1045.3326560999999</v>
      </c>
      <c r="F126" s="11" t="str">
        <f t="shared" si="12"/>
        <v>N/A</v>
      </c>
      <c r="G126" s="45">
        <v>1205.7700057</v>
      </c>
      <c r="H126" s="11" t="str">
        <f t="shared" si="13"/>
        <v>N/A</v>
      </c>
      <c r="I126" s="12">
        <v>-16.3</v>
      </c>
      <c r="J126" s="12">
        <v>15.35</v>
      </c>
      <c r="K126" s="43" t="s">
        <v>739</v>
      </c>
      <c r="L126" s="9" t="str">
        <f t="shared" si="14"/>
        <v>Yes</v>
      </c>
    </row>
    <row r="127" spans="1:12" ht="25" x14ac:dyDescent="0.25">
      <c r="A127" s="44" t="s">
        <v>631</v>
      </c>
      <c r="B127" s="35" t="s">
        <v>213</v>
      </c>
      <c r="C127" s="45">
        <v>1903819</v>
      </c>
      <c r="D127" s="11" t="str">
        <f t="shared" si="11"/>
        <v>N/A</v>
      </c>
      <c r="E127" s="45">
        <v>2166124</v>
      </c>
      <c r="F127" s="11" t="str">
        <f t="shared" si="12"/>
        <v>N/A</v>
      </c>
      <c r="G127" s="45">
        <v>3224272</v>
      </c>
      <c r="H127" s="11" t="str">
        <f t="shared" si="13"/>
        <v>N/A</v>
      </c>
      <c r="I127" s="12">
        <v>13.78</v>
      </c>
      <c r="J127" s="12">
        <v>48.85</v>
      </c>
      <c r="K127" s="43" t="s">
        <v>739</v>
      </c>
      <c r="L127" s="9" t="str">
        <f t="shared" si="14"/>
        <v>No</v>
      </c>
    </row>
    <row r="128" spans="1:12" x14ac:dyDescent="0.25">
      <c r="A128" s="44" t="s">
        <v>632</v>
      </c>
      <c r="B128" s="35" t="s">
        <v>213</v>
      </c>
      <c r="C128" s="36">
        <v>3417</v>
      </c>
      <c r="D128" s="11" t="str">
        <f t="shared" si="11"/>
        <v>N/A</v>
      </c>
      <c r="E128" s="36">
        <v>3578</v>
      </c>
      <c r="F128" s="11" t="str">
        <f t="shared" si="12"/>
        <v>N/A</v>
      </c>
      <c r="G128" s="36">
        <v>3755</v>
      </c>
      <c r="H128" s="11" t="str">
        <f t="shared" si="13"/>
        <v>N/A</v>
      </c>
      <c r="I128" s="12">
        <v>4.7119999999999997</v>
      </c>
      <c r="J128" s="12">
        <v>4.9470000000000001</v>
      </c>
      <c r="K128" s="43" t="s">
        <v>739</v>
      </c>
      <c r="L128" s="9" t="str">
        <f t="shared" si="14"/>
        <v>Yes</v>
      </c>
    </row>
    <row r="129" spans="1:12" ht="25" x14ac:dyDescent="0.25">
      <c r="A129" s="44" t="s">
        <v>1455</v>
      </c>
      <c r="B129" s="35" t="s">
        <v>213</v>
      </c>
      <c r="C129" s="45">
        <v>557.16095990999997</v>
      </c>
      <c r="D129" s="11" t="str">
        <f t="shared" si="11"/>
        <v>N/A</v>
      </c>
      <c r="E129" s="45">
        <v>605.40078256000004</v>
      </c>
      <c r="F129" s="11" t="str">
        <f t="shared" si="12"/>
        <v>N/A</v>
      </c>
      <c r="G129" s="45">
        <v>858.66098535000003</v>
      </c>
      <c r="H129" s="11" t="str">
        <f t="shared" si="13"/>
        <v>N/A</v>
      </c>
      <c r="I129" s="12">
        <v>8.6579999999999995</v>
      </c>
      <c r="J129" s="12">
        <v>41.83</v>
      </c>
      <c r="K129" s="43" t="s">
        <v>739</v>
      </c>
      <c r="L129" s="9" t="str">
        <f t="shared" si="14"/>
        <v>No</v>
      </c>
    </row>
    <row r="130" spans="1:12" ht="25" x14ac:dyDescent="0.25">
      <c r="A130" s="44" t="s">
        <v>633</v>
      </c>
      <c r="B130" s="35" t="s">
        <v>213</v>
      </c>
      <c r="C130" s="45">
        <v>11544134</v>
      </c>
      <c r="D130" s="11" t="str">
        <f t="shared" si="11"/>
        <v>N/A</v>
      </c>
      <c r="E130" s="45">
        <v>11970922</v>
      </c>
      <c r="F130" s="11" t="str">
        <f t="shared" si="12"/>
        <v>N/A</v>
      </c>
      <c r="G130" s="45">
        <v>9453103</v>
      </c>
      <c r="H130" s="11" t="str">
        <f t="shared" si="13"/>
        <v>N/A</v>
      </c>
      <c r="I130" s="12">
        <v>3.6970000000000001</v>
      </c>
      <c r="J130" s="12">
        <v>-21</v>
      </c>
      <c r="K130" s="43" t="s">
        <v>739</v>
      </c>
      <c r="L130" s="9" t="str">
        <f t="shared" si="14"/>
        <v>Yes</v>
      </c>
    </row>
    <row r="131" spans="1:12" x14ac:dyDescent="0.25">
      <c r="A131" s="44" t="s">
        <v>634</v>
      </c>
      <c r="B131" s="35" t="s">
        <v>213</v>
      </c>
      <c r="C131" s="36">
        <v>14158</v>
      </c>
      <c r="D131" s="11" t="str">
        <f t="shared" si="11"/>
        <v>N/A</v>
      </c>
      <c r="E131" s="36">
        <v>15246</v>
      </c>
      <c r="F131" s="11" t="str">
        <f t="shared" si="12"/>
        <v>N/A</v>
      </c>
      <c r="G131" s="36">
        <v>14422</v>
      </c>
      <c r="H131" s="11" t="str">
        <f t="shared" si="13"/>
        <v>N/A</v>
      </c>
      <c r="I131" s="12">
        <v>7.6849999999999996</v>
      </c>
      <c r="J131" s="12">
        <v>-5.4</v>
      </c>
      <c r="K131" s="43" t="s">
        <v>739</v>
      </c>
      <c r="L131" s="9" t="str">
        <f t="shared" si="14"/>
        <v>Yes</v>
      </c>
    </row>
    <row r="132" spans="1:12" ht="25" x14ac:dyDescent="0.25">
      <c r="A132" s="44" t="s">
        <v>1456</v>
      </c>
      <c r="B132" s="35" t="s">
        <v>213</v>
      </c>
      <c r="C132" s="45">
        <v>815.37886706999996</v>
      </c>
      <c r="D132" s="11" t="str">
        <f t="shared" si="11"/>
        <v>N/A</v>
      </c>
      <c r="E132" s="45">
        <v>785.18444181999996</v>
      </c>
      <c r="F132" s="11" t="str">
        <f t="shared" si="12"/>
        <v>N/A</v>
      </c>
      <c r="G132" s="45">
        <v>655.46408265000002</v>
      </c>
      <c r="H132" s="11" t="str">
        <f t="shared" si="13"/>
        <v>N/A</v>
      </c>
      <c r="I132" s="12">
        <v>-3.7</v>
      </c>
      <c r="J132" s="12">
        <v>-16.5</v>
      </c>
      <c r="K132" s="43" t="s">
        <v>739</v>
      </c>
      <c r="L132" s="9" t="str">
        <f t="shared" si="14"/>
        <v>Yes</v>
      </c>
    </row>
    <row r="133" spans="1:12" x14ac:dyDescent="0.25">
      <c r="A133" s="44" t="s">
        <v>635</v>
      </c>
      <c r="B133" s="35" t="s">
        <v>213</v>
      </c>
      <c r="C133" s="45">
        <v>35976795</v>
      </c>
      <c r="D133" s="11" t="str">
        <f t="shared" si="11"/>
        <v>N/A</v>
      </c>
      <c r="E133" s="45">
        <v>38656115</v>
      </c>
      <c r="F133" s="11" t="str">
        <f t="shared" si="12"/>
        <v>N/A</v>
      </c>
      <c r="G133" s="45">
        <v>36045227</v>
      </c>
      <c r="H133" s="11" t="str">
        <f t="shared" si="13"/>
        <v>N/A</v>
      </c>
      <c r="I133" s="12">
        <v>7.4470000000000001</v>
      </c>
      <c r="J133" s="12">
        <v>-6.75</v>
      </c>
      <c r="K133" s="43" t="s">
        <v>739</v>
      </c>
      <c r="L133" s="9" t="str">
        <f t="shared" si="14"/>
        <v>Yes</v>
      </c>
    </row>
    <row r="134" spans="1:12" x14ac:dyDescent="0.25">
      <c r="A134" s="44" t="s">
        <v>636</v>
      </c>
      <c r="B134" s="35" t="s">
        <v>213</v>
      </c>
      <c r="C134" s="36">
        <v>3303</v>
      </c>
      <c r="D134" s="11" t="str">
        <f t="shared" si="11"/>
        <v>N/A</v>
      </c>
      <c r="E134" s="36">
        <v>3439</v>
      </c>
      <c r="F134" s="11" t="str">
        <f t="shared" si="12"/>
        <v>N/A</v>
      </c>
      <c r="G134" s="36">
        <v>3404</v>
      </c>
      <c r="H134" s="11" t="str">
        <f t="shared" si="13"/>
        <v>N/A</v>
      </c>
      <c r="I134" s="12">
        <v>4.117</v>
      </c>
      <c r="J134" s="12">
        <v>-1.02</v>
      </c>
      <c r="K134" s="43" t="s">
        <v>739</v>
      </c>
      <c r="L134" s="9" t="str">
        <f t="shared" si="14"/>
        <v>Yes</v>
      </c>
    </row>
    <row r="135" spans="1:12" x14ac:dyDescent="0.25">
      <c r="A135" s="44" t="s">
        <v>1457</v>
      </c>
      <c r="B135" s="35" t="s">
        <v>213</v>
      </c>
      <c r="C135" s="45">
        <v>10892.15713</v>
      </c>
      <c r="D135" s="11" t="str">
        <f t="shared" si="11"/>
        <v>N/A</v>
      </c>
      <c r="E135" s="45">
        <v>11240.510323</v>
      </c>
      <c r="F135" s="11" t="str">
        <f t="shared" si="12"/>
        <v>N/A</v>
      </c>
      <c r="G135" s="45">
        <v>10589.079612</v>
      </c>
      <c r="H135" s="11" t="str">
        <f t="shared" si="13"/>
        <v>N/A</v>
      </c>
      <c r="I135" s="12">
        <v>3.198</v>
      </c>
      <c r="J135" s="12">
        <v>-5.8</v>
      </c>
      <c r="K135" s="43" t="s">
        <v>739</v>
      </c>
      <c r="L135" s="9" t="str">
        <f t="shared" si="14"/>
        <v>Yes</v>
      </c>
    </row>
    <row r="136" spans="1:12" ht="25" x14ac:dyDescent="0.25">
      <c r="A136" s="44" t="s">
        <v>637</v>
      </c>
      <c r="B136" s="35" t="s">
        <v>213</v>
      </c>
      <c r="C136" s="45">
        <v>646945</v>
      </c>
      <c r="D136" s="11" t="str">
        <f t="shared" si="11"/>
        <v>N/A</v>
      </c>
      <c r="E136" s="45">
        <v>758875</v>
      </c>
      <c r="F136" s="11" t="str">
        <f t="shared" si="12"/>
        <v>N/A</v>
      </c>
      <c r="G136" s="45">
        <v>755817</v>
      </c>
      <c r="H136" s="11" t="str">
        <f t="shared" si="13"/>
        <v>N/A</v>
      </c>
      <c r="I136" s="12">
        <v>17.3</v>
      </c>
      <c r="J136" s="12">
        <v>-0.40300000000000002</v>
      </c>
      <c r="K136" s="43" t="s">
        <v>739</v>
      </c>
      <c r="L136" s="9" t="str">
        <f>IF(J136="Div by 0", "N/A", IF(OR(J136="N/A",K136="N/A"),"N/A", IF(J136&gt;VALUE(MID(K136,1,2)), "No", IF(J136&lt;-1*VALUE(MID(K136,1,2)), "No", "Yes"))))</f>
        <v>Yes</v>
      </c>
    </row>
    <row r="137" spans="1:12" x14ac:dyDescent="0.25">
      <c r="A137" s="44" t="s">
        <v>638</v>
      </c>
      <c r="B137" s="35" t="s">
        <v>213</v>
      </c>
      <c r="C137" s="36">
        <v>8235</v>
      </c>
      <c r="D137" s="11" t="str">
        <f t="shared" si="11"/>
        <v>N/A</v>
      </c>
      <c r="E137" s="36">
        <v>8697</v>
      </c>
      <c r="F137" s="11" t="str">
        <f t="shared" si="12"/>
        <v>N/A</v>
      </c>
      <c r="G137" s="36">
        <v>8383</v>
      </c>
      <c r="H137" s="11" t="str">
        <f t="shared" si="13"/>
        <v>N/A</v>
      </c>
      <c r="I137" s="12">
        <v>5.61</v>
      </c>
      <c r="J137" s="12">
        <v>-3.61</v>
      </c>
      <c r="K137" s="43" t="s">
        <v>739</v>
      </c>
      <c r="L137" s="9" t="str">
        <f t="shared" ref="L137:L141" si="15">IF(J137="Div by 0", "N/A", IF(OR(J137="N/A",K137="N/A"),"N/A", IF(J137&gt;VALUE(MID(K137,1,2)), "No", IF(J137&lt;-1*VALUE(MID(K137,1,2)), "No", "Yes"))))</f>
        <v>Yes</v>
      </c>
    </row>
    <row r="138" spans="1:12" ht="25" x14ac:dyDescent="0.25">
      <c r="A138" s="44" t="s">
        <v>1458</v>
      </c>
      <c r="B138" s="35" t="s">
        <v>213</v>
      </c>
      <c r="C138" s="45">
        <v>78.560412872000001</v>
      </c>
      <c r="D138" s="11" t="str">
        <f t="shared" si="11"/>
        <v>N/A</v>
      </c>
      <c r="E138" s="45">
        <v>87.257100148999996</v>
      </c>
      <c r="F138" s="11" t="str">
        <f t="shared" si="12"/>
        <v>N/A</v>
      </c>
      <c r="G138" s="45">
        <v>90.160682332999997</v>
      </c>
      <c r="H138" s="11" t="str">
        <f t="shared" si="13"/>
        <v>N/A</v>
      </c>
      <c r="I138" s="12">
        <v>11.07</v>
      </c>
      <c r="J138" s="12">
        <v>3.3279999999999998</v>
      </c>
      <c r="K138" s="43" t="s">
        <v>739</v>
      </c>
      <c r="L138" s="9" t="str">
        <f t="shared" si="15"/>
        <v>Yes</v>
      </c>
    </row>
    <row r="139" spans="1:12" ht="25" x14ac:dyDescent="0.25">
      <c r="A139" s="44" t="s">
        <v>639</v>
      </c>
      <c r="B139" s="35" t="s">
        <v>213</v>
      </c>
      <c r="C139" s="45">
        <v>2639834</v>
      </c>
      <c r="D139" s="11" t="str">
        <f t="shared" si="11"/>
        <v>N/A</v>
      </c>
      <c r="E139" s="45">
        <v>2682424</v>
      </c>
      <c r="F139" s="11" t="str">
        <f t="shared" si="12"/>
        <v>N/A</v>
      </c>
      <c r="G139" s="45">
        <v>2408344</v>
      </c>
      <c r="H139" s="11" t="str">
        <f t="shared" si="13"/>
        <v>N/A</v>
      </c>
      <c r="I139" s="12">
        <v>1.613</v>
      </c>
      <c r="J139" s="12">
        <v>-10.199999999999999</v>
      </c>
      <c r="K139" s="43" t="s">
        <v>739</v>
      </c>
      <c r="L139" s="9" t="str">
        <f t="shared" si="15"/>
        <v>Yes</v>
      </c>
    </row>
    <row r="140" spans="1:12" x14ac:dyDescent="0.25">
      <c r="A140" s="44" t="s">
        <v>640</v>
      </c>
      <c r="B140" s="35" t="s">
        <v>213</v>
      </c>
      <c r="C140" s="36">
        <v>89</v>
      </c>
      <c r="D140" s="11" t="str">
        <f t="shared" si="11"/>
        <v>N/A</v>
      </c>
      <c r="E140" s="36">
        <v>97</v>
      </c>
      <c r="F140" s="11" t="str">
        <f t="shared" si="12"/>
        <v>N/A</v>
      </c>
      <c r="G140" s="36">
        <v>84</v>
      </c>
      <c r="H140" s="11" t="str">
        <f t="shared" si="13"/>
        <v>N/A</v>
      </c>
      <c r="I140" s="12">
        <v>8.9890000000000008</v>
      </c>
      <c r="J140" s="12">
        <v>-13.4</v>
      </c>
      <c r="K140" s="43" t="s">
        <v>739</v>
      </c>
      <c r="L140" s="9" t="str">
        <f t="shared" si="15"/>
        <v>Yes</v>
      </c>
    </row>
    <row r="141" spans="1:12" ht="25" x14ac:dyDescent="0.25">
      <c r="A141" s="44" t="s">
        <v>1459</v>
      </c>
      <c r="B141" s="35" t="s">
        <v>213</v>
      </c>
      <c r="C141" s="45">
        <v>29661.05618</v>
      </c>
      <c r="D141" s="11" t="str">
        <f t="shared" si="11"/>
        <v>N/A</v>
      </c>
      <c r="E141" s="45">
        <v>27653.855670000001</v>
      </c>
      <c r="F141" s="11" t="str">
        <f t="shared" si="12"/>
        <v>N/A</v>
      </c>
      <c r="G141" s="45">
        <v>28670.761904999999</v>
      </c>
      <c r="H141" s="11" t="str">
        <f t="shared" si="13"/>
        <v>N/A</v>
      </c>
      <c r="I141" s="12">
        <v>-6.77</v>
      </c>
      <c r="J141" s="12">
        <v>3.677</v>
      </c>
      <c r="K141" s="43" t="s">
        <v>739</v>
      </c>
      <c r="L141" s="9" t="str">
        <f t="shared" si="15"/>
        <v>Yes</v>
      </c>
    </row>
    <row r="142" spans="1:12" ht="25" x14ac:dyDescent="0.25">
      <c r="A142" s="44" t="s">
        <v>641</v>
      </c>
      <c r="B142" s="35" t="s">
        <v>213</v>
      </c>
      <c r="C142" s="45">
        <v>61191708</v>
      </c>
      <c r="D142" s="11" t="str">
        <f t="shared" si="11"/>
        <v>N/A</v>
      </c>
      <c r="E142" s="45">
        <v>57347930</v>
      </c>
      <c r="F142" s="11" t="str">
        <f t="shared" si="12"/>
        <v>N/A</v>
      </c>
      <c r="G142" s="45">
        <v>57186071</v>
      </c>
      <c r="H142" s="11" t="str">
        <f t="shared" si="13"/>
        <v>N/A</v>
      </c>
      <c r="I142" s="12">
        <v>-6.28</v>
      </c>
      <c r="J142" s="12">
        <v>-0.28199999999999997</v>
      </c>
      <c r="K142" s="43" t="s">
        <v>739</v>
      </c>
      <c r="L142" s="9" t="str">
        <f t="shared" ref="L142:L153" si="16">IF(J142="Div by 0", "N/A", IF(K142="N/A","N/A", IF(J142&gt;VALUE(MID(K142,1,2)), "No", IF(J142&lt;-1*VALUE(MID(K142,1,2)), "No", "Yes"))))</f>
        <v>Yes</v>
      </c>
    </row>
    <row r="143" spans="1:12" x14ac:dyDescent="0.25">
      <c r="A143" s="44" t="s">
        <v>642</v>
      </c>
      <c r="B143" s="35" t="s">
        <v>213</v>
      </c>
      <c r="C143" s="36">
        <v>107364</v>
      </c>
      <c r="D143" s="11" t="str">
        <f t="shared" si="11"/>
        <v>N/A</v>
      </c>
      <c r="E143" s="36">
        <v>106604</v>
      </c>
      <c r="F143" s="11" t="str">
        <f t="shared" si="12"/>
        <v>N/A</v>
      </c>
      <c r="G143" s="36">
        <v>105680</v>
      </c>
      <c r="H143" s="11" t="str">
        <f t="shared" si="13"/>
        <v>N/A</v>
      </c>
      <c r="I143" s="12">
        <v>-0.70799999999999996</v>
      </c>
      <c r="J143" s="12">
        <v>-0.86699999999999999</v>
      </c>
      <c r="K143" s="43" t="s">
        <v>739</v>
      </c>
      <c r="L143" s="9" t="str">
        <f t="shared" si="16"/>
        <v>Yes</v>
      </c>
    </row>
    <row r="144" spans="1:12" ht="25" x14ac:dyDescent="0.25">
      <c r="A144" s="44" t="s">
        <v>1460</v>
      </c>
      <c r="B144" s="35" t="s">
        <v>213</v>
      </c>
      <c r="C144" s="45">
        <v>569.94623895999996</v>
      </c>
      <c r="D144" s="11" t="str">
        <f t="shared" si="11"/>
        <v>N/A</v>
      </c>
      <c r="E144" s="45">
        <v>537.95289106999996</v>
      </c>
      <c r="F144" s="11" t="str">
        <f t="shared" si="12"/>
        <v>N/A</v>
      </c>
      <c r="G144" s="45">
        <v>541.12482021000005</v>
      </c>
      <c r="H144" s="11" t="str">
        <f t="shared" si="13"/>
        <v>N/A</v>
      </c>
      <c r="I144" s="12">
        <v>-5.61</v>
      </c>
      <c r="J144" s="12">
        <v>0.58960000000000001</v>
      </c>
      <c r="K144" s="43" t="s">
        <v>739</v>
      </c>
      <c r="L144" s="9" t="str">
        <f t="shared" si="16"/>
        <v>Yes</v>
      </c>
    </row>
    <row r="145" spans="1:12" ht="25" x14ac:dyDescent="0.25">
      <c r="A145" s="44" t="s">
        <v>643</v>
      </c>
      <c r="B145" s="35" t="s">
        <v>213</v>
      </c>
      <c r="C145" s="45">
        <v>92031662</v>
      </c>
      <c r="D145" s="11" t="str">
        <f t="shared" ref="D145:D153" si="17">IF($B145="N/A","N/A",IF(C145&gt;10,"No",IF(C145&lt;-10,"No","Yes")))</f>
        <v>N/A</v>
      </c>
      <c r="E145" s="45">
        <v>65868167</v>
      </c>
      <c r="F145" s="11" t="str">
        <f t="shared" ref="F145:F153" si="18">IF($B145="N/A","N/A",IF(E145&gt;10,"No",IF(E145&lt;-10,"No","Yes")))</f>
        <v>N/A</v>
      </c>
      <c r="G145" s="45">
        <v>45053878</v>
      </c>
      <c r="H145" s="11" t="str">
        <f t="shared" ref="H145:H153" si="19">IF($B145="N/A","N/A",IF(G145&gt;10,"No",IF(G145&lt;-10,"No","Yes")))</f>
        <v>N/A</v>
      </c>
      <c r="I145" s="12">
        <v>-28.4</v>
      </c>
      <c r="J145" s="12">
        <v>-31.6</v>
      </c>
      <c r="K145" s="43" t="s">
        <v>739</v>
      </c>
      <c r="L145" s="9" t="str">
        <f t="shared" si="16"/>
        <v>No</v>
      </c>
    </row>
    <row r="146" spans="1:12" x14ac:dyDescent="0.25">
      <c r="A146" s="44" t="s">
        <v>644</v>
      </c>
      <c r="B146" s="35" t="s">
        <v>213</v>
      </c>
      <c r="C146" s="36">
        <v>5720</v>
      </c>
      <c r="D146" s="11" t="str">
        <f t="shared" si="17"/>
        <v>N/A</v>
      </c>
      <c r="E146" s="36">
        <v>6147</v>
      </c>
      <c r="F146" s="11" t="str">
        <f t="shared" si="18"/>
        <v>N/A</v>
      </c>
      <c r="G146" s="36">
        <v>4223</v>
      </c>
      <c r="H146" s="11" t="str">
        <f t="shared" si="19"/>
        <v>N/A</v>
      </c>
      <c r="I146" s="12">
        <v>7.4649999999999999</v>
      </c>
      <c r="J146" s="12">
        <v>-31.3</v>
      </c>
      <c r="K146" s="43" t="s">
        <v>739</v>
      </c>
      <c r="L146" s="9" t="str">
        <f t="shared" si="16"/>
        <v>No</v>
      </c>
    </row>
    <row r="147" spans="1:12" ht="25" x14ac:dyDescent="0.25">
      <c r="A147" s="44" t="s">
        <v>1461</v>
      </c>
      <c r="B147" s="35" t="s">
        <v>213</v>
      </c>
      <c r="C147" s="45">
        <v>16089.451399</v>
      </c>
      <c r="D147" s="11" t="str">
        <f t="shared" si="17"/>
        <v>N/A</v>
      </c>
      <c r="E147" s="45">
        <v>10715.498129</v>
      </c>
      <c r="F147" s="11" t="str">
        <f t="shared" si="18"/>
        <v>N/A</v>
      </c>
      <c r="G147" s="45">
        <v>10668.690031</v>
      </c>
      <c r="H147" s="11" t="str">
        <f t="shared" si="19"/>
        <v>N/A</v>
      </c>
      <c r="I147" s="12">
        <v>-33.4</v>
      </c>
      <c r="J147" s="12">
        <v>-0.437</v>
      </c>
      <c r="K147" s="43" t="s">
        <v>739</v>
      </c>
      <c r="L147" s="9" t="str">
        <f t="shared" si="16"/>
        <v>Yes</v>
      </c>
    </row>
    <row r="148" spans="1:12" ht="25" x14ac:dyDescent="0.25">
      <c r="A148" s="44" t="s">
        <v>645</v>
      </c>
      <c r="B148" s="35" t="s">
        <v>213</v>
      </c>
      <c r="C148" s="45">
        <v>95907604</v>
      </c>
      <c r="D148" s="11" t="str">
        <f t="shared" si="17"/>
        <v>N/A</v>
      </c>
      <c r="E148" s="45">
        <v>95215513</v>
      </c>
      <c r="F148" s="11" t="str">
        <f t="shared" si="18"/>
        <v>N/A</v>
      </c>
      <c r="G148" s="45">
        <v>96532010</v>
      </c>
      <c r="H148" s="11" t="str">
        <f t="shared" si="19"/>
        <v>N/A</v>
      </c>
      <c r="I148" s="12">
        <v>-0.72199999999999998</v>
      </c>
      <c r="J148" s="12">
        <v>1.383</v>
      </c>
      <c r="K148" s="43" t="s">
        <v>739</v>
      </c>
      <c r="L148" s="9" t="str">
        <f t="shared" si="16"/>
        <v>Yes</v>
      </c>
    </row>
    <row r="149" spans="1:12" x14ac:dyDescent="0.25">
      <c r="A149" s="44" t="s">
        <v>646</v>
      </c>
      <c r="B149" s="35" t="s">
        <v>213</v>
      </c>
      <c r="C149" s="36">
        <v>64568</v>
      </c>
      <c r="D149" s="11" t="str">
        <f t="shared" si="17"/>
        <v>N/A</v>
      </c>
      <c r="E149" s="36">
        <v>58139</v>
      </c>
      <c r="F149" s="11" t="str">
        <f t="shared" si="18"/>
        <v>N/A</v>
      </c>
      <c r="G149" s="36">
        <v>59019</v>
      </c>
      <c r="H149" s="11" t="str">
        <f t="shared" si="19"/>
        <v>N/A</v>
      </c>
      <c r="I149" s="12">
        <v>-9.9600000000000009</v>
      </c>
      <c r="J149" s="12">
        <v>1.514</v>
      </c>
      <c r="K149" s="43" t="s">
        <v>739</v>
      </c>
      <c r="L149" s="9" t="str">
        <f t="shared" si="16"/>
        <v>Yes</v>
      </c>
    </row>
    <row r="150" spans="1:12" ht="25" x14ac:dyDescent="0.25">
      <c r="A150" s="44" t="s">
        <v>1462</v>
      </c>
      <c r="B150" s="35" t="s">
        <v>213</v>
      </c>
      <c r="C150" s="45">
        <v>1485.3736216</v>
      </c>
      <c r="D150" s="11" t="str">
        <f t="shared" si="17"/>
        <v>N/A</v>
      </c>
      <c r="E150" s="45">
        <v>1637.7218906000001</v>
      </c>
      <c r="F150" s="11" t="str">
        <f t="shared" si="18"/>
        <v>N/A</v>
      </c>
      <c r="G150" s="45">
        <v>1635.6090412000001</v>
      </c>
      <c r="H150" s="11" t="str">
        <f t="shared" si="19"/>
        <v>N/A</v>
      </c>
      <c r="I150" s="12">
        <v>10.26</v>
      </c>
      <c r="J150" s="12">
        <v>-0.129</v>
      </c>
      <c r="K150" s="43" t="s">
        <v>739</v>
      </c>
      <c r="L150" s="9" t="str">
        <f t="shared" si="16"/>
        <v>Yes</v>
      </c>
    </row>
    <row r="151" spans="1:12" ht="25" x14ac:dyDescent="0.25">
      <c r="A151" s="44" t="s">
        <v>647</v>
      </c>
      <c r="B151" s="35" t="s">
        <v>213</v>
      </c>
      <c r="C151" s="45">
        <v>20639089</v>
      </c>
      <c r="D151" s="11" t="str">
        <f t="shared" si="17"/>
        <v>N/A</v>
      </c>
      <c r="E151" s="45">
        <v>12834908</v>
      </c>
      <c r="F151" s="11" t="str">
        <f t="shared" si="18"/>
        <v>N/A</v>
      </c>
      <c r="G151" s="45">
        <v>7831541</v>
      </c>
      <c r="H151" s="11" t="str">
        <f t="shared" si="19"/>
        <v>N/A</v>
      </c>
      <c r="I151" s="12">
        <v>-37.799999999999997</v>
      </c>
      <c r="J151" s="12">
        <v>-39</v>
      </c>
      <c r="K151" s="43" t="s">
        <v>739</v>
      </c>
      <c r="L151" s="9" t="str">
        <f t="shared" si="16"/>
        <v>No</v>
      </c>
    </row>
    <row r="152" spans="1:12" x14ac:dyDescent="0.25">
      <c r="A152" s="44" t="s">
        <v>648</v>
      </c>
      <c r="B152" s="35" t="s">
        <v>213</v>
      </c>
      <c r="C152" s="36">
        <v>1951</v>
      </c>
      <c r="D152" s="11" t="str">
        <f t="shared" si="17"/>
        <v>N/A</v>
      </c>
      <c r="E152" s="36">
        <v>1902</v>
      </c>
      <c r="F152" s="11" t="str">
        <f t="shared" si="18"/>
        <v>N/A</v>
      </c>
      <c r="G152" s="36">
        <v>790</v>
      </c>
      <c r="H152" s="11" t="str">
        <f t="shared" si="19"/>
        <v>N/A</v>
      </c>
      <c r="I152" s="12">
        <v>-2.5099999999999998</v>
      </c>
      <c r="J152" s="12">
        <v>-58.5</v>
      </c>
      <c r="K152" s="43" t="s">
        <v>739</v>
      </c>
      <c r="L152" s="9" t="str">
        <f t="shared" si="16"/>
        <v>No</v>
      </c>
    </row>
    <row r="153" spans="1:12" ht="25" x14ac:dyDescent="0.25">
      <c r="A153" s="44" t="s">
        <v>1463</v>
      </c>
      <c r="B153" s="35" t="s">
        <v>213</v>
      </c>
      <c r="C153" s="45">
        <v>10578.723219</v>
      </c>
      <c r="D153" s="11" t="str">
        <f t="shared" si="17"/>
        <v>N/A</v>
      </c>
      <c r="E153" s="45">
        <v>6748.1114616000004</v>
      </c>
      <c r="F153" s="11" t="str">
        <f t="shared" si="18"/>
        <v>N/A</v>
      </c>
      <c r="G153" s="45">
        <v>9913.3430380000009</v>
      </c>
      <c r="H153" s="11" t="str">
        <f t="shared" si="19"/>
        <v>N/A</v>
      </c>
      <c r="I153" s="12">
        <v>-36.200000000000003</v>
      </c>
      <c r="J153" s="12">
        <v>46.91</v>
      </c>
      <c r="K153" s="43" t="s">
        <v>739</v>
      </c>
      <c r="L153" s="9" t="str">
        <f t="shared" si="16"/>
        <v>No</v>
      </c>
    </row>
    <row r="154" spans="1:12" x14ac:dyDescent="0.25">
      <c r="A154" s="44" t="s">
        <v>1529</v>
      </c>
      <c r="B154" s="35" t="s">
        <v>213</v>
      </c>
      <c r="C154" s="45">
        <v>1042.4622327</v>
      </c>
      <c r="D154" s="11" t="str">
        <f t="shared" ref="D154:D173" si="20">IF($B154="N/A","N/A",IF(C154&gt;10,"No",IF(C154&lt;-10,"No","Yes")))</f>
        <v>N/A</v>
      </c>
      <c r="E154" s="45">
        <v>1023.6253627</v>
      </c>
      <c r="F154" s="11" t="str">
        <f t="shared" ref="F154:F173" si="21">IF($B154="N/A","N/A",IF(E154&gt;10,"No",IF(E154&lt;-10,"No","Yes")))</f>
        <v>N/A</v>
      </c>
      <c r="G154" s="45">
        <v>997.97580655000002</v>
      </c>
      <c r="H154" s="11" t="str">
        <f t="shared" ref="H154:H173" si="22">IF($B154="N/A","N/A",IF(G154&gt;10,"No",IF(G154&lt;-10,"No","Yes")))</f>
        <v>N/A</v>
      </c>
      <c r="I154" s="12">
        <v>-1.81</v>
      </c>
      <c r="J154" s="12">
        <v>-2.5099999999999998</v>
      </c>
      <c r="K154" s="43" t="s">
        <v>739</v>
      </c>
      <c r="L154" s="9" t="str">
        <f t="shared" ref="L154:L173" si="23">IF(J154="Div by 0", "N/A", IF(K154="N/A","N/A", IF(J154&gt;VALUE(MID(K154,1,2)), "No", IF(J154&lt;-1*VALUE(MID(K154,1,2)), "No", "Yes"))))</f>
        <v>Yes</v>
      </c>
    </row>
    <row r="155" spans="1:12" x14ac:dyDescent="0.25">
      <c r="A155" s="47" t="s">
        <v>1530</v>
      </c>
      <c r="B155" s="35" t="s">
        <v>213</v>
      </c>
      <c r="C155" s="45">
        <v>326.81296909999998</v>
      </c>
      <c r="D155" s="11" t="str">
        <f t="shared" si="20"/>
        <v>N/A</v>
      </c>
      <c r="E155" s="45">
        <v>323.68117086000001</v>
      </c>
      <c r="F155" s="11" t="str">
        <f t="shared" si="21"/>
        <v>N/A</v>
      </c>
      <c r="G155" s="45">
        <v>263.5454196</v>
      </c>
      <c r="H155" s="11" t="str">
        <f t="shared" si="22"/>
        <v>N/A</v>
      </c>
      <c r="I155" s="12">
        <v>-0.95799999999999996</v>
      </c>
      <c r="J155" s="12">
        <v>-18.600000000000001</v>
      </c>
      <c r="K155" s="43" t="s">
        <v>739</v>
      </c>
      <c r="L155" s="9" t="str">
        <f t="shared" si="23"/>
        <v>Yes</v>
      </c>
    </row>
    <row r="156" spans="1:12" x14ac:dyDescent="0.25">
      <c r="A156" s="47" t="s">
        <v>1531</v>
      </c>
      <c r="B156" s="35" t="s">
        <v>213</v>
      </c>
      <c r="C156" s="45">
        <v>1781.5549413000001</v>
      </c>
      <c r="D156" s="11" t="str">
        <f t="shared" si="20"/>
        <v>N/A</v>
      </c>
      <c r="E156" s="45">
        <v>1582.1862994999999</v>
      </c>
      <c r="F156" s="11" t="str">
        <f t="shared" si="21"/>
        <v>N/A</v>
      </c>
      <c r="G156" s="45">
        <v>1513.0528007</v>
      </c>
      <c r="H156" s="11" t="str">
        <f t="shared" si="22"/>
        <v>N/A</v>
      </c>
      <c r="I156" s="12">
        <v>-11.2</v>
      </c>
      <c r="J156" s="12">
        <v>-4.37</v>
      </c>
      <c r="K156" s="43" t="s">
        <v>739</v>
      </c>
      <c r="L156" s="9" t="str">
        <f t="shared" si="23"/>
        <v>Yes</v>
      </c>
    </row>
    <row r="157" spans="1:12" x14ac:dyDescent="0.25">
      <c r="A157" s="47" t="s">
        <v>1532</v>
      </c>
      <c r="B157" s="35" t="s">
        <v>213</v>
      </c>
      <c r="C157" s="45">
        <v>616.84946219000005</v>
      </c>
      <c r="D157" s="11" t="str">
        <f t="shared" si="20"/>
        <v>N/A</v>
      </c>
      <c r="E157" s="45">
        <v>677.48392088000003</v>
      </c>
      <c r="F157" s="11" t="str">
        <f t="shared" si="21"/>
        <v>N/A</v>
      </c>
      <c r="G157" s="45">
        <v>610.29873065000004</v>
      </c>
      <c r="H157" s="11" t="str">
        <f t="shared" si="22"/>
        <v>N/A</v>
      </c>
      <c r="I157" s="12">
        <v>9.83</v>
      </c>
      <c r="J157" s="12">
        <v>-9.92</v>
      </c>
      <c r="K157" s="43" t="s">
        <v>739</v>
      </c>
      <c r="L157" s="9" t="str">
        <f t="shared" si="23"/>
        <v>Yes</v>
      </c>
    </row>
    <row r="158" spans="1:12" x14ac:dyDescent="0.25">
      <c r="A158" s="47" t="s">
        <v>1533</v>
      </c>
      <c r="B158" s="35" t="s">
        <v>213</v>
      </c>
      <c r="C158" s="45">
        <v>438.02066048</v>
      </c>
      <c r="D158" s="11" t="str">
        <f t="shared" si="20"/>
        <v>N/A</v>
      </c>
      <c r="E158" s="45">
        <v>609.02708256999995</v>
      </c>
      <c r="F158" s="11" t="str">
        <f t="shared" si="21"/>
        <v>N/A</v>
      </c>
      <c r="G158" s="45">
        <v>591.22959318999995</v>
      </c>
      <c r="H158" s="11" t="str">
        <f t="shared" si="22"/>
        <v>N/A</v>
      </c>
      <c r="I158" s="12">
        <v>39.04</v>
      </c>
      <c r="J158" s="12">
        <v>-2.92</v>
      </c>
      <c r="K158" s="43" t="s">
        <v>739</v>
      </c>
      <c r="L158" s="9" t="str">
        <f t="shared" si="23"/>
        <v>Yes</v>
      </c>
    </row>
    <row r="159" spans="1:12" x14ac:dyDescent="0.25">
      <c r="A159" s="44" t="s">
        <v>1534</v>
      </c>
      <c r="B159" s="35" t="s">
        <v>213</v>
      </c>
      <c r="C159" s="45">
        <v>2798.4997529000002</v>
      </c>
      <c r="D159" s="11" t="str">
        <f t="shared" si="20"/>
        <v>N/A</v>
      </c>
      <c r="E159" s="45">
        <v>2778.6529298</v>
      </c>
      <c r="F159" s="11" t="str">
        <f t="shared" si="21"/>
        <v>N/A</v>
      </c>
      <c r="G159" s="45">
        <v>2767.6377243000002</v>
      </c>
      <c r="H159" s="11" t="str">
        <f t="shared" si="22"/>
        <v>N/A</v>
      </c>
      <c r="I159" s="12">
        <v>-0.70899999999999996</v>
      </c>
      <c r="J159" s="12">
        <v>-0.39600000000000002</v>
      </c>
      <c r="K159" s="43" t="s">
        <v>739</v>
      </c>
      <c r="L159" s="9" t="str">
        <f t="shared" si="23"/>
        <v>Yes</v>
      </c>
    </row>
    <row r="160" spans="1:12" x14ac:dyDescent="0.25">
      <c r="A160" s="47" t="s">
        <v>1535</v>
      </c>
      <c r="B160" s="35" t="s">
        <v>213</v>
      </c>
      <c r="C160" s="45">
        <v>12746.571429</v>
      </c>
      <c r="D160" s="11" t="str">
        <f t="shared" si="20"/>
        <v>N/A</v>
      </c>
      <c r="E160" s="45">
        <v>12165.525497000001</v>
      </c>
      <c r="F160" s="11" t="str">
        <f t="shared" si="21"/>
        <v>N/A</v>
      </c>
      <c r="G160" s="45">
        <v>11391.888971</v>
      </c>
      <c r="H160" s="11" t="str">
        <f t="shared" si="22"/>
        <v>N/A</v>
      </c>
      <c r="I160" s="12">
        <v>-4.5599999999999996</v>
      </c>
      <c r="J160" s="12">
        <v>-6.36</v>
      </c>
      <c r="K160" s="43" t="s">
        <v>739</v>
      </c>
      <c r="L160" s="9" t="str">
        <f t="shared" si="23"/>
        <v>Yes</v>
      </c>
    </row>
    <row r="161" spans="1:12" x14ac:dyDescent="0.25">
      <c r="A161" s="47" t="s">
        <v>1536</v>
      </c>
      <c r="B161" s="35" t="s">
        <v>213</v>
      </c>
      <c r="C161" s="45">
        <v>1626.1976500999999</v>
      </c>
      <c r="D161" s="11" t="str">
        <f t="shared" si="20"/>
        <v>N/A</v>
      </c>
      <c r="E161" s="45">
        <v>1483.4608395</v>
      </c>
      <c r="F161" s="11" t="str">
        <f t="shared" si="21"/>
        <v>N/A</v>
      </c>
      <c r="G161" s="45">
        <v>1350.1235022000001</v>
      </c>
      <c r="H161" s="11" t="str">
        <f t="shared" si="22"/>
        <v>N/A</v>
      </c>
      <c r="I161" s="12">
        <v>-8.7799999999999994</v>
      </c>
      <c r="J161" s="12">
        <v>-8.99</v>
      </c>
      <c r="K161" s="43" t="s">
        <v>739</v>
      </c>
      <c r="L161" s="9" t="str">
        <f t="shared" si="23"/>
        <v>Yes</v>
      </c>
    </row>
    <row r="162" spans="1:12" x14ac:dyDescent="0.25">
      <c r="A162" s="47" t="s">
        <v>1537</v>
      </c>
      <c r="B162" s="35" t="s">
        <v>213</v>
      </c>
      <c r="C162" s="45">
        <v>201.73513937000001</v>
      </c>
      <c r="D162" s="11" t="str">
        <f t="shared" si="20"/>
        <v>N/A</v>
      </c>
      <c r="E162" s="45">
        <v>93.740357313999993</v>
      </c>
      <c r="F162" s="11" t="str">
        <f t="shared" si="21"/>
        <v>N/A</v>
      </c>
      <c r="G162" s="45">
        <v>82.175466022999998</v>
      </c>
      <c r="H162" s="11" t="str">
        <f t="shared" si="22"/>
        <v>N/A</v>
      </c>
      <c r="I162" s="12">
        <v>-53.5</v>
      </c>
      <c r="J162" s="12">
        <v>-12.3</v>
      </c>
      <c r="K162" s="43" t="s">
        <v>739</v>
      </c>
      <c r="L162" s="9" t="str">
        <f t="shared" si="23"/>
        <v>Yes</v>
      </c>
    </row>
    <row r="163" spans="1:12" x14ac:dyDescent="0.25">
      <c r="A163" s="47" t="s">
        <v>1538</v>
      </c>
      <c r="B163" s="35" t="s">
        <v>213</v>
      </c>
      <c r="C163" s="45">
        <v>14.238577201</v>
      </c>
      <c r="D163" s="11" t="str">
        <f t="shared" si="20"/>
        <v>N/A</v>
      </c>
      <c r="E163" s="45">
        <v>14.451689474</v>
      </c>
      <c r="F163" s="11" t="str">
        <f t="shared" si="21"/>
        <v>N/A</v>
      </c>
      <c r="G163" s="45">
        <v>26.232783833999999</v>
      </c>
      <c r="H163" s="11" t="str">
        <f t="shared" si="22"/>
        <v>N/A</v>
      </c>
      <c r="I163" s="12">
        <v>1.4970000000000001</v>
      </c>
      <c r="J163" s="12">
        <v>81.52</v>
      </c>
      <c r="K163" s="43" t="s">
        <v>739</v>
      </c>
      <c r="L163" s="9" t="str">
        <f t="shared" si="23"/>
        <v>No</v>
      </c>
    </row>
    <row r="164" spans="1:12" x14ac:dyDescent="0.25">
      <c r="A164" s="44" t="s">
        <v>1539</v>
      </c>
      <c r="B164" s="35" t="s">
        <v>213</v>
      </c>
      <c r="C164" s="45">
        <v>819.45506369999998</v>
      </c>
      <c r="D164" s="11" t="str">
        <f t="shared" si="20"/>
        <v>N/A</v>
      </c>
      <c r="E164" s="45">
        <v>839.48401462000004</v>
      </c>
      <c r="F164" s="11" t="str">
        <f t="shared" si="21"/>
        <v>N/A</v>
      </c>
      <c r="G164" s="45">
        <v>882.68010916000003</v>
      </c>
      <c r="H164" s="11" t="str">
        <f t="shared" si="22"/>
        <v>N/A</v>
      </c>
      <c r="I164" s="12">
        <v>2.444</v>
      </c>
      <c r="J164" s="12">
        <v>5.1459999999999999</v>
      </c>
      <c r="K164" s="43" t="s">
        <v>739</v>
      </c>
      <c r="L164" s="9" t="str">
        <f t="shared" si="23"/>
        <v>Yes</v>
      </c>
    </row>
    <row r="165" spans="1:12" x14ac:dyDescent="0.25">
      <c r="A165" s="47" t="s">
        <v>1540</v>
      </c>
      <c r="B165" s="35" t="s">
        <v>213</v>
      </c>
      <c r="C165" s="45">
        <v>153.21166144</v>
      </c>
      <c r="D165" s="11" t="str">
        <f t="shared" si="20"/>
        <v>N/A</v>
      </c>
      <c r="E165" s="45">
        <v>124.58669915</v>
      </c>
      <c r="F165" s="11" t="str">
        <f t="shared" si="21"/>
        <v>N/A</v>
      </c>
      <c r="G165" s="45">
        <v>117.92455416</v>
      </c>
      <c r="H165" s="11" t="str">
        <f t="shared" si="22"/>
        <v>N/A</v>
      </c>
      <c r="I165" s="12">
        <v>-18.7</v>
      </c>
      <c r="J165" s="12">
        <v>-5.35</v>
      </c>
      <c r="K165" s="43" t="s">
        <v>739</v>
      </c>
      <c r="L165" s="9" t="str">
        <f t="shared" si="23"/>
        <v>Yes</v>
      </c>
    </row>
    <row r="166" spans="1:12" x14ac:dyDescent="0.25">
      <c r="A166" s="47" t="s">
        <v>1541</v>
      </c>
      <c r="B166" s="35" t="s">
        <v>213</v>
      </c>
      <c r="C166" s="45">
        <v>1562.3623041999999</v>
      </c>
      <c r="D166" s="11" t="str">
        <f t="shared" si="20"/>
        <v>N/A</v>
      </c>
      <c r="E166" s="45">
        <v>1514.5890734</v>
      </c>
      <c r="F166" s="11" t="str">
        <f t="shared" si="21"/>
        <v>N/A</v>
      </c>
      <c r="G166" s="45">
        <v>1503.2547687000001</v>
      </c>
      <c r="H166" s="11" t="str">
        <f t="shared" si="22"/>
        <v>N/A</v>
      </c>
      <c r="I166" s="12">
        <v>-3.06</v>
      </c>
      <c r="J166" s="12">
        <v>-0.748</v>
      </c>
      <c r="K166" s="43" t="s">
        <v>739</v>
      </c>
      <c r="L166" s="9" t="str">
        <f t="shared" si="23"/>
        <v>Yes</v>
      </c>
    </row>
    <row r="167" spans="1:12" x14ac:dyDescent="0.25">
      <c r="A167" s="47" t="s">
        <v>1542</v>
      </c>
      <c r="B167" s="35" t="s">
        <v>213</v>
      </c>
      <c r="C167" s="45">
        <v>322.03734723000002</v>
      </c>
      <c r="D167" s="11" t="str">
        <f t="shared" si="20"/>
        <v>N/A</v>
      </c>
      <c r="E167" s="45">
        <v>287.29304514</v>
      </c>
      <c r="F167" s="11" t="str">
        <f t="shared" si="21"/>
        <v>N/A</v>
      </c>
      <c r="G167" s="45">
        <v>309.28510254999998</v>
      </c>
      <c r="H167" s="11" t="str">
        <f t="shared" si="22"/>
        <v>N/A</v>
      </c>
      <c r="I167" s="12">
        <v>-10.8</v>
      </c>
      <c r="J167" s="12">
        <v>7.6550000000000002</v>
      </c>
      <c r="K167" s="43" t="s">
        <v>739</v>
      </c>
      <c r="L167" s="9" t="str">
        <f t="shared" si="23"/>
        <v>Yes</v>
      </c>
    </row>
    <row r="168" spans="1:12" x14ac:dyDescent="0.25">
      <c r="A168" s="47" t="s">
        <v>1543</v>
      </c>
      <c r="B168" s="35" t="s">
        <v>213</v>
      </c>
      <c r="C168" s="45">
        <v>227.30074863999999</v>
      </c>
      <c r="D168" s="11" t="str">
        <f t="shared" si="20"/>
        <v>N/A</v>
      </c>
      <c r="E168" s="45">
        <v>350.31780599000001</v>
      </c>
      <c r="F168" s="11" t="str">
        <f t="shared" si="21"/>
        <v>N/A</v>
      </c>
      <c r="G168" s="45">
        <v>372.03518567999998</v>
      </c>
      <c r="H168" s="11" t="str">
        <f t="shared" si="22"/>
        <v>N/A</v>
      </c>
      <c r="I168" s="12">
        <v>54.12</v>
      </c>
      <c r="J168" s="12">
        <v>6.1989999999999998</v>
      </c>
      <c r="K168" s="43" t="s">
        <v>739</v>
      </c>
      <c r="L168" s="9" t="str">
        <f t="shared" si="23"/>
        <v>Yes</v>
      </c>
    </row>
    <row r="169" spans="1:12" x14ac:dyDescent="0.25">
      <c r="A169" s="44" t="s">
        <v>1544</v>
      </c>
      <c r="B169" s="35" t="s">
        <v>213</v>
      </c>
      <c r="C169" s="45">
        <v>2787.6650393999998</v>
      </c>
      <c r="D169" s="11" t="str">
        <f t="shared" si="20"/>
        <v>N/A</v>
      </c>
      <c r="E169" s="45">
        <v>2455.9533866000002</v>
      </c>
      <c r="F169" s="11" t="str">
        <f t="shared" si="21"/>
        <v>N/A</v>
      </c>
      <c r="G169" s="45">
        <v>2341.3573556000001</v>
      </c>
      <c r="H169" s="11" t="str">
        <f t="shared" si="22"/>
        <v>N/A</v>
      </c>
      <c r="I169" s="12">
        <v>-11.9</v>
      </c>
      <c r="J169" s="12">
        <v>-4.67</v>
      </c>
      <c r="K169" s="43" t="s">
        <v>739</v>
      </c>
      <c r="L169" s="9" t="str">
        <f t="shared" si="23"/>
        <v>Yes</v>
      </c>
    </row>
    <row r="170" spans="1:12" x14ac:dyDescent="0.25">
      <c r="A170" s="47" t="s">
        <v>1545</v>
      </c>
      <c r="B170" s="35" t="s">
        <v>213</v>
      </c>
      <c r="C170" s="45">
        <v>1957.0713479999999</v>
      </c>
      <c r="D170" s="11" t="str">
        <f t="shared" si="20"/>
        <v>N/A</v>
      </c>
      <c r="E170" s="45">
        <v>2008.2901409999999</v>
      </c>
      <c r="F170" s="11" t="str">
        <f t="shared" si="21"/>
        <v>N/A</v>
      </c>
      <c r="G170" s="45">
        <v>1698.0185523</v>
      </c>
      <c r="H170" s="11" t="str">
        <f t="shared" si="22"/>
        <v>N/A</v>
      </c>
      <c r="I170" s="12">
        <v>2.617</v>
      </c>
      <c r="J170" s="12">
        <v>-15.4</v>
      </c>
      <c r="K170" s="43" t="s">
        <v>739</v>
      </c>
      <c r="L170" s="9" t="str">
        <f t="shared" si="23"/>
        <v>Yes</v>
      </c>
    </row>
    <row r="171" spans="1:12" x14ac:dyDescent="0.25">
      <c r="A171" s="47" t="s">
        <v>1546</v>
      </c>
      <c r="B171" s="35" t="s">
        <v>213</v>
      </c>
      <c r="C171" s="45">
        <v>4551.5166710000003</v>
      </c>
      <c r="D171" s="11" t="str">
        <f t="shared" si="20"/>
        <v>N/A</v>
      </c>
      <c r="E171" s="45">
        <v>3615.3037178999998</v>
      </c>
      <c r="F171" s="11" t="str">
        <f t="shared" si="21"/>
        <v>N/A</v>
      </c>
      <c r="G171" s="45">
        <v>3245.7348830000001</v>
      </c>
      <c r="H171" s="11" t="str">
        <f t="shared" si="22"/>
        <v>N/A</v>
      </c>
      <c r="I171" s="12">
        <v>-20.6</v>
      </c>
      <c r="J171" s="12">
        <v>-10.199999999999999</v>
      </c>
      <c r="K171" s="43" t="s">
        <v>739</v>
      </c>
      <c r="L171" s="9" t="str">
        <f t="shared" si="23"/>
        <v>Yes</v>
      </c>
    </row>
    <row r="172" spans="1:12" x14ac:dyDescent="0.25">
      <c r="A172" s="47" t="s">
        <v>1547</v>
      </c>
      <c r="B172" s="35" t="s">
        <v>213</v>
      </c>
      <c r="C172" s="45">
        <v>1451.2556196</v>
      </c>
      <c r="D172" s="11" t="str">
        <f t="shared" si="20"/>
        <v>N/A</v>
      </c>
      <c r="E172" s="45">
        <v>1137.596395</v>
      </c>
      <c r="F172" s="11" t="str">
        <f t="shared" si="21"/>
        <v>N/A</v>
      </c>
      <c r="G172" s="45">
        <v>1207.4316131</v>
      </c>
      <c r="H172" s="11" t="str">
        <f t="shared" si="22"/>
        <v>N/A</v>
      </c>
      <c r="I172" s="12">
        <v>-21.6</v>
      </c>
      <c r="J172" s="12">
        <v>6.1390000000000002</v>
      </c>
      <c r="K172" s="43" t="s">
        <v>739</v>
      </c>
      <c r="L172" s="9" t="str">
        <f t="shared" si="23"/>
        <v>Yes</v>
      </c>
    </row>
    <row r="173" spans="1:12" x14ac:dyDescent="0.25">
      <c r="A173" s="47" t="s">
        <v>1548</v>
      </c>
      <c r="B173" s="35" t="s">
        <v>213</v>
      </c>
      <c r="C173" s="45">
        <v>968.73112246000005</v>
      </c>
      <c r="D173" s="11" t="str">
        <f t="shared" si="20"/>
        <v>N/A</v>
      </c>
      <c r="E173" s="45">
        <v>1261.2823756</v>
      </c>
      <c r="F173" s="11" t="str">
        <f t="shared" si="21"/>
        <v>N/A</v>
      </c>
      <c r="G173" s="45">
        <v>1361.5434725</v>
      </c>
      <c r="H173" s="11" t="str">
        <f t="shared" si="22"/>
        <v>N/A</v>
      </c>
      <c r="I173" s="12">
        <v>30.2</v>
      </c>
      <c r="J173" s="12">
        <v>7.9489999999999998</v>
      </c>
      <c r="K173" s="43" t="s">
        <v>739</v>
      </c>
      <c r="L173" s="9" t="str">
        <f t="shared" si="23"/>
        <v>Yes</v>
      </c>
    </row>
    <row r="174" spans="1:12" x14ac:dyDescent="0.25">
      <c r="A174" s="44" t="s">
        <v>373</v>
      </c>
      <c r="B174" s="35" t="s">
        <v>213</v>
      </c>
      <c r="C174" s="8">
        <v>11.604592759999999</v>
      </c>
      <c r="D174" s="11" t="str">
        <f t="shared" ref="D174:D203" si="24">IF($B174="N/A","N/A",IF(C174&gt;10,"No",IF(C174&lt;-10,"No","Yes")))</f>
        <v>N/A</v>
      </c>
      <c r="E174" s="8">
        <v>11.957839863</v>
      </c>
      <c r="F174" s="11" t="str">
        <f t="shared" ref="F174:F203" si="25">IF($B174="N/A","N/A",IF(E174&gt;10,"No",IF(E174&lt;-10,"No","Yes")))</f>
        <v>N/A</v>
      </c>
      <c r="G174" s="8">
        <v>10.080654965000001</v>
      </c>
      <c r="H174" s="11" t="str">
        <f t="shared" ref="H174:H203" si="26">IF($B174="N/A","N/A",IF(G174&gt;10,"No",IF(G174&lt;-10,"No","Yes")))</f>
        <v>N/A</v>
      </c>
      <c r="I174" s="12">
        <v>3.044</v>
      </c>
      <c r="J174" s="12">
        <v>-15.7</v>
      </c>
      <c r="K174" s="43" t="s">
        <v>739</v>
      </c>
      <c r="L174" s="9" t="str">
        <f t="shared" ref="L174:L203" si="27">IF(J174="Div by 0", "N/A", IF(K174="N/A","N/A", IF(J174&gt;VALUE(MID(K174,1,2)), "No", IF(J174&lt;-1*VALUE(MID(K174,1,2)), "No", "Yes"))))</f>
        <v>Yes</v>
      </c>
    </row>
    <row r="175" spans="1:12" x14ac:dyDescent="0.25">
      <c r="A175" s="47" t="s">
        <v>483</v>
      </c>
      <c r="B175" s="35" t="s">
        <v>213</v>
      </c>
      <c r="C175" s="8">
        <v>18.762203314000001</v>
      </c>
      <c r="D175" s="11" t="str">
        <f t="shared" si="24"/>
        <v>N/A</v>
      </c>
      <c r="E175" s="8">
        <v>18.688445831999999</v>
      </c>
      <c r="F175" s="11" t="str">
        <f t="shared" si="25"/>
        <v>N/A</v>
      </c>
      <c r="G175" s="8">
        <v>13.737025956</v>
      </c>
      <c r="H175" s="11" t="str">
        <f t="shared" si="26"/>
        <v>N/A</v>
      </c>
      <c r="I175" s="12">
        <v>-0.39300000000000002</v>
      </c>
      <c r="J175" s="12">
        <v>-26.5</v>
      </c>
      <c r="K175" s="43" t="s">
        <v>739</v>
      </c>
      <c r="L175" s="9" t="str">
        <f t="shared" si="27"/>
        <v>Yes</v>
      </c>
    </row>
    <row r="176" spans="1:12" x14ac:dyDescent="0.25">
      <c r="A176" s="47" t="s">
        <v>484</v>
      </c>
      <c r="B176" s="35" t="s">
        <v>213</v>
      </c>
      <c r="C176" s="8">
        <v>14.027415144000001</v>
      </c>
      <c r="D176" s="11" t="str">
        <f t="shared" si="24"/>
        <v>N/A</v>
      </c>
      <c r="E176" s="8">
        <v>12.994396628000001</v>
      </c>
      <c r="F176" s="11" t="str">
        <f t="shared" si="25"/>
        <v>N/A</v>
      </c>
      <c r="G176" s="8">
        <v>10.816731621000001</v>
      </c>
      <c r="H176" s="11" t="str">
        <f t="shared" si="26"/>
        <v>N/A</v>
      </c>
      <c r="I176" s="12">
        <v>-7.36</v>
      </c>
      <c r="J176" s="12">
        <v>-16.8</v>
      </c>
      <c r="K176" s="43" t="s">
        <v>739</v>
      </c>
      <c r="L176" s="9" t="str">
        <f t="shared" si="27"/>
        <v>Yes</v>
      </c>
    </row>
    <row r="177" spans="1:12" x14ac:dyDescent="0.25">
      <c r="A177" s="47" t="s">
        <v>485</v>
      </c>
      <c r="B177" s="35" t="s">
        <v>213</v>
      </c>
      <c r="C177" s="8">
        <v>6.5386792766999999</v>
      </c>
      <c r="D177" s="11" t="str">
        <f t="shared" si="24"/>
        <v>N/A</v>
      </c>
      <c r="E177" s="8">
        <v>7.4621151698999997</v>
      </c>
      <c r="F177" s="11" t="str">
        <f t="shared" si="25"/>
        <v>N/A</v>
      </c>
      <c r="G177" s="8">
        <v>6.5353701846999996</v>
      </c>
      <c r="H177" s="11" t="str">
        <f t="shared" si="26"/>
        <v>N/A</v>
      </c>
      <c r="I177" s="12">
        <v>14.12</v>
      </c>
      <c r="J177" s="12">
        <v>-12.4</v>
      </c>
      <c r="K177" s="43" t="s">
        <v>739</v>
      </c>
      <c r="L177" s="9" t="str">
        <f t="shared" si="27"/>
        <v>Yes</v>
      </c>
    </row>
    <row r="178" spans="1:12" x14ac:dyDescent="0.25">
      <c r="A178" s="47" t="s">
        <v>486</v>
      </c>
      <c r="B178" s="35" t="s">
        <v>213</v>
      </c>
      <c r="C178" s="8">
        <v>5.6952484704000002</v>
      </c>
      <c r="D178" s="11" t="str">
        <f t="shared" si="24"/>
        <v>N/A</v>
      </c>
      <c r="E178" s="8">
        <v>7.5815265010999999</v>
      </c>
      <c r="F178" s="11" t="str">
        <f t="shared" si="25"/>
        <v>N/A</v>
      </c>
      <c r="G178" s="8">
        <v>7.1612159887000004</v>
      </c>
      <c r="H178" s="11" t="str">
        <f t="shared" si="26"/>
        <v>N/A</v>
      </c>
      <c r="I178" s="12">
        <v>33.119999999999997</v>
      </c>
      <c r="J178" s="12">
        <v>-5.54</v>
      </c>
      <c r="K178" s="43" t="s">
        <v>739</v>
      </c>
      <c r="L178" s="9" t="str">
        <f t="shared" si="27"/>
        <v>Yes</v>
      </c>
    </row>
    <row r="179" spans="1:12" x14ac:dyDescent="0.25">
      <c r="A179" s="44" t="s">
        <v>1549</v>
      </c>
      <c r="B179" s="35" t="s">
        <v>213</v>
      </c>
      <c r="C179" s="8">
        <v>8.9455960186999999</v>
      </c>
      <c r="D179" s="11" t="str">
        <f t="shared" si="24"/>
        <v>N/A</v>
      </c>
      <c r="E179" s="8">
        <v>8.6167045078999998</v>
      </c>
      <c r="F179" s="11" t="str">
        <f t="shared" si="25"/>
        <v>N/A</v>
      </c>
      <c r="G179" s="8">
        <v>8.6246717884000006</v>
      </c>
      <c r="H179" s="11" t="str">
        <f t="shared" si="26"/>
        <v>N/A</v>
      </c>
      <c r="I179" s="12">
        <v>-3.68</v>
      </c>
      <c r="J179" s="12">
        <v>9.2499999999999999E-2</v>
      </c>
      <c r="K179" s="43" t="s">
        <v>739</v>
      </c>
      <c r="L179" s="9" t="str">
        <f t="shared" si="27"/>
        <v>Yes</v>
      </c>
    </row>
    <row r="180" spans="1:12" x14ac:dyDescent="0.25">
      <c r="A180" s="47" t="s">
        <v>1550</v>
      </c>
      <c r="B180" s="35" t="s">
        <v>213</v>
      </c>
      <c r="C180" s="8">
        <v>43.432154052999998</v>
      </c>
      <c r="D180" s="11" t="str">
        <f t="shared" si="24"/>
        <v>N/A</v>
      </c>
      <c r="E180" s="8">
        <v>39.754984385999997</v>
      </c>
      <c r="F180" s="11" t="str">
        <f t="shared" si="25"/>
        <v>N/A</v>
      </c>
      <c r="G180" s="8">
        <v>37.375273688</v>
      </c>
      <c r="H180" s="11" t="str">
        <f t="shared" si="26"/>
        <v>N/A</v>
      </c>
      <c r="I180" s="12">
        <v>-8.4700000000000006</v>
      </c>
      <c r="J180" s="12">
        <v>-5.99</v>
      </c>
      <c r="K180" s="43" t="s">
        <v>739</v>
      </c>
      <c r="L180" s="9" t="str">
        <f t="shared" si="27"/>
        <v>Yes</v>
      </c>
    </row>
    <row r="181" spans="1:12" x14ac:dyDescent="0.25">
      <c r="A181" s="47" t="s">
        <v>1551</v>
      </c>
      <c r="B181" s="35" t="s">
        <v>213</v>
      </c>
      <c r="C181" s="8">
        <v>3.9392950392000001</v>
      </c>
      <c r="D181" s="11" t="str">
        <f t="shared" si="24"/>
        <v>N/A</v>
      </c>
      <c r="E181" s="8">
        <v>3.5576364874999999</v>
      </c>
      <c r="F181" s="11" t="str">
        <f t="shared" si="25"/>
        <v>N/A</v>
      </c>
      <c r="G181" s="8">
        <v>3.2799980634999999</v>
      </c>
      <c r="H181" s="11" t="str">
        <f t="shared" si="26"/>
        <v>N/A</v>
      </c>
      <c r="I181" s="12">
        <v>-9.69</v>
      </c>
      <c r="J181" s="12">
        <v>-7.8</v>
      </c>
      <c r="K181" s="43" t="s">
        <v>739</v>
      </c>
      <c r="L181" s="9" t="str">
        <f t="shared" si="27"/>
        <v>Yes</v>
      </c>
    </row>
    <row r="182" spans="1:12" x14ac:dyDescent="0.25">
      <c r="A182" s="47" t="s">
        <v>1552</v>
      </c>
      <c r="B182" s="35" t="s">
        <v>213</v>
      </c>
      <c r="C182" s="8">
        <v>1.2920843184999999</v>
      </c>
      <c r="D182" s="11" t="str">
        <f t="shared" si="24"/>
        <v>N/A</v>
      </c>
      <c r="E182" s="8">
        <v>0.98420800770000005</v>
      </c>
      <c r="F182" s="11" t="str">
        <f t="shared" si="25"/>
        <v>N/A</v>
      </c>
      <c r="G182" s="8">
        <v>0.90230930009999999</v>
      </c>
      <c r="H182" s="11" t="str">
        <f t="shared" si="26"/>
        <v>N/A</v>
      </c>
      <c r="I182" s="12">
        <v>-23.8</v>
      </c>
      <c r="J182" s="12">
        <v>-8.32</v>
      </c>
      <c r="K182" s="43" t="s">
        <v>739</v>
      </c>
      <c r="L182" s="9" t="str">
        <f t="shared" si="27"/>
        <v>Yes</v>
      </c>
    </row>
    <row r="183" spans="1:12" x14ac:dyDescent="0.25">
      <c r="A183" s="47" t="s">
        <v>1553</v>
      </c>
      <c r="B183" s="35" t="s">
        <v>213</v>
      </c>
      <c r="C183" s="8">
        <v>9.6271993700000003E-2</v>
      </c>
      <c r="D183" s="11" t="str">
        <f t="shared" si="24"/>
        <v>N/A</v>
      </c>
      <c r="E183" s="8">
        <v>0.1003648181</v>
      </c>
      <c r="F183" s="11" t="str">
        <f t="shared" si="25"/>
        <v>N/A</v>
      </c>
      <c r="G183" s="8">
        <v>0.14845342550000001</v>
      </c>
      <c r="H183" s="11" t="str">
        <f t="shared" si="26"/>
        <v>N/A</v>
      </c>
      <c r="I183" s="12">
        <v>4.2510000000000003</v>
      </c>
      <c r="J183" s="12">
        <v>47.91</v>
      </c>
      <c r="K183" s="43" t="s">
        <v>739</v>
      </c>
      <c r="L183" s="9" t="str">
        <f t="shared" si="27"/>
        <v>No</v>
      </c>
    </row>
    <row r="184" spans="1:12" x14ac:dyDescent="0.25">
      <c r="A184" s="44" t="s">
        <v>97</v>
      </c>
      <c r="B184" s="35" t="s">
        <v>213</v>
      </c>
      <c r="C184" s="8">
        <v>56.289185291000003</v>
      </c>
      <c r="D184" s="11" t="str">
        <f t="shared" si="24"/>
        <v>N/A</v>
      </c>
      <c r="E184" s="8">
        <v>58.068371423000002</v>
      </c>
      <c r="F184" s="11" t="str">
        <f t="shared" si="25"/>
        <v>N/A</v>
      </c>
      <c r="G184" s="8">
        <v>58.502200233000003</v>
      </c>
      <c r="H184" s="11" t="str">
        <f t="shared" si="26"/>
        <v>N/A</v>
      </c>
      <c r="I184" s="12">
        <v>3.161</v>
      </c>
      <c r="J184" s="12">
        <v>0.74709999999999999</v>
      </c>
      <c r="K184" s="43" t="s">
        <v>739</v>
      </c>
      <c r="L184" s="9" t="str">
        <f t="shared" si="27"/>
        <v>Yes</v>
      </c>
    </row>
    <row r="185" spans="1:12" x14ac:dyDescent="0.25">
      <c r="A185" s="47" t="s">
        <v>487</v>
      </c>
      <c r="B185" s="35" t="s">
        <v>213</v>
      </c>
      <c r="C185" s="8">
        <v>56.299149127</v>
      </c>
      <c r="D185" s="11" t="str">
        <f t="shared" si="24"/>
        <v>N/A</v>
      </c>
      <c r="E185" s="8">
        <v>55.049586493</v>
      </c>
      <c r="F185" s="11" t="str">
        <f t="shared" si="25"/>
        <v>N/A</v>
      </c>
      <c r="G185" s="8">
        <v>53.649445939000003</v>
      </c>
      <c r="H185" s="11" t="str">
        <f t="shared" si="26"/>
        <v>N/A</v>
      </c>
      <c r="I185" s="12">
        <v>-2.2200000000000002</v>
      </c>
      <c r="J185" s="12">
        <v>-2.54</v>
      </c>
      <c r="K185" s="43" t="s">
        <v>739</v>
      </c>
      <c r="L185" s="9" t="str">
        <f t="shared" si="27"/>
        <v>Yes</v>
      </c>
    </row>
    <row r="186" spans="1:12" x14ac:dyDescent="0.25">
      <c r="A186" s="47" t="s">
        <v>488</v>
      </c>
      <c r="B186" s="35" t="s">
        <v>213</v>
      </c>
      <c r="C186" s="8">
        <v>67.570496083999998</v>
      </c>
      <c r="D186" s="11" t="str">
        <f t="shared" si="24"/>
        <v>N/A</v>
      </c>
      <c r="E186" s="8">
        <v>67.719402306999996</v>
      </c>
      <c r="F186" s="11" t="str">
        <f t="shared" si="25"/>
        <v>N/A</v>
      </c>
      <c r="G186" s="8">
        <v>67.403960204000001</v>
      </c>
      <c r="H186" s="11" t="str">
        <f t="shared" si="26"/>
        <v>N/A</v>
      </c>
      <c r="I186" s="12">
        <v>0.22040000000000001</v>
      </c>
      <c r="J186" s="12">
        <v>-0.46600000000000003</v>
      </c>
      <c r="K186" s="43" t="s">
        <v>739</v>
      </c>
      <c r="L186" s="9" t="str">
        <f t="shared" si="27"/>
        <v>Yes</v>
      </c>
    </row>
    <row r="187" spans="1:12" x14ac:dyDescent="0.25">
      <c r="A187" s="47" t="s">
        <v>489</v>
      </c>
      <c r="B187" s="35" t="s">
        <v>213</v>
      </c>
      <c r="C187" s="8">
        <v>43.629491492</v>
      </c>
      <c r="D187" s="11" t="str">
        <f t="shared" si="24"/>
        <v>N/A</v>
      </c>
      <c r="E187" s="8">
        <v>40.842239591999999</v>
      </c>
      <c r="F187" s="11" t="str">
        <f t="shared" si="25"/>
        <v>N/A</v>
      </c>
      <c r="G187" s="8">
        <v>44.823191557999998</v>
      </c>
      <c r="H187" s="11" t="str">
        <f t="shared" si="26"/>
        <v>N/A</v>
      </c>
      <c r="I187" s="12">
        <v>-6.39</v>
      </c>
      <c r="J187" s="12">
        <v>9.7469999999999999</v>
      </c>
      <c r="K187" s="43" t="s">
        <v>739</v>
      </c>
      <c r="L187" s="9" t="str">
        <f t="shared" si="27"/>
        <v>Yes</v>
      </c>
    </row>
    <row r="188" spans="1:12" x14ac:dyDescent="0.25">
      <c r="A188" s="47" t="s">
        <v>490</v>
      </c>
      <c r="B188" s="35" t="s">
        <v>213</v>
      </c>
      <c r="C188" s="8">
        <v>44.020369127000002</v>
      </c>
      <c r="D188" s="11" t="str">
        <f t="shared" si="24"/>
        <v>N/A</v>
      </c>
      <c r="E188" s="8">
        <v>53.709515541000002</v>
      </c>
      <c r="F188" s="11" t="str">
        <f t="shared" si="25"/>
        <v>N/A</v>
      </c>
      <c r="G188" s="8">
        <v>50.179473543999997</v>
      </c>
      <c r="H188" s="11" t="str">
        <f t="shared" si="26"/>
        <v>N/A</v>
      </c>
      <c r="I188" s="12">
        <v>22.01</v>
      </c>
      <c r="J188" s="12">
        <v>-6.57</v>
      </c>
      <c r="K188" s="43" t="s">
        <v>739</v>
      </c>
      <c r="L188" s="9" t="str">
        <f t="shared" si="27"/>
        <v>Yes</v>
      </c>
    </row>
    <row r="189" spans="1:12" x14ac:dyDescent="0.25">
      <c r="A189" s="44" t="s">
        <v>118</v>
      </c>
      <c r="B189" s="35" t="s">
        <v>213</v>
      </c>
      <c r="C189" s="8">
        <v>75.539183854000001</v>
      </c>
      <c r="D189" s="11" t="str">
        <f t="shared" si="24"/>
        <v>N/A</v>
      </c>
      <c r="E189" s="8">
        <v>77.855992799999996</v>
      </c>
      <c r="F189" s="11" t="str">
        <f t="shared" si="25"/>
        <v>N/A</v>
      </c>
      <c r="G189" s="8">
        <v>78.000705046999997</v>
      </c>
      <c r="H189" s="11" t="str">
        <f t="shared" si="26"/>
        <v>N/A</v>
      </c>
      <c r="I189" s="12">
        <v>3.0670000000000002</v>
      </c>
      <c r="J189" s="12">
        <v>0.18590000000000001</v>
      </c>
      <c r="K189" s="43" t="s">
        <v>739</v>
      </c>
      <c r="L189" s="9" t="str">
        <f t="shared" si="27"/>
        <v>Yes</v>
      </c>
    </row>
    <row r="190" spans="1:12" x14ac:dyDescent="0.25">
      <c r="A190" s="47" t="s">
        <v>491</v>
      </c>
      <c r="B190" s="35" t="s">
        <v>213</v>
      </c>
      <c r="C190" s="8">
        <v>86.674429019000002</v>
      </c>
      <c r="D190" s="11" t="str">
        <f t="shared" si="24"/>
        <v>N/A</v>
      </c>
      <c r="E190" s="8">
        <v>86.661404892999997</v>
      </c>
      <c r="F190" s="11" t="str">
        <f t="shared" si="25"/>
        <v>N/A</v>
      </c>
      <c r="G190" s="8">
        <v>85.773261352999995</v>
      </c>
      <c r="H190" s="11" t="str">
        <f t="shared" si="26"/>
        <v>N/A</v>
      </c>
      <c r="I190" s="12">
        <v>-1.4999999999999999E-2</v>
      </c>
      <c r="J190" s="12">
        <v>-1.02</v>
      </c>
      <c r="K190" s="43" t="s">
        <v>739</v>
      </c>
      <c r="L190" s="9" t="str">
        <f t="shared" si="27"/>
        <v>Yes</v>
      </c>
    </row>
    <row r="191" spans="1:12" x14ac:dyDescent="0.25">
      <c r="A191" s="47" t="s">
        <v>492</v>
      </c>
      <c r="B191" s="35" t="s">
        <v>213</v>
      </c>
      <c r="C191" s="8">
        <v>83.821801566999994</v>
      </c>
      <c r="D191" s="11" t="str">
        <f t="shared" si="24"/>
        <v>N/A</v>
      </c>
      <c r="E191" s="8">
        <v>83.606350488000004</v>
      </c>
      <c r="F191" s="11" t="str">
        <f t="shared" si="25"/>
        <v>N/A</v>
      </c>
      <c r="G191" s="8">
        <v>83.655684926999996</v>
      </c>
      <c r="H191" s="11" t="str">
        <f t="shared" si="26"/>
        <v>N/A</v>
      </c>
      <c r="I191" s="12">
        <v>-0.25700000000000001</v>
      </c>
      <c r="J191" s="12">
        <v>5.8999999999999997E-2</v>
      </c>
      <c r="K191" s="43" t="s">
        <v>739</v>
      </c>
      <c r="L191" s="9" t="str">
        <f t="shared" si="27"/>
        <v>Yes</v>
      </c>
    </row>
    <row r="192" spans="1:12" x14ac:dyDescent="0.25">
      <c r="A192" s="47" t="s">
        <v>493</v>
      </c>
      <c r="B192" s="35" t="s">
        <v>213</v>
      </c>
      <c r="C192" s="8">
        <v>63.746711511999997</v>
      </c>
      <c r="D192" s="11" t="str">
        <f t="shared" si="24"/>
        <v>N/A</v>
      </c>
      <c r="E192" s="8">
        <v>62.346466741</v>
      </c>
      <c r="F192" s="11" t="str">
        <f t="shared" si="25"/>
        <v>N/A</v>
      </c>
      <c r="G192" s="8">
        <v>62.845587860000002</v>
      </c>
      <c r="H192" s="11" t="str">
        <f t="shared" si="26"/>
        <v>N/A</v>
      </c>
      <c r="I192" s="12">
        <v>-2.2000000000000002</v>
      </c>
      <c r="J192" s="12">
        <v>0.80059999999999998</v>
      </c>
      <c r="K192" s="43" t="s">
        <v>739</v>
      </c>
      <c r="L192" s="9" t="str">
        <f t="shared" si="27"/>
        <v>Yes</v>
      </c>
    </row>
    <row r="193" spans="1:12" x14ac:dyDescent="0.25">
      <c r="A193" s="47" t="s">
        <v>494</v>
      </c>
      <c r="B193" s="35" t="s">
        <v>213</v>
      </c>
      <c r="C193" s="8">
        <v>60.562684468999997</v>
      </c>
      <c r="D193" s="11" t="str">
        <f t="shared" si="24"/>
        <v>N/A</v>
      </c>
      <c r="E193" s="8">
        <v>70.652052698999995</v>
      </c>
      <c r="F193" s="11" t="str">
        <f t="shared" si="25"/>
        <v>N/A</v>
      </c>
      <c r="G193" s="8">
        <v>66.753079854999996</v>
      </c>
      <c r="H193" s="11" t="str">
        <f t="shared" si="26"/>
        <v>N/A</v>
      </c>
      <c r="I193" s="12">
        <v>16.66</v>
      </c>
      <c r="J193" s="12">
        <v>-5.52</v>
      </c>
      <c r="K193" s="43" t="s">
        <v>739</v>
      </c>
      <c r="L193" s="9" t="str">
        <f t="shared" si="27"/>
        <v>Yes</v>
      </c>
    </row>
    <row r="194" spans="1:12" x14ac:dyDescent="0.25">
      <c r="A194" s="44" t="s">
        <v>1554</v>
      </c>
      <c r="B194" s="35" t="s">
        <v>213</v>
      </c>
      <c r="C194" s="36">
        <v>4.1523757645000003</v>
      </c>
      <c r="D194" s="11" t="str">
        <f t="shared" si="24"/>
        <v>N/A</v>
      </c>
      <c r="E194" s="36">
        <v>4.0207467866000002</v>
      </c>
      <c r="F194" s="11" t="str">
        <f t="shared" si="25"/>
        <v>N/A</v>
      </c>
      <c r="G194" s="36">
        <v>4.6648880045999999</v>
      </c>
      <c r="H194" s="11" t="str">
        <f t="shared" si="26"/>
        <v>N/A</v>
      </c>
      <c r="I194" s="12">
        <v>-3.17</v>
      </c>
      <c r="J194" s="12">
        <v>16.02</v>
      </c>
      <c r="K194" s="43" t="s">
        <v>739</v>
      </c>
      <c r="L194" s="9" t="str">
        <f t="shared" si="27"/>
        <v>Yes</v>
      </c>
    </row>
    <row r="195" spans="1:12" x14ac:dyDescent="0.25">
      <c r="A195" s="47" t="s">
        <v>1555</v>
      </c>
      <c r="B195" s="35" t="s">
        <v>213</v>
      </c>
      <c r="C195" s="36">
        <v>0.26551460760000001</v>
      </c>
      <c r="D195" s="11" t="str">
        <f t="shared" si="24"/>
        <v>N/A</v>
      </c>
      <c r="E195" s="36">
        <v>0.2364120455</v>
      </c>
      <c r="F195" s="11" t="str">
        <f t="shared" si="25"/>
        <v>N/A</v>
      </c>
      <c r="G195" s="36">
        <v>0.37376809830000002</v>
      </c>
      <c r="H195" s="11" t="str">
        <f t="shared" si="26"/>
        <v>N/A</v>
      </c>
      <c r="I195" s="12">
        <v>-11</v>
      </c>
      <c r="J195" s="12">
        <v>58.1</v>
      </c>
      <c r="K195" s="43" t="s">
        <v>739</v>
      </c>
      <c r="L195" s="9" t="str">
        <f t="shared" si="27"/>
        <v>No</v>
      </c>
    </row>
    <row r="196" spans="1:12" x14ac:dyDescent="0.25">
      <c r="A196" s="47" t="s">
        <v>1556</v>
      </c>
      <c r="B196" s="35" t="s">
        <v>213</v>
      </c>
      <c r="C196" s="36">
        <v>5.8328524894999996</v>
      </c>
      <c r="D196" s="11" t="str">
        <f t="shared" si="24"/>
        <v>N/A</v>
      </c>
      <c r="E196" s="36">
        <v>5.6913514301000001</v>
      </c>
      <c r="F196" s="11" t="str">
        <f t="shared" si="25"/>
        <v>N/A</v>
      </c>
      <c r="G196" s="36">
        <v>6.6369587110000001</v>
      </c>
      <c r="H196" s="11" t="str">
        <f t="shared" si="26"/>
        <v>N/A</v>
      </c>
      <c r="I196" s="12">
        <v>-2.4300000000000002</v>
      </c>
      <c r="J196" s="12">
        <v>16.61</v>
      </c>
      <c r="K196" s="43" t="s">
        <v>739</v>
      </c>
      <c r="L196" s="9" t="str">
        <f t="shared" si="27"/>
        <v>Yes</v>
      </c>
    </row>
    <row r="197" spans="1:12" x14ac:dyDescent="0.25">
      <c r="A197" s="47" t="s">
        <v>1557</v>
      </c>
      <c r="B197" s="35" t="s">
        <v>213</v>
      </c>
      <c r="C197" s="36">
        <v>5.4800101859000003</v>
      </c>
      <c r="D197" s="11" t="str">
        <f t="shared" si="24"/>
        <v>N/A</v>
      </c>
      <c r="E197" s="36">
        <v>5.4292432664000003</v>
      </c>
      <c r="F197" s="11" t="str">
        <f t="shared" si="25"/>
        <v>N/A</v>
      </c>
      <c r="G197" s="36">
        <v>5.4404576183</v>
      </c>
      <c r="H197" s="11" t="str">
        <f t="shared" si="26"/>
        <v>N/A</v>
      </c>
      <c r="I197" s="12">
        <v>-0.92600000000000005</v>
      </c>
      <c r="J197" s="12">
        <v>0.20660000000000001</v>
      </c>
      <c r="K197" s="43" t="s">
        <v>739</v>
      </c>
      <c r="L197" s="9" t="str">
        <f t="shared" si="27"/>
        <v>Yes</v>
      </c>
    </row>
    <row r="198" spans="1:12" x14ac:dyDescent="0.25">
      <c r="A198" s="47" t="s">
        <v>1558</v>
      </c>
      <c r="B198" s="35" t="s">
        <v>213</v>
      </c>
      <c r="C198" s="36">
        <v>4.0153469750999999</v>
      </c>
      <c r="D198" s="11" t="str">
        <f t="shared" si="24"/>
        <v>N/A</v>
      </c>
      <c r="E198" s="36">
        <v>4.0685017860999997</v>
      </c>
      <c r="F198" s="11" t="str">
        <f t="shared" si="25"/>
        <v>N/A</v>
      </c>
      <c r="G198" s="36">
        <v>3.7481435643999998</v>
      </c>
      <c r="H198" s="11" t="str">
        <f t="shared" si="26"/>
        <v>N/A</v>
      </c>
      <c r="I198" s="12">
        <v>1.3240000000000001</v>
      </c>
      <c r="J198" s="12">
        <v>-7.87</v>
      </c>
      <c r="K198" s="43" t="s">
        <v>739</v>
      </c>
      <c r="L198" s="9" t="str">
        <f t="shared" si="27"/>
        <v>Yes</v>
      </c>
    </row>
    <row r="199" spans="1:12" x14ac:dyDescent="0.25">
      <c r="A199" s="44" t="s">
        <v>1559</v>
      </c>
      <c r="B199" s="35" t="s">
        <v>213</v>
      </c>
      <c r="C199" s="36">
        <v>224.29663058</v>
      </c>
      <c r="D199" s="11" t="str">
        <f t="shared" si="24"/>
        <v>N/A</v>
      </c>
      <c r="E199" s="36">
        <v>210.49562534</v>
      </c>
      <c r="F199" s="11" t="str">
        <f t="shared" si="25"/>
        <v>N/A</v>
      </c>
      <c r="G199" s="36">
        <v>186.40905566999999</v>
      </c>
      <c r="H199" s="11" t="str">
        <f t="shared" si="26"/>
        <v>N/A</v>
      </c>
      <c r="I199" s="12">
        <v>-6.15</v>
      </c>
      <c r="J199" s="12">
        <v>-11.4</v>
      </c>
      <c r="K199" s="43" t="s">
        <v>739</v>
      </c>
      <c r="L199" s="9" t="str">
        <f t="shared" si="27"/>
        <v>Yes</v>
      </c>
    </row>
    <row r="200" spans="1:12" x14ac:dyDescent="0.25">
      <c r="A200" s="47" t="s">
        <v>1560</v>
      </c>
      <c r="B200" s="35" t="s">
        <v>213</v>
      </c>
      <c r="C200" s="36">
        <v>245.19050565000001</v>
      </c>
      <c r="D200" s="11" t="str">
        <f t="shared" si="24"/>
        <v>N/A</v>
      </c>
      <c r="E200" s="36">
        <v>231.96732843999999</v>
      </c>
      <c r="F200" s="11" t="str">
        <f t="shared" si="25"/>
        <v>N/A</v>
      </c>
      <c r="G200" s="36">
        <v>208.61814686</v>
      </c>
      <c r="H200" s="11" t="str">
        <f t="shared" si="26"/>
        <v>N/A</v>
      </c>
      <c r="I200" s="12">
        <v>-5.39</v>
      </c>
      <c r="J200" s="12">
        <v>-10.1</v>
      </c>
      <c r="K200" s="43" t="s">
        <v>739</v>
      </c>
      <c r="L200" s="9" t="str">
        <f t="shared" si="27"/>
        <v>Yes</v>
      </c>
    </row>
    <row r="201" spans="1:12" x14ac:dyDescent="0.25">
      <c r="A201" s="47" t="s">
        <v>1561</v>
      </c>
      <c r="B201" s="35" t="s">
        <v>213</v>
      </c>
      <c r="C201" s="36">
        <v>168.64523611999999</v>
      </c>
      <c r="D201" s="11" t="str">
        <f t="shared" si="24"/>
        <v>N/A</v>
      </c>
      <c r="E201" s="36">
        <v>146.00088683999999</v>
      </c>
      <c r="F201" s="11" t="str">
        <f t="shared" si="25"/>
        <v>N/A</v>
      </c>
      <c r="G201" s="36">
        <v>113.71494465000001</v>
      </c>
      <c r="H201" s="11" t="str">
        <f t="shared" si="26"/>
        <v>N/A</v>
      </c>
      <c r="I201" s="12">
        <v>-13.4</v>
      </c>
      <c r="J201" s="12">
        <v>-22.1</v>
      </c>
      <c r="K201" s="43" t="s">
        <v>739</v>
      </c>
      <c r="L201" s="9" t="str">
        <f t="shared" si="27"/>
        <v>Yes</v>
      </c>
    </row>
    <row r="202" spans="1:12" x14ac:dyDescent="0.25">
      <c r="A202" s="47" t="s">
        <v>1562</v>
      </c>
      <c r="B202" s="35" t="s">
        <v>213</v>
      </c>
      <c r="C202" s="36">
        <v>21.296391753000002</v>
      </c>
      <c r="D202" s="11" t="str">
        <f t="shared" si="24"/>
        <v>N/A</v>
      </c>
      <c r="E202" s="36">
        <v>11.862236629</v>
      </c>
      <c r="F202" s="11" t="str">
        <f t="shared" si="25"/>
        <v>N/A</v>
      </c>
      <c r="G202" s="36">
        <v>11.421845574000001</v>
      </c>
      <c r="H202" s="11" t="str">
        <f t="shared" si="26"/>
        <v>N/A</v>
      </c>
      <c r="I202" s="12">
        <v>-44.3</v>
      </c>
      <c r="J202" s="12">
        <v>-3.71</v>
      </c>
      <c r="K202" s="43" t="s">
        <v>739</v>
      </c>
      <c r="L202" s="9" t="str">
        <f t="shared" si="27"/>
        <v>Yes</v>
      </c>
    </row>
    <row r="203" spans="1:12" x14ac:dyDescent="0.25">
      <c r="A203" s="47" t="s">
        <v>1563</v>
      </c>
      <c r="B203" s="35" t="s">
        <v>213</v>
      </c>
      <c r="C203" s="36">
        <v>50.5</v>
      </c>
      <c r="D203" s="11" t="str">
        <f t="shared" si="24"/>
        <v>N/A</v>
      </c>
      <c r="E203" s="36">
        <v>30.793650794000001</v>
      </c>
      <c r="F203" s="11" t="str">
        <f t="shared" si="25"/>
        <v>N/A</v>
      </c>
      <c r="G203" s="36">
        <v>41.343283581999998</v>
      </c>
      <c r="H203" s="11" t="str">
        <f t="shared" si="26"/>
        <v>N/A</v>
      </c>
      <c r="I203" s="12">
        <v>-39</v>
      </c>
      <c r="J203" s="12">
        <v>34.26</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-11.1</v>
      </c>
      <c r="J204" s="12">
        <v>-37.5</v>
      </c>
      <c r="K204" s="14" t="s">
        <v>213</v>
      </c>
      <c r="L204" s="9" t="str">
        <f t="shared" ref="L204:L214" si="31">IF(J204="Div by 0", "N/A", IF(K204="N/A","N/A", IF(J204&gt;VALUE(MID(K204,1,2)), "No", IF(J204&lt;-1*VALUE(MID(K204,1,2)), "No", "Yes"))))</f>
        <v>N/A</v>
      </c>
    </row>
    <row r="205" spans="1:12" x14ac:dyDescent="0.25">
      <c r="A205" s="44" t="s">
        <v>128</v>
      </c>
      <c r="B205" s="35" t="s">
        <v>213</v>
      </c>
      <c r="C205" s="36">
        <v>42</v>
      </c>
      <c r="D205" s="11" t="str">
        <f t="shared" si="28"/>
        <v>N/A</v>
      </c>
      <c r="E205" s="36">
        <v>38</v>
      </c>
      <c r="F205" s="11" t="str">
        <f t="shared" si="29"/>
        <v>N/A</v>
      </c>
      <c r="G205" s="36">
        <v>32</v>
      </c>
      <c r="H205" s="11" t="str">
        <f t="shared" si="30"/>
        <v>N/A</v>
      </c>
      <c r="I205" s="12">
        <v>-9.52</v>
      </c>
      <c r="J205" s="12">
        <v>-15.8</v>
      </c>
      <c r="K205" s="14" t="s">
        <v>213</v>
      </c>
      <c r="L205" s="9" t="str">
        <f t="shared" si="31"/>
        <v>N/A</v>
      </c>
    </row>
    <row r="206" spans="1:12" ht="25" x14ac:dyDescent="0.25">
      <c r="A206" s="44" t="s">
        <v>1611</v>
      </c>
      <c r="B206" s="35" t="s">
        <v>213</v>
      </c>
      <c r="C206" s="36">
        <v>25</v>
      </c>
      <c r="D206" s="11" t="str">
        <f t="shared" si="28"/>
        <v>N/A</v>
      </c>
      <c r="E206" s="36">
        <v>20</v>
      </c>
      <c r="F206" s="11" t="str">
        <f t="shared" si="29"/>
        <v>N/A</v>
      </c>
      <c r="G206" s="36">
        <v>16</v>
      </c>
      <c r="H206" s="11" t="str">
        <f t="shared" si="30"/>
        <v>N/A</v>
      </c>
      <c r="I206" s="12">
        <v>-20</v>
      </c>
      <c r="J206" s="12">
        <v>-20</v>
      </c>
      <c r="K206" s="14" t="s">
        <v>213</v>
      </c>
      <c r="L206" s="9" t="str">
        <f t="shared" si="31"/>
        <v>N/A</v>
      </c>
    </row>
    <row r="207" spans="1:12" ht="25" x14ac:dyDescent="0.25">
      <c r="A207" s="44" t="s">
        <v>1564</v>
      </c>
      <c r="B207" s="35" t="s">
        <v>213</v>
      </c>
      <c r="C207" s="36">
        <v>446</v>
      </c>
      <c r="D207" s="11" t="str">
        <f t="shared" si="28"/>
        <v>N/A</v>
      </c>
      <c r="E207" s="36">
        <v>426</v>
      </c>
      <c r="F207" s="11" t="str">
        <f t="shared" si="29"/>
        <v>N/A</v>
      </c>
      <c r="G207" s="36">
        <v>402</v>
      </c>
      <c r="H207" s="11" t="str">
        <f t="shared" si="30"/>
        <v>N/A</v>
      </c>
      <c r="I207" s="12">
        <v>-4.4800000000000004</v>
      </c>
      <c r="J207" s="12">
        <v>-5.63</v>
      </c>
      <c r="K207" s="14" t="s">
        <v>213</v>
      </c>
      <c r="L207" s="9" t="str">
        <f t="shared" si="31"/>
        <v>N/A</v>
      </c>
    </row>
    <row r="208" spans="1:12" x14ac:dyDescent="0.25">
      <c r="A208" s="44" t="s">
        <v>1612</v>
      </c>
      <c r="B208" s="35" t="s">
        <v>213</v>
      </c>
      <c r="C208" s="36">
        <v>22</v>
      </c>
      <c r="D208" s="11" t="str">
        <f t="shared" si="28"/>
        <v>N/A</v>
      </c>
      <c r="E208" s="36">
        <v>23</v>
      </c>
      <c r="F208" s="11" t="str">
        <f t="shared" si="29"/>
        <v>N/A</v>
      </c>
      <c r="G208" s="36">
        <v>21</v>
      </c>
      <c r="H208" s="11" t="str">
        <f t="shared" si="30"/>
        <v>N/A</v>
      </c>
      <c r="I208" s="12">
        <v>4.5449999999999999</v>
      </c>
      <c r="J208" s="12">
        <v>-8.6999999999999993</v>
      </c>
      <c r="K208" s="14" t="s">
        <v>213</v>
      </c>
      <c r="L208" s="9" t="str">
        <f t="shared" si="31"/>
        <v>N/A</v>
      </c>
    </row>
    <row r="209" spans="1:12" x14ac:dyDescent="0.25">
      <c r="A209" s="44" t="s">
        <v>1613</v>
      </c>
      <c r="B209" s="35" t="s">
        <v>213</v>
      </c>
      <c r="C209" s="36">
        <v>25</v>
      </c>
      <c r="D209" s="11" t="str">
        <f t="shared" si="28"/>
        <v>N/A</v>
      </c>
      <c r="E209" s="36">
        <v>20</v>
      </c>
      <c r="F209" s="11" t="str">
        <f t="shared" si="29"/>
        <v>N/A</v>
      </c>
      <c r="G209" s="36">
        <v>22</v>
      </c>
      <c r="H209" s="11" t="str">
        <f t="shared" si="30"/>
        <v>N/A</v>
      </c>
      <c r="I209" s="12">
        <v>-20</v>
      </c>
      <c r="J209" s="12">
        <v>10</v>
      </c>
      <c r="K209" s="14" t="s">
        <v>213</v>
      </c>
      <c r="L209" s="9" t="str">
        <f t="shared" si="31"/>
        <v>N/A</v>
      </c>
    </row>
    <row r="210" spans="1:12" x14ac:dyDescent="0.25">
      <c r="A210" s="44" t="s">
        <v>125</v>
      </c>
      <c r="B210" s="35" t="s">
        <v>213</v>
      </c>
      <c r="C210" s="45">
        <v>4781463</v>
      </c>
      <c r="D210" s="11" t="str">
        <f t="shared" si="28"/>
        <v>N/A</v>
      </c>
      <c r="E210" s="45">
        <v>4082336</v>
      </c>
      <c r="F210" s="11" t="str">
        <f t="shared" si="29"/>
        <v>N/A</v>
      </c>
      <c r="G210" s="45">
        <v>1575823</v>
      </c>
      <c r="H210" s="11" t="str">
        <f t="shared" si="30"/>
        <v>N/A</v>
      </c>
      <c r="I210" s="12">
        <v>-14.6</v>
      </c>
      <c r="J210" s="12">
        <v>-61.4</v>
      </c>
      <c r="K210" s="14" t="s">
        <v>213</v>
      </c>
      <c r="L210" s="9" t="str">
        <f t="shared" si="31"/>
        <v>N/A</v>
      </c>
    </row>
    <row r="211" spans="1:12" x14ac:dyDescent="0.25">
      <c r="A211" s="44" t="s">
        <v>1614</v>
      </c>
      <c r="B211" s="35" t="s">
        <v>213</v>
      </c>
      <c r="C211" s="45">
        <v>2172215</v>
      </c>
      <c r="D211" s="11" t="str">
        <f t="shared" si="28"/>
        <v>N/A</v>
      </c>
      <c r="E211" s="45">
        <v>1384871</v>
      </c>
      <c r="F211" s="11" t="str">
        <f t="shared" si="29"/>
        <v>N/A</v>
      </c>
      <c r="G211" s="45">
        <v>1079168</v>
      </c>
      <c r="H211" s="11" t="str">
        <f t="shared" si="30"/>
        <v>N/A</v>
      </c>
      <c r="I211" s="12">
        <v>-36.200000000000003</v>
      </c>
      <c r="J211" s="12">
        <v>-22.1</v>
      </c>
      <c r="K211" s="14" t="s">
        <v>213</v>
      </c>
      <c r="L211" s="9" t="str">
        <f t="shared" si="31"/>
        <v>N/A</v>
      </c>
    </row>
    <row r="212" spans="1:12" x14ac:dyDescent="0.25">
      <c r="A212" s="44" t="s">
        <v>1565</v>
      </c>
      <c r="B212" s="35" t="s">
        <v>213</v>
      </c>
      <c r="C212" s="45">
        <v>388570</v>
      </c>
      <c r="D212" s="11" t="str">
        <f t="shared" si="28"/>
        <v>N/A</v>
      </c>
      <c r="E212" s="45">
        <v>942768</v>
      </c>
      <c r="F212" s="11" t="str">
        <f t="shared" si="29"/>
        <v>N/A</v>
      </c>
      <c r="G212" s="45">
        <v>482324</v>
      </c>
      <c r="H212" s="11" t="str">
        <f t="shared" si="30"/>
        <v>N/A</v>
      </c>
      <c r="I212" s="12">
        <v>142.6</v>
      </c>
      <c r="J212" s="12">
        <v>-48.8</v>
      </c>
      <c r="K212" s="14" t="s">
        <v>213</v>
      </c>
      <c r="L212" s="9" t="str">
        <f t="shared" si="31"/>
        <v>N/A</v>
      </c>
    </row>
    <row r="213" spans="1:12" x14ac:dyDescent="0.25">
      <c r="A213" s="44" t="s">
        <v>1615</v>
      </c>
      <c r="B213" s="35" t="s">
        <v>213</v>
      </c>
      <c r="C213" s="45">
        <v>4063868</v>
      </c>
      <c r="D213" s="11" t="str">
        <f t="shared" si="28"/>
        <v>N/A</v>
      </c>
      <c r="E213" s="45">
        <v>4052024</v>
      </c>
      <c r="F213" s="11" t="str">
        <f t="shared" si="29"/>
        <v>N/A</v>
      </c>
      <c r="G213" s="45">
        <v>1156334</v>
      </c>
      <c r="H213" s="11" t="str">
        <f t="shared" si="30"/>
        <v>N/A</v>
      </c>
      <c r="I213" s="12">
        <v>-0.29099999999999998</v>
      </c>
      <c r="J213" s="12">
        <v>-71.5</v>
      </c>
      <c r="K213" s="14" t="s">
        <v>213</v>
      </c>
      <c r="L213" s="9" t="str">
        <f t="shared" si="31"/>
        <v>N/A</v>
      </c>
    </row>
    <row r="214" spans="1:12" x14ac:dyDescent="0.25">
      <c r="A214" s="47" t="s">
        <v>1616</v>
      </c>
      <c r="B214" s="35" t="s">
        <v>213</v>
      </c>
      <c r="C214" s="45">
        <v>3024519</v>
      </c>
      <c r="D214" s="11" t="str">
        <f t="shared" si="28"/>
        <v>N/A</v>
      </c>
      <c r="E214" s="45">
        <v>346072</v>
      </c>
      <c r="F214" s="11" t="str">
        <f t="shared" si="29"/>
        <v>N/A</v>
      </c>
      <c r="G214" s="45">
        <v>379582</v>
      </c>
      <c r="H214" s="11" t="str">
        <f t="shared" si="30"/>
        <v>N/A</v>
      </c>
      <c r="I214" s="12">
        <v>-88.6</v>
      </c>
      <c r="J214" s="12">
        <v>9.6829999999999998</v>
      </c>
      <c r="K214" s="14" t="s">
        <v>213</v>
      </c>
      <c r="L214" s="9" t="str">
        <f t="shared" si="31"/>
        <v>N/A</v>
      </c>
    </row>
    <row r="215" spans="1:12" ht="25" x14ac:dyDescent="0.25">
      <c r="A215" s="44" t="s">
        <v>1379</v>
      </c>
      <c r="B215" s="35" t="s">
        <v>213</v>
      </c>
      <c r="C215" s="45">
        <v>1929671</v>
      </c>
      <c r="D215" s="11" t="str">
        <f t="shared" ref="D215:D229" si="32">IF($B215="N/A","N/A",IF(C215&gt;10,"No",IF(C215&lt;-10,"No","Yes")))</f>
        <v>N/A</v>
      </c>
      <c r="E215" s="45">
        <v>2130943</v>
      </c>
      <c r="F215" s="11" t="str">
        <f t="shared" ref="F215:F229" si="33">IF($B215="N/A","N/A",IF(E215&gt;10,"No",IF(E215&lt;-10,"No","Yes")))</f>
        <v>N/A</v>
      </c>
      <c r="G215" s="45">
        <v>4458716</v>
      </c>
      <c r="H215" s="11" t="str">
        <f t="shared" ref="H215:H229" si="34">IF($B215="N/A","N/A",IF(G215&gt;10,"No",IF(G215&lt;-10,"No","Yes")))</f>
        <v>N/A</v>
      </c>
      <c r="I215" s="12">
        <v>10.43</v>
      </c>
      <c r="J215" s="12">
        <v>109.2</v>
      </c>
      <c r="K215" s="43" t="s">
        <v>739</v>
      </c>
      <c r="L215" s="9" t="str">
        <f t="shared" ref="L215:L229" si="35">IF(J215="Div by 0", "N/A", IF(K215="N/A","N/A", IF(J215&gt;VALUE(MID(K215,1,2)), "No", IF(J215&lt;-1*VALUE(MID(K215,1,2)), "No", "Yes"))))</f>
        <v>No</v>
      </c>
    </row>
    <row r="216" spans="1:12" x14ac:dyDescent="0.25">
      <c r="A216" s="44" t="s">
        <v>649</v>
      </c>
      <c r="B216" s="35" t="s">
        <v>213</v>
      </c>
      <c r="C216" s="36">
        <v>12701</v>
      </c>
      <c r="D216" s="11" t="str">
        <f t="shared" si="32"/>
        <v>N/A</v>
      </c>
      <c r="E216" s="36">
        <v>14005</v>
      </c>
      <c r="F216" s="11" t="str">
        <f t="shared" si="33"/>
        <v>N/A</v>
      </c>
      <c r="G216" s="36">
        <v>18267</v>
      </c>
      <c r="H216" s="11" t="str">
        <f t="shared" si="34"/>
        <v>N/A</v>
      </c>
      <c r="I216" s="12">
        <v>10.27</v>
      </c>
      <c r="J216" s="12">
        <v>30.43</v>
      </c>
      <c r="K216" s="43" t="s">
        <v>739</v>
      </c>
      <c r="L216" s="9" t="str">
        <f t="shared" si="35"/>
        <v>No</v>
      </c>
    </row>
    <row r="217" spans="1:12" x14ac:dyDescent="0.25">
      <c r="A217" s="44" t="s">
        <v>1380</v>
      </c>
      <c r="B217" s="35" t="s">
        <v>213</v>
      </c>
      <c r="C217" s="45">
        <v>151.93063538000001</v>
      </c>
      <c r="D217" s="11" t="str">
        <f t="shared" si="32"/>
        <v>N/A</v>
      </c>
      <c r="E217" s="45">
        <v>152.15587289999999</v>
      </c>
      <c r="F217" s="11" t="str">
        <f t="shared" si="33"/>
        <v>N/A</v>
      </c>
      <c r="G217" s="45">
        <v>244.08583784999999</v>
      </c>
      <c r="H217" s="11" t="str">
        <f t="shared" si="34"/>
        <v>N/A</v>
      </c>
      <c r="I217" s="12">
        <v>0.14829999999999999</v>
      </c>
      <c r="J217" s="12">
        <v>60.42</v>
      </c>
      <c r="K217" s="43" t="s">
        <v>739</v>
      </c>
      <c r="L217" s="9" t="str">
        <f t="shared" si="35"/>
        <v>No</v>
      </c>
    </row>
    <row r="218" spans="1:12" ht="25" x14ac:dyDescent="0.25">
      <c r="A218" s="44" t="s">
        <v>1381</v>
      </c>
      <c r="B218" s="35" t="s">
        <v>213</v>
      </c>
      <c r="C218" s="45">
        <v>1562521</v>
      </c>
      <c r="D218" s="11" t="str">
        <f t="shared" si="32"/>
        <v>N/A</v>
      </c>
      <c r="E218" s="45">
        <v>1927198</v>
      </c>
      <c r="F218" s="11" t="str">
        <f t="shared" si="33"/>
        <v>N/A</v>
      </c>
      <c r="G218" s="45">
        <v>1563918</v>
      </c>
      <c r="H218" s="11" t="str">
        <f t="shared" si="34"/>
        <v>N/A</v>
      </c>
      <c r="I218" s="12">
        <v>23.34</v>
      </c>
      <c r="J218" s="12">
        <v>-18.899999999999999</v>
      </c>
      <c r="K218" s="43" t="s">
        <v>739</v>
      </c>
      <c r="L218" s="9" t="str">
        <f t="shared" si="35"/>
        <v>Yes</v>
      </c>
    </row>
    <row r="219" spans="1:12" x14ac:dyDescent="0.25">
      <c r="A219" s="44" t="s">
        <v>516</v>
      </c>
      <c r="B219" s="35" t="s">
        <v>213</v>
      </c>
      <c r="C219" s="36">
        <v>11262</v>
      </c>
      <c r="D219" s="11" t="str">
        <f t="shared" si="32"/>
        <v>N/A</v>
      </c>
      <c r="E219" s="36">
        <v>10796</v>
      </c>
      <c r="F219" s="11" t="str">
        <f t="shared" si="33"/>
        <v>N/A</v>
      </c>
      <c r="G219" s="36">
        <v>9348</v>
      </c>
      <c r="H219" s="11" t="str">
        <f t="shared" si="34"/>
        <v>N/A</v>
      </c>
      <c r="I219" s="12">
        <v>-4.1399999999999997</v>
      </c>
      <c r="J219" s="12">
        <v>-13.4</v>
      </c>
      <c r="K219" s="43" t="s">
        <v>739</v>
      </c>
      <c r="L219" s="9" t="str">
        <f t="shared" si="35"/>
        <v>Yes</v>
      </c>
    </row>
    <row r="220" spans="1:12" x14ac:dyDescent="0.25">
      <c r="A220" s="44" t="s">
        <v>1382</v>
      </c>
      <c r="B220" s="35" t="s">
        <v>213</v>
      </c>
      <c r="C220" s="45">
        <v>138.74276327000001</v>
      </c>
      <c r="D220" s="11" t="str">
        <f t="shared" si="32"/>
        <v>N/A</v>
      </c>
      <c r="E220" s="45">
        <v>178.51037421000001</v>
      </c>
      <c r="F220" s="11" t="str">
        <f t="shared" si="33"/>
        <v>N/A</v>
      </c>
      <c r="G220" s="45">
        <v>167.29974326000001</v>
      </c>
      <c r="H220" s="11" t="str">
        <f t="shared" si="34"/>
        <v>N/A</v>
      </c>
      <c r="I220" s="12">
        <v>28.66</v>
      </c>
      <c r="J220" s="12">
        <v>-6.28</v>
      </c>
      <c r="K220" s="43" t="s">
        <v>739</v>
      </c>
      <c r="L220" s="9" t="str">
        <f t="shared" si="35"/>
        <v>Yes</v>
      </c>
    </row>
    <row r="221" spans="1:12" ht="25" x14ac:dyDescent="0.25">
      <c r="A221" s="44" t="s">
        <v>1383</v>
      </c>
      <c r="B221" s="35" t="s">
        <v>213</v>
      </c>
      <c r="C221" s="45">
        <v>8910343</v>
      </c>
      <c r="D221" s="11" t="str">
        <f t="shared" si="32"/>
        <v>N/A</v>
      </c>
      <c r="E221" s="45">
        <v>7868929</v>
      </c>
      <c r="F221" s="11" t="str">
        <f t="shared" si="33"/>
        <v>N/A</v>
      </c>
      <c r="G221" s="45">
        <v>6270789</v>
      </c>
      <c r="H221" s="11" t="str">
        <f t="shared" si="34"/>
        <v>N/A</v>
      </c>
      <c r="I221" s="12">
        <v>-11.7</v>
      </c>
      <c r="J221" s="12">
        <v>-20.3</v>
      </c>
      <c r="K221" s="43" t="s">
        <v>739</v>
      </c>
      <c r="L221" s="9" t="str">
        <f t="shared" si="35"/>
        <v>Yes</v>
      </c>
    </row>
    <row r="222" spans="1:12" x14ac:dyDescent="0.25">
      <c r="A222" s="44" t="s">
        <v>517</v>
      </c>
      <c r="B222" s="35" t="s">
        <v>213</v>
      </c>
      <c r="C222" s="36">
        <v>24562</v>
      </c>
      <c r="D222" s="11" t="str">
        <f t="shared" si="32"/>
        <v>N/A</v>
      </c>
      <c r="E222" s="36">
        <v>23389</v>
      </c>
      <c r="F222" s="11" t="str">
        <f t="shared" si="33"/>
        <v>N/A</v>
      </c>
      <c r="G222" s="36">
        <v>24040</v>
      </c>
      <c r="H222" s="11" t="str">
        <f t="shared" si="34"/>
        <v>N/A</v>
      </c>
      <c r="I222" s="12">
        <v>-4.78</v>
      </c>
      <c r="J222" s="12">
        <v>2.7829999999999999</v>
      </c>
      <c r="K222" s="43" t="s">
        <v>739</v>
      </c>
      <c r="L222" s="9" t="str">
        <f t="shared" si="35"/>
        <v>Yes</v>
      </c>
    </row>
    <row r="223" spans="1:12" ht="25" x14ac:dyDescent="0.25">
      <c r="A223" s="44" t="s">
        <v>1384</v>
      </c>
      <c r="B223" s="35" t="s">
        <v>213</v>
      </c>
      <c r="C223" s="45">
        <v>362.7694406</v>
      </c>
      <c r="D223" s="11" t="str">
        <f t="shared" si="32"/>
        <v>N/A</v>
      </c>
      <c r="E223" s="45">
        <v>336.43717132</v>
      </c>
      <c r="F223" s="11" t="str">
        <f t="shared" si="33"/>
        <v>N/A</v>
      </c>
      <c r="G223" s="45">
        <v>260.84812812000001</v>
      </c>
      <c r="H223" s="11" t="str">
        <f t="shared" si="34"/>
        <v>N/A</v>
      </c>
      <c r="I223" s="12">
        <v>-7.26</v>
      </c>
      <c r="J223" s="12">
        <v>-22.5</v>
      </c>
      <c r="K223" s="43" t="s">
        <v>739</v>
      </c>
      <c r="L223" s="9" t="str">
        <f t="shared" si="35"/>
        <v>Yes</v>
      </c>
    </row>
    <row r="224" spans="1:12" ht="25" x14ac:dyDescent="0.25">
      <c r="A224" s="44" t="s">
        <v>1385</v>
      </c>
      <c r="B224" s="35" t="s">
        <v>213</v>
      </c>
      <c r="C224" s="45">
        <v>528696</v>
      </c>
      <c r="D224" s="11" t="str">
        <f t="shared" si="32"/>
        <v>N/A</v>
      </c>
      <c r="E224" s="45">
        <v>2585660</v>
      </c>
      <c r="F224" s="11" t="str">
        <f t="shared" si="33"/>
        <v>N/A</v>
      </c>
      <c r="G224" s="45">
        <v>4592097</v>
      </c>
      <c r="H224" s="11" t="str">
        <f t="shared" si="34"/>
        <v>N/A</v>
      </c>
      <c r="I224" s="12">
        <v>389.1</v>
      </c>
      <c r="J224" s="12">
        <v>77.599999999999994</v>
      </c>
      <c r="K224" s="43" t="s">
        <v>739</v>
      </c>
      <c r="L224" s="9" t="str">
        <f t="shared" si="35"/>
        <v>No</v>
      </c>
    </row>
    <row r="225" spans="1:12" x14ac:dyDescent="0.25">
      <c r="A225" s="44" t="s">
        <v>518</v>
      </c>
      <c r="B225" s="35" t="s">
        <v>213</v>
      </c>
      <c r="C225" s="36">
        <v>3212</v>
      </c>
      <c r="D225" s="11" t="str">
        <f t="shared" si="32"/>
        <v>N/A</v>
      </c>
      <c r="E225" s="36">
        <v>5650</v>
      </c>
      <c r="F225" s="11" t="str">
        <f t="shared" si="33"/>
        <v>N/A</v>
      </c>
      <c r="G225" s="36">
        <v>6404</v>
      </c>
      <c r="H225" s="11" t="str">
        <f t="shared" si="34"/>
        <v>N/A</v>
      </c>
      <c r="I225" s="12">
        <v>75.900000000000006</v>
      </c>
      <c r="J225" s="12">
        <v>13.35</v>
      </c>
      <c r="K225" s="43" t="s">
        <v>739</v>
      </c>
      <c r="L225" s="9" t="str">
        <f t="shared" si="35"/>
        <v>Yes</v>
      </c>
    </row>
    <row r="226" spans="1:12" x14ac:dyDescent="0.25">
      <c r="A226" s="44" t="s">
        <v>1386</v>
      </c>
      <c r="B226" s="35" t="s">
        <v>213</v>
      </c>
      <c r="C226" s="45">
        <v>164.60024906999999</v>
      </c>
      <c r="D226" s="11" t="str">
        <f t="shared" si="32"/>
        <v>N/A</v>
      </c>
      <c r="E226" s="45">
        <v>457.63893804999998</v>
      </c>
      <c r="F226" s="11" t="str">
        <f t="shared" si="33"/>
        <v>N/A</v>
      </c>
      <c r="G226" s="45">
        <v>717.06698938</v>
      </c>
      <c r="H226" s="11" t="str">
        <f t="shared" si="34"/>
        <v>N/A</v>
      </c>
      <c r="I226" s="12">
        <v>178</v>
      </c>
      <c r="J226" s="12">
        <v>56.69</v>
      </c>
      <c r="K226" s="43" t="s">
        <v>739</v>
      </c>
      <c r="L226" s="9" t="str">
        <f t="shared" si="35"/>
        <v>No</v>
      </c>
    </row>
    <row r="227" spans="1:12" ht="25" x14ac:dyDescent="0.25">
      <c r="A227" s="44" t="s">
        <v>1387</v>
      </c>
      <c r="B227" s="35" t="s">
        <v>213</v>
      </c>
      <c r="C227" s="45">
        <v>286923077</v>
      </c>
      <c r="D227" s="11" t="str">
        <f t="shared" si="32"/>
        <v>N/A</v>
      </c>
      <c r="E227" s="45">
        <v>220213750</v>
      </c>
      <c r="F227" s="11" t="str">
        <f t="shared" si="33"/>
        <v>N/A</v>
      </c>
      <c r="G227" s="45">
        <v>163848559</v>
      </c>
      <c r="H227" s="11" t="str">
        <f t="shared" si="34"/>
        <v>N/A</v>
      </c>
      <c r="I227" s="12">
        <v>-23.2</v>
      </c>
      <c r="J227" s="12">
        <v>-25.6</v>
      </c>
      <c r="K227" s="43" t="s">
        <v>739</v>
      </c>
      <c r="L227" s="9" t="str">
        <f t="shared" si="35"/>
        <v>Yes</v>
      </c>
    </row>
    <row r="228" spans="1:12" ht="25" x14ac:dyDescent="0.25">
      <c r="A228" s="44" t="s">
        <v>519</v>
      </c>
      <c r="B228" s="35" t="s">
        <v>213</v>
      </c>
      <c r="C228" s="36">
        <v>9959</v>
      </c>
      <c r="D228" s="11" t="str">
        <f t="shared" si="32"/>
        <v>N/A</v>
      </c>
      <c r="E228" s="36">
        <v>10487</v>
      </c>
      <c r="F228" s="11" t="str">
        <f t="shared" si="33"/>
        <v>N/A</v>
      </c>
      <c r="G228" s="36">
        <v>5617</v>
      </c>
      <c r="H228" s="11" t="str">
        <f t="shared" si="34"/>
        <v>N/A</v>
      </c>
      <c r="I228" s="12">
        <v>5.3019999999999996</v>
      </c>
      <c r="J228" s="12">
        <v>-46.4</v>
      </c>
      <c r="K228" s="43" t="s">
        <v>739</v>
      </c>
      <c r="L228" s="9" t="str">
        <f t="shared" si="35"/>
        <v>No</v>
      </c>
    </row>
    <row r="229" spans="1:12" ht="25" x14ac:dyDescent="0.25">
      <c r="A229" s="44" t="s">
        <v>1388</v>
      </c>
      <c r="B229" s="35" t="s">
        <v>213</v>
      </c>
      <c r="C229" s="45">
        <v>28810.430465000001</v>
      </c>
      <c r="D229" s="11" t="str">
        <f t="shared" si="32"/>
        <v>N/A</v>
      </c>
      <c r="E229" s="45">
        <v>20998.736530999999</v>
      </c>
      <c r="F229" s="11" t="str">
        <f t="shared" si="33"/>
        <v>N/A</v>
      </c>
      <c r="G229" s="45">
        <v>29170.119103000001</v>
      </c>
      <c r="H229" s="11" t="str">
        <f t="shared" si="34"/>
        <v>N/A</v>
      </c>
      <c r="I229" s="12">
        <v>-27.1</v>
      </c>
      <c r="J229" s="12">
        <v>38.909999999999997</v>
      </c>
      <c r="K229" s="43" t="s">
        <v>739</v>
      </c>
      <c r="L229" s="9" t="str">
        <f t="shared" si="35"/>
        <v>No</v>
      </c>
    </row>
    <row r="230" spans="1:12" x14ac:dyDescent="0.25">
      <c r="A230" s="4" t="s">
        <v>1389</v>
      </c>
      <c r="B230" s="35" t="s">
        <v>213</v>
      </c>
      <c r="C230" s="14">
        <v>299704359</v>
      </c>
      <c r="D230" s="11" t="str">
        <f t="shared" ref="D230:D253" si="36">IF($B230="N/A","N/A",IF(C230&gt;10,"No",IF(C230&lt;-10,"No","Yes")))</f>
        <v>N/A</v>
      </c>
      <c r="E230" s="14">
        <v>234822843</v>
      </c>
      <c r="F230" s="11" t="str">
        <f t="shared" ref="F230:F253" si="37">IF($B230="N/A","N/A",IF(E230&gt;10,"No",IF(E230&lt;-10,"No","Yes")))</f>
        <v>N/A</v>
      </c>
      <c r="G230" s="14">
        <v>170940181</v>
      </c>
      <c r="H230" s="11" t="str">
        <f t="shared" ref="H230:H253" si="38">IF($B230="N/A","N/A",IF(G230&gt;10,"No",IF(G230&lt;-10,"No","Yes")))</f>
        <v>N/A</v>
      </c>
      <c r="I230" s="12">
        <v>-21.6</v>
      </c>
      <c r="J230" s="12">
        <v>-27.2</v>
      </c>
      <c r="K230" s="43" t="s">
        <v>739</v>
      </c>
      <c r="L230" s="9" t="str">
        <f t="shared" ref="L230:L253" si="39">IF(J230="Div by 0", "N/A", IF(K230="N/A","N/A", IF(J230&gt;VALUE(MID(K230,1,2)), "No", IF(J230&lt;-1*VALUE(MID(K230,1,2)), "No", "Yes"))))</f>
        <v>Yes</v>
      </c>
    </row>
    <row r="231" spans="1:12" x14ac:dyDescent="0.25">
      <c r="A231" s="4" t="s">
        <v>1566</v>
      </c>
      <c r="B231" s="35" t="s">
        <v>213</v>
      </c>
      <c r="C231" s="1">
        <v>13298</v>
      </c>
      <c r="D231" s="1" t="str">
        <f t="shared" si="36"/>
        <v>N/A</v>
      </c>
      <c r="E231" s="1">
        <v>14042</v>
      </c>
      <c r="F231" s="1" t="str">
        <f t="shared" si="37"/>
        <v>N/A</v>
      </c>
      <c r="G231" s="1">
        <v>8821</v>
      </c>
      <c r="H231" s="11" t="str">
        <f t="shared" si="38"/>
        <v>N/A</v>
      </c>
      <c r="I231" s="12">
        <v>5.5949999999999998</v>
      </c>
      <c r="J231" s="12">
        <v>-37.200000000000003</v>
      </c>
      <c r="K231" s="43" t="s">
        <v>739</v>
      </c>
      <c r="L231" s="9" t="str">
        <f t="shared" si="39"/>
        <v>No</v>
      </c>
    </row>
    <row r="232" spans="1:12" x14ac:dyDescent="0.25">
      <c r="A232" s="4" t="s">
        <v>1567</v>
      </c>
      <c r="B232" s="35" t="s">
        <v>213</v>
      </c>
      <c r="C232" s="14">
        <v>22537.551436000002</v>
      </c>
      <c r="D232" s="11" t="str">
        <f t="shared" si="36"/>
        <v>N/A</v>
      </c>
      <c r="E232" s="14">
        <v>16722.891540000001</v>
      </c>
      <c r="F232" s="11" t="str">
        <f t="shared" si="37"/>
        <v>N/A</v>
      </c>
      <c r="G232" s="14">
        <v>19378.775762000001</v>
      </c>
      <c r="H232" s="11" t="str">
        <f t="shared" si="38"/>
        <v>N/A</v>
      </c>
      <c r="I232" s="12">
        <v>-25.8</v>
      </c>
      <c r="J232" s="12">
        <v>15.88</v>
      </c>
      <c r="K232" s="43" t="s">
        <v>739</v>
      </c>
      <c r="L232" s="9" t="str">
        <f t="shared" si="39"/>
        <v>Yes</v>
      </c>
    </row>
    <row r="233" spans="1:12" x14ac:dyDescent="0.25">
      <c r="A233" s="48" t="s">
        <v>1568</v>
      </c>
      <c r="B233" s="35" t="s">
        <v>213</v>
      </c>
      <c r="C233" s="14">
        <v>12876.235717</v>
      </c>
      <c r="D233" s="11" t="str">
        <f t="shared" si="36"/>
        <v>N/A</v>
      </c>
      <c r="E233" s="14">
        <v>10603.931606</v>
      </c>
      <c r="F233" s="11" t="str">
        <f t="shared" si="37"/>
        <v>N/A</v>
      </c>
      <c r="G233" s="14">
        <v>11862.427698</v>
      </c>
      <c r="H233" s="11" t="str">
        <f t="shared" si="38"/>
        <v>N/A</v>
      </c>
      <c r="I233" s="12">
        <v>-17.600000000000001</v>
      </c>
      <c r="J233" s="12">
        <v>11.87</v>
      </c>
      <c r="K233" s="43" t="s">
        <v>739</v>
      </c>
      <c r="L233" s="9" t="str">
        <f t="shared" si="39"/>
        <v>Yes</v>
      </c>
    </row>
    <row r="234" spans="1:12" x14ac:dyDescent="0.25">
      <c r="A234" s="48" t="s">
        <v>1569</v>
      </c>
      <c r="B234" s="35" t="s">
        <v>213</v>
      </c>
      <c r="C234" s="14">
        <v>26470.473588000001</v>
      </c>
      <c r="D234" s="11" t="str">
        <f t="shared" si="36"/>
        <v>N/A</v>
      </c>
      <c r="E234" s="14">
        <v>19890.854098</v>
      </c>
      <c r="F234" s="11" t="str">
        <f t="shared" si="37"/>
        <v>N/A</v>
      </c>
      <c r="G234" s="14">
        <v>23456.812654000001</v>
      </c>
      <c r="H234" s="11" t="str">
        <f t="shared" si="38"/>
        <v>N/A</v>
      </c>
      <c r="I234" s="12">
        <v>-24.9</v>
      </c>
      <c r="J234" s="12">
        <v>17.93</v>
      </c>
      <c r="K234" s="43" t="s">
        <v>739</v>
      </c>
      <c r="L234" s="9" t="str">
        <f t="shared" si="39"/>
        <v>Yes</v>
      </c>
    </row>
    <row r="235" spans="1:12" x14ac:dyDescent="0.25">
      <c r="A235" s="48" t="s">
        <v>1570</v>
      </c>
      <c r="B235" s="35" t="s">
        <v>213</v>
      </c>
      <c r="C235" s="14">
        <v>3400.5408163000002</v>
      </c>
      <c r="D235" s="11" t="str">
        <f t="shared" si="36"/>
        <v>N/A</v>
      </c>
      <c r="E235" s="14">
        <v>4405.4301075000003</v>
      </c>
      <c r="F235" s="11" t="str">
        <f t="shared" si="37"/>
        <v>N/A</v>
      </c>
      <c r="G235" s="14">
        <v>1255.3854167</v>
      </c>
      <c r="H235" s="11" t="str">
        <f t="shared" si="38"/>
        <v>N/A</v>
      </c>
      <c r="I235" s="12">
        <v>29.55</v>
      </c>
      <c r="J235" s="12">
        <v>-71.5</v>
      </c>
      <c r="K235" s="43" t="s">
        <v>739</v>
      </c>
      <c r="L235" s="9" t="str">
        <f t="shared" si="39"/>
        <v>No</v>
      </c>
    </row>
    <row r="236" spans="1:12" x14ac:dyDescent="0.25">
      <c r="A236" s="48" t="s">
        <v>1571</v>
      </c>
      <c r="B236" s="35" t="s">
        <v>213</v>
      </c>
      <c r="C236" s="14">
        <v>386.45316456</v>
      </c>
      <c r="D236" s="11" t="str">
        <f t="shared" si="36"/>
        <v>N/A</v>
      </c>
      <c r="E236" s="14">
        <v>1318.1300448</v>
      </c>
      <c r="F236" s="11" t="str">
        <f t="shared" si="37"/>
        <v>N/A</v>
      </c>
      <c r="G236" s="14">
        <v>3561.7738420000001</v>
      </c>
      <c r="H236" s="11" t="str">
        <f t="shared" si="38"/>
        <v>N/A</v>
      </c>
      <c r="I236" s="12">
        <v>241.1</v>
      </c>
      <c r="J236" s="12">
        <v>170.2</v>
      </c>
      <c r="K236" s="43" t="s">
        <v>739</v>
      </c>
      <c r="L236" s="9" t="str">
        <f t="shared" si="39"/>
        <v>No</v>
      </c>
    </row>
    <row r="237" spans="1:12" x14ac:dyDescent="0.25">
      <c r="A237" s="44" t="s">
        <v>1572</v>
      </c>
      <c r="B237" s="35" t="s">
        <v>213</v>
      </c>
      <c r="C237" s="11">
        <v>3.8209788923999999</v>
      </c>
      <c r="D237" s="11" t="str">
        <f t="shared" si="36"/>
        <v>N/A</v>
      </c>
      <c r="E237" s="11">
        <v>4.1032204524000004</v>
      </c>
      <c r="F237" s="11" t="str">
        <f t="shared" si="37"/>
        <v>N/A</v>
      </c>
      <c r="G237" s="11">
        <v>2.6806987261000002</v>
      </c>
      <c r="H237" s="11" t="str">
        <f t="shared" si="38"/>
        <v>N/A</v>
      </c>
      <c r="I237" s="12">
        <v>7.3869999999999996</v>
      </c>
      <c r="J237" s="12">
        <v>-34.700000000000003</v>
      </c>
      <c r="K237" s="43" t="s">
        <v>739</v>
      </c>
      <c r="L237" s="9" t="str">
        <f t="shared" si="39"/>
        <v>No</v>
      </c>
    </row>
    <row r="238" spans="1:12" x14ac:dyDescent="0.25">
      <c r="A238" s="47" t="s">
        <v>1573</v>
      </c>
      <c r="B238" s="35" t="s">
        <v>213</v>
      </c>
      <c r="C238" s="11">
        <v>5.2360053739000003</v>
      </c>
      <c r="D238" s="11" t="str">
        <f t="shared" si="36"/>
        <v>N/A</v>
      </c>
      <c r="E238" s="11">
        <v>6.4222229848000003</v>
      </c>
      <c r="F238" s="11" t="str">
        <f t="shared" si="37"/>
        <v>N/A</v>
      </c>
      <c r="G238" s="11">
        <v>3.8257759355999998</v>
      </c>
      <c r="H238" s="11" t="str">
        <f t="shared" si="38"/>
        <v>N/A</v>
      </c>
      <c r="I238" s="12">
        <v>22.66</v>
      </c>
      <c r="J238" s="12">
        <v>-40.4</v>
      </c>
      <c r="K238" s="43" t="s">
        <v>739</v>
      </c>
      <c r="L238" s="9" t="str">
        <f t="shared" si="39"/>
        <v>No</v>
      </c>
    </row>
    <row r="239" spans="1:12" x14ac:dyDescent="0.25">
      <c r="A239" s="47" t="s">
        <v>1574</v>
      </c>
      <c r="B239" s="35" t="s">
        <v>213</v>
      </c>
      <c r="C239" s="11">
        <v>6.4503916448999998</v>
      </c>
      <c r="D239" s="11" t="str">
        <f t="shared" si="36"/>
        <v>N/A</v>
      </c>
      <c r="E239" s="11">
        <v>6.1586612483999996</v>
      </c>
      <c r="F239" s="11" t="str">
        <f t="shared" si="37"/>
        <v>N/A</v>
      </c>
      <c r="G239" s="11">
        <v>3.6727505991</v>
      </c>
      <c r="H239" s="11" t="str">
        <f t="shared" si="38"/>
        <v>N/A</v>
      </c>
      <c r="I239" s="12">
        <v>-4.5199999999999996</v>
      </c>
      <c r="J239" s="12">
        <v>-40.4</v>
      </c>
      <c r="K239" s="43" t="s">
        <v>739</v>
      </c>
      <c r="L239" s="9" t="str">
        <f t="shared" si="39"/>
        <v>No</v>
      </c>
    </row>
    <row r="240" spans="1:12" x14ac:dyDescent="0.25">
      <c r="A240" s="47" t="s">
        <v>1575</v>
      </c>
      <c r="B240" s="35" t="s">
        <v>213</v>
      </c>
      <c r="C240" s="11">
        <v>0.1631755969</v>
      </c>
      <c r="D240" s="11" t="str">
        <f t="shared" si="36"/>
        <v>N/A</v>
      </c>
      <c r="E240" s="11">
        <v>0.148349019</v>
      </c>
      <c r="F240" s="11" t="str">
        <f t="shared" si="37"/>
        <v>N/A</v>
      </c>
      <c r="G240" s="11">
        <v>0.163129365</v>
      </c>
      <c r="H240" s="11" t="str">
        <f t="shared" si="38"/>
        <v>N/A</v>
      </c>
      <c r="I240" s="12">
        <v>-9.09</v>
      </c>
      <c r="J240" s="12">
        <v>9.9629999999999992</v>
      </c>
      <c r="K240" s="43" t="s">
        <v>739</v>
      </c>
      <c r="L240" s="9" t="str">
        <f t="shared" si="39"/>
        <v>Yes</v>
      </c>
    </row>
    <row r="241" spans="1:12" x14ac:dyDescent="0.25">
      <c r="A241" s="47" t="s">
        <v>1576</v>
      </c>
      <c r="B241" s="35" t="s">
        <v>213</v>
      </c>
      <c r="C241" s="11">
        <v>0.50036102000000005</v>
      </c>
      <c r="D241" s="11" t="str">
        <f t="shared" si="36"/>
        <v>N/A</v>
      </c>
      <c r="E241" s="11">
        <v>0.71051918879999998</v>
      </c>
      <c r="F241" s="11" t="str">
        <f t="shared" si="37"/>
        <v>N/A</v>
      </c>
      <c r="G241" s="11">
        <v>0.81317025610000004</v>
      </c>
      <c r="H241" s="11" t="str">
        <f t="shared" si="38"/>
        <v>N/A</v>
      </c>
      <c r="I241" s="12">
        <v>42</v>
      </c>
      <c r="J241" s="12">
        <v>14.45</v>
      </c>
      <c r="K241" s="43" t="s">
        <v>739</v>
      </c>
      <c r="L241" s="9" t="str">
        <f t="shared" si="39"/>
        <v>Yes</v>
      </c>
    </row>
    <row r="242" spans="1:12" x14ac:dyDescent="0.25">
      <c r="A242" s="4" t="s">
        <v>1401</v>
      </c>
      <c r="B242" s="35" t="s">
        <v>213</v>
      </c>
      <c r="C242" s="14">
        <v>286923077</v>
      </c>
      <c r="D242" s="11" t="str">
        <f t="shared" si="36"/>
        <v>N/A</v>
      </c>
      <c r="E242" s="14">
        <v>220213750</v>
      </c>
      <c r="F242" s="11" t="str">
        <f t="shared" si="37"/>
        <v>N/A</v>
      </c>
      <c r="G242" s="14">
        <v>163848559</v>
      </c>
      <c r="H242" s="11" t="str">
        <f t="shared" si="38"/>
        <v>N/A</v>
      </c>
      <c r="I242" s="12">
        <v>-23.2</v>
      </c>
      <c r="J242" s="12">
        <v>-25.6</v>
      </c>
      <c r="K242" s="43" t="s">
        <v>739</v>
      </c>
      <c r="L242" s="9" t="str">
        <f t="shared" si="39"/>
        <v>Yes</v>
      </c>
    </row>
    <row r="243" spans="1:12" x14ac:dyDescent="0.25">
      <c r="A243" s="4" t="s">
        <v>1577</v>
      </c>
      <c r="B243" s="35" t="s">
        <v>213</v>
      </c>
      <c r="C243" s="1">
        <v>9959</v>
      </c>
      <c r="D243" s="1" t="str">
        <f t="shared" si="36"/>
        <v>N/A</v>
      </c>
      <c r="E243" s="1">
        <v>10487</v>
      </c>
      <c r="F243" s="1" t="str">
        <f t="shared" si="37"/>
        <v>N/A</v>
      </c>
      <c r="G243" s="1">
        <v>5617</v>
      </c>
      <c r="H243" s="11" t="str">
        <f t="shared" si="38"/>
        <v>N/A</v>
      </c>
      <c r="I243" s="12">
        <v>5.3019999999999996</v>
      </c>
      <c r="J243" s="12">
        <v>-46.4</v>
      </c>
      <c r="K243" s="43" t="s">
        <v>739</v>
      </c>
      <c r="L243" s="9" t="str">
        <f t="shared" si="39"/>
        <v>No</v>
      </c>
    </row>
    <row r="244" spans="1:12" ht="25" x14ac:dyDescent="0.25">
      <c r="A244" s="4" t="s">
        <v>1578</v>
      </c>
      <c r="B244" s="35" t="s">
        <v>213</v>
      </c>
      <c r="C244" s="14">
        <v>28810.430465000001</v>
      </c>
      <c r="D244" s="11" t="str">
        <f t="shared" si="36"/>
        <v>N/A</v>
      </c>
      <c r="E244" s="14">
        <v>20998.736530999999</v>
      </c>
      <c r="F244" s="11" t="str">
        <f t="shared" si="37"/>
        <v>N/A</v>
      </c>
      <c r="G244" s="14">
        <v>29170.119103000001</v>
      </c>
      <c r="H244" s="11" t="str">
        <f t="shared" si="38"/>
        <v>N/A</v>
      </c>
      <c r="I244" s="12">
        <v>-27.1</v>
      </c>
      <c r="J244" s="12">
        <v>38.909999999999997</v>
      </c>
      <c r="K244" s="43" t="s">
        <v>739</v>
      </c>
      <c r="L244" s="9" t="str">
        <f t="shared" si="39"/>
        <v>No</v>
      </c>
    </row>
    <row r="245" spans="1:12" ht="25" x14ac:dyDescent="0.25">
      <c r="A245" s="48" t="s">
        <v>1579</v>
      </c>
      <c r="B245" s="35" t="s">
        <v>213</v>
      </c>
      <c r="C245" s="14">
        <v>16176.360519</v>
      </c>
      <c r="D245" s="11" t="str">
        <f t="shared" si="36"/>
        <v>N/A</v>
      </c>
      <c r="E245" s="14">
        <v>12704.250859</v>
      </c>
      <c r="F245" s="11" t="str">
        <f t="shared" si="37"/>
        <v>N/A</v>
      </c>
      <c r="G245" s="14">
        <v>16755.479469000002</v>
      </c>
      <c r="H245" s="11" t="str">
        <f t="shared" si="38"/>
        <v>N/A</v>
      </c>
      <c r="I245" s="12">
        <v>-21.5</v>
      </c>
      <c r="J245" s="12">
        <v>31.89</v>
      </c>
      <c r="K245" s="43" t="s">
        <v>739</v>
      </c>
      <c r="L245" s="9" t="str">
        <f t="shared" si="39"/>
        <v>No</v>
      </c>
    </row>
    <row r="246" spans="1:12" ht="25" x14ac:dyDescent="0.25">
      <c r="A246" s="48" t="s">
        <v>1580</v>
      </c>
      <c r="B246" s="35" t="s">
        <v>213</v>
      </c>
      <c r="C246" s="14">
        <v>32319.555342</v>
      </c>
      <c r="D246" s="11" t="str">
        <f t="shared" si="36"/>
        <v>N/A</v>
      </c>
      <c r="E246" s="14">
        <v>24204.799127999999</v>
      </c>
      <c r="F246" s="11" t="str">
        <f t="shared" si="37"/>
        <v>N/A</v>
      </c>
      <c r="G246" s="14">
        <v>34079.99553</v>
      </c>
      <c r="H246" s="11" t="str">
        <f t="shared" si="38"/>
        <v>N/A</v>
      </c>
      <c r="I246" s="12">
        <v>-25.1</v>
      </c>
      <c r="J246" s="12">
        <v>40.799999999999997</v>
      </c>
      <c r="K246" s="43" t="s">
        <v>739</v>
      </c>
      <c r="L246" s="9" t="str">
        <f t="shared" si="39"/>
        <v>No</v>
      </c>
    </row>
    <row r="247" spans="1:12" ht="25" x14ac:dyDescent="0.25">
      <c r="A247" s="48" t="s">
        <v>1581</v>
      </c>
      <c r="B247" s="35" t="s">
        <v>213</v>
      </c>
      <c r="C247" s="14" t="s">
        <v>1746</v>
      </c>
      <c r="D247" s="11" t="str">
        <f t="shared" si="36"/>
        <v>N/A</v>
      </c>
      <c r="E247" s="14">
        <v>5644.5</v>
      </c>
      <c r="F247" s="11" t="str">
        <f t="shared" si="37"/>
        <v>N/A</v>
      </c>
      <c r="G247" s="14" t="s">
        <v>1746</v>
      </c>
      <c r="H247" s="11" t="str">
        <f t="shared" si="38"/>
        <v>N/A</v>
      </c>
      <c r="I247" s="12" t="s">
        <v>1746</v>
      </c>
      <c r="J247" s="12" t="s">
        <v>1746</v>
      </c>
      <c r="K247" s="43" t="s">
        <v>739</v>
      </c>
      <c r="L247" s="9" t="str">
        <f t="shared" si="39"/>
        <v>N/A</v>
      </c>
    </row>
    <row r="248" spans="1:12" ht="25" x14ac:dyDescent="0.25">
      <c r="A248" s="48" t="s">
        <v>1582</v>
      </c>
      <c r="B248" s="35" t="s">
        <v>213</v>
      </c>
      <c r="C248" s="14">
        <v>4729.5</v>
      </c>
      <c r="D248" s="11" t="str">
        <f t="shared" si="36"/>
        <v>N/A</v>
      </c>
      <c r="E248" s="14">
        <v>9422</v>
      </c>
      <c r="F248" s="11" t="str">
        <f t="shared" si="37"/>
        <v>N/A</v>
      </c>
      <c r="G248" s="14">
        <v>12070.428571</v>
      </c>
      <c r="H248" s="11" t="str">
        <f t="shared" si="38"/>
        <v>N/A</v>
      </c>
      <c r="I248" s="12">
        <v>99.22</v>
      </c>
      <c r="J248" s="12">
        <v>28.11</v>
      </c>
      <c r="K248" s="43" t="s">
        <v>739</v>
      </c>
      <c r="L248" s="9" t="str">
        <f t="shared" si="39"/>
        <v>Yes</v>
      </c>
    </row>
    <row r="249" spans="1:12" ht="25" x14ac:dyDescent="0.25">
      <c r="A249" s="44" t="s">
        <v>1583</v>
      </c>
      <c r="B249" s="35" t="s">
        <v>213</v>
      </c>
      <c r="C249" s="11">
        <v>2.8615678138999998</v>
      </c>
      <c r="D249" s="11" t="str">
        <f t="shared" si="36"/>
        <v>N/A</v>
      </c>
      <c r="E249" s="11">
        <v>3.0644119701000001</v>
      </c>
      <c r="F249" s="11" t="str">
        <f t="shared" si="37"/>
        <v>N/A</v>
      </c>
      <c r="G249" s="11">
        <v>1.7070042788999999</v>
      </c>
      <c r="H249" s="11" t="str">
        <f t="shared" si="38"/>
        <v>N/A</v>
      </c>
      <c r="I249" s="12">
        <v>7.0890000000000004</v>
      </c>
      <c r="J249" s="12">
        <v>-44.3</v>
      </c>
      <c r="K249" s="43" t="s">
        <v>739</v>
      </c>
      <c r="L249" s="9" t="str">
        <f t="shared" si="39"/>
        <v>No</v>
      </c>
    </row>
    <row r="250" spans="1:12" ht="25" x14ac:dyDescent="0.25">
      <c r="A250" s="47" t="s">
        <v>1584</v>
      </c>
      <c r="B250" s="35" t="s">
        <v>213</v>
      </c>
      <c r="C250" s="11">
        <v>3.8656515898000001</v>
      </c>
      <c r="D250" s="11" t="str">
        <f t="shared" si="36"/>
        <v>N/A</v>
      </c>
      <c r="E250" s="11">
        <v>4.992965238</v>
      </c>
      <c r="F250" s="11" t="str">
        <f t="shared" si="37"/>
        <v>N/A</v>
      </c>
      <c r="G250" s="11">
        <v>2.6457856295000002</v>
      </c>
      <c r="H250" s="11" t="str">
        <f t="shared" si="38"/>
        <v>N/A</v>
      </c>
      <c r="I250" s="12">
        <v>29.16</v>
      </c>
      <c r="J250" s="12">
        <v>-47</v>
      </c>
      <c r="K250" s="43" t="s">
        <v>739</v>
      </c>
      <c r="L250" s="9" t="str">
        <f t="shared" si="39"/>
        <v>No</v>
      </c>
    </row>
    <row r="251" spans="1:12" ht="25" x14ac:dyDescent="0.25">
      <c r="A251" s="47" t="s">
        <v>1585</v>
      </c>
      <c r="B251" s="35" t="s">
        <v>213</v>
      </c>
      <c r="C251" s="11">
        <v>5.0894255875000001</v>
      </c>
      <c r="D251" s="11" t="str">
        <f t="shared" si="36"/>
        <v>N/A</v>
      </c>
      <c r="E251" s="11">
        <v>4.7748554986</v>
      </c>
      <c r="F251" s="11" t="str">
        <f t="shared" si="37"/>
        <v>N/A</v>
      </c>
      <c r="G251" s="11">
        <v>2.4370022512</v>
      </c>
      <c r="H251" s="11" t="str">
        <f t="shared" si="38"/>
        <v>N/A</v>
      </c>
      <c r="I251" s="12">
        <v>-6.18</v>
      </c>
      <c r="J251" s="12">
        <v>-49</v>
      </c>
      <c r="K251" s="43" t="s">
        <v>739</v>
      </c>
      <c r="L251" s="9" t="str">
        <f t="shared" si="39"/>
        <v>No</v>
      </c>
    </row>
    <row r="252" spans="1:12" ht="25" x14ac:dyDescent="0.25">
      <c r="A252" s="47" t="s">
        <v>1586</v>
      </c>
      <c r="B252" s="35" t="s">
        <v>213</v>
      </c>
      <c r="C252" s="11">
        <v>0</v>
      </c>
      <c r="D252" s="11" t="str">
        <f t="shared" si="36"/>
        <v>N/A</v>
      </c>
      <c r="E252" s="11">
        <v>3.1903015000000002E-3</v>
      </c>
      <c r="F252" s="11" t="str">
        <f t="shared" si="37"/>
        <v>N/A</v>
      </c>
      <c r="G252" s="11">
        <v>0</v>
      </c>
      <c r="H252" s="11" t="str">
        <f t="shared" si="38"/>
        <v>N/A</v>
      </c>
      <c r="I252" s="12" t="s">
        <v>1746</v>
      </c>
      <c r="J252" s="12">
        <v>-100</v>
      </c>
      <c r="K252" s="43" t="s">
        <v>739</v>
      </c>
      <c r="L252" s="9" t="str">
        <f t="shared" si="39"/>
        <v>No</v>
      </c>
    </row>
    <row r="253" spans="1:12" ht="25" x14ac:dyDescent="0.25">
      <c r="A253" s="47" t="s">
        <v>1587</v>
      </c>
      <c r="B253" s="35" t="s">
        <v>213</v>
      </c>
      <c r="C253" s="11">
        <v>5.0669469999999996E-3</v>
      </c>
      <c r="D253" s="11" t="str">
        <f t="shared" si="36"/>
        <v>N/A</v>
      </c>
      <c r="E253" s="11">
        <v>1.2744738800000001E-2</v>
      </c>
      <c r="F253" s="11" t="str">
        <f t="shared" si="37"/>
        <v>N/A</v>
      </c>
      <c r="G253" s="11">
        <v>1.55100594E-2</v>
      </c>
      <c r="H253" s="11" t="str">
        <f t="shared" si="38"/>
        <v>N/A</v>
      </c>
      <c r="I253" s="12">
        <v>151.5</v>
      </c>
      <c r="J253" s="12">
        <v>21.7</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147989</v>
      </c>
      <c r="D7" s="32" t="str">
        <f>IF($B7="N/A","N/A",IF(C7&gt;15,"No",IF(C7&lt;-15,"No","Yes")))</f>
        <v>N/A</v>
      </c>
      <c r="E7" s="31">
        <v>145523</v>
      </c>
      <c r="F7" s="32" t="str">
        <f>IF($B7="N/A","N/A",IF(E7&gt;15,"No",IF(E7&lt;-15,"No","Yes")))</f>
        <v>N/A</v>
      </c>
      <c r="G7" s="31">
        <v>131564</v>
      </c>
      <c r="H7" s="32" t="str">
        <f>IF($B7="N/A","N/A",IF(G7&gt;15,"No",IF(G7&lt;-15,"No","Yes")))</f>
        <v>N/A</v>
      </c>
      <c r="I7" s="33">
        <v>-1.67</v>
      </c>
      <c r="J7" s="33">
        <v>-9.59</v>
      </c>
      <c r="K7" s="32" t="str">
        <f t="shared" ref="K7:K24" si="0">IF(J7="Div by 0", "N/A", IF(J7="N/A","N/A", IF(J7&gt;30, "No", IF(J7&lt;-30, "No", "Yes"))))</f>
        <v>Yes</v>
      </c>
    </row>
    <row r="8" spans="1:11" x14ac:dyDescent="0.25">
      <c r="A8" s="26" t="s">
        <v>361</v>
      </c>
      <c r="B8" s="30" t="s">
        <v>213</v>
      </c>
      <c r="C8" s="34" t="s">
        <v>213</v>
      </c>
      <c r="D8" s="32" t="str">
        <f>IF($B8="N/A","N/A",IF(C8&gt;15,"No",IF(C8&lt;-15,"No","Yes")))</f>
        <v>N/A</v>
      </c>
      <c r="E8" s="34">
        <v>49.990035939000002</v>
      </c>
      <c r="F8" s="32" t="str">
        <f>IF($B8="N/A","N/A",IF(E8&gt;15,"No",IF(E8&lt;-15,"No","Yes")))</f>
        <v>N/A</v>
      </c>
      <c r="G8" s="34">
        <v>45.538293150000001</v>
      </c>
      <c r="H8" s="32" t="str">
        <f>IF($B8="N/A","N/A",IF(G8&gt;15,"No",IF(G8&lt;-15,"No","Yes")))</f>
        <v>N/A</v>
      </c>
      <c r="I8" s="33" t="s">
        <v>213</v>
      </c>
      <c r="J8" s="33">
        <v>-8.91</v>
      </c>
      <c r="K8" s="32" t="str">
        <f t="shared" si="0"/>
        <v>Yes</v>
      </c>
    </row>
    <row r="9" spans="1:11" x14ac:dyDescent="0.25">
      <c r="A9" s="26" t="s">
        <v>302</v>
      </c>
      <c r="B9" s="35" t="s">
        <v>213</v>
      </c>
      <c r="C9" s="9">
        <v>48.895526019000002</v>
      </c>
      <c r="D9" s="9" t="str">
        <f>IF($B9="N/A","N/A",IF(C9&gt;15,"No",IF(C9&lt;-15,"No","Yes")))</f>
        <v>N/A</v>
      </c>
      <c r="E9" s="9">
        <v>50.009964060999998</v>
      </c>
      <c r="F9" s="9" t="str">
        <f>IF($B9="N/A","N/A",IF(E9&gt;15,"No",IF(E9&lt;-15,"No","Yes")))</f>
        <v>N/A</v>
      </c>
      <c r="G9" s="9">
        <v>54.461706849999999</v>
      </c>
      <c r="H9" s="9" t="str">
        <f>IF($B9="N/A","N/A",IF(G9&gt;15,"No",IF(G9&lt;-15,"No","Yes")))</f>
        <v>N/A</v>
      </c>
      <c r="I9" s="10">
        <v>2.2789999999999999</v>
      </c>
      <c r="J9" s="10">
        <v>8.9019999999999992</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99.995945645000006</v>
      </c>
      <c r="D12" s="9" t="str">
        <f t="shared" ref="D12:D13" si="1">IF(OR($B12="N/A",$C12="N/A"),"N/A",IF(C12&gt;100,"No",IF(C12&lt;95,"No","Yes")))</f>
        <v>N/A</v>
      </c>
      <c r="E12" s="9">
        <v>99.997938469999994</v>
      </c>
      <c r="F12" s="9" t="str">
        <f t="shared" ref="F12:F13" si="2">IF(OR($B12="N/A",$E12="N/A"),"N/A",IF(E12&gt;100,"No",IF(E12&lt;95,"No","Yes")))</f>
        <v>N/A</v>
      </c>
      <c r="G12" s="9">
        <v>100</v>
      </c>
      <c r="H12" s="9" t="str">
        <f t="shared" ref="H12:H13" si="3">IF($B12="N/A","N/A",IF(G12&gt;100,"No",IF(G12&lt;95,"No","Yes")))</f>
        <v>N/A</v>
      </c>
      <c r="I12" s="10">
        <v>2E-3</v>
      </c>
      <c r="J12" s="10">
        <v>2.0999999999999999E-3</v>
      </c>
      <c r="K12" s="9" t="str">
        <f t="shared" si="0"/>
        <v>Yes</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75629</v>
      </c>
      <c r="D14" s="9" t="str">
        <f>IF($B14="N/A","N/A",IF(C14&gt;15,"No",IF(C14&lt;-15,"No","Yes")))</f>
        <v>N/A</v>
      </c>
      <c r="E14" s="36">
        <v>72747</v>
      </c>
      <c r="F14" s="9" t="str">
        <f>IF($B14="N/A","N/A",IF(E14&gt;15,"No",IF(E14&lt;-15,"No","Yes")))</f>
        <v>N/A</v>
      </c>
      <c r="G14" s="36">
        <v>59912</v>
      </c>
      <c r="H14" s="9" t="str">
        <f>IF($B14="N/A","N/A",IF(G14&gt;15,"No",IF(G14&lt;-15,"No","Yes")))</f>
        <v>N/A</v>
      </c>
      <c r="I14" s="10">
        <v>-3.81</v>
      </c>
      <c r="J14" s="10">
        <v>-17.600000000000001</v>
      </c>
      <c r="K14" s="9" t="str">
        <f t="shared" si="0"/>
        <v>Yes</v>
      </c>
    </row>
    <row r="15" spans="1:11" x14ac:dyDescent="0.25">
      <c r="A15" s="26" t="s">
        <v>435</v>
      </c>
      <c r="B15" s="35" t="s">
        <v>215</v>
      </c>
      <c r="C15" s="9">
        <v>39.491464913999998</v>
      </c>
      <c r="D15" s="9" t="str">
        <f>IF($B15="N/A","N/A",IF(C15&gt;20,"No",IF(C15&lt;5,"No","Yes")))</f>
        <v>No</v>
      </c>
      <c r="E15" s="9">
        <v>41.538482686999998</v>
      </c>
      <c r="F15" s="9" t="str">
        <f>IF($B15="N/A","N/A",IF(E15&gt;20,"No",IF(E15&lt;5,"No","Yes")))</f>
        <v>No</v>
      </c>
      <c r="G15" s="9">
        <v>34.884497263</v>
      </c>
      <c r="H15" s="9" t="str">
        <f>IF($B15="N/A","N/A",IF(G15&gt;20,"No",IF(G15&lt;5,"No","Yes")))</f>
        <v>No</v>
      </c>
      <c r="I15" s="10">
        <v>5.1829999999999998</v>
      </c>
      <c r="J15" s="10">
        <v>-16</v>
      </c>
      <c r="K15" s="9" t="str">
        <f t="shared" si="0"/>
        <v>Yes</v>
      </c>
    </row>
    <row r="16" spans="1:11" x14ac:dyDescent="0.25">
      <c r="A16" s="26" t="s">
        <v>436</v>
      </c>
      <c r="B16" s="35" t="s">
        <v>213</v>
      </c>
      <c r="C16" s="9" t="s">
        <v>213</v>
      </c>
      <c r="D16" s="9" t="str">
        <f>IF($B16="N/A","N/A",IF(C16&gt;15,"No",IF(C16&lt;-15,"No","Yes")))</f>
        <v>N/A</v>
      </c>
      <c r="E16" s="9">
        <v>58.461517313000002</v>
      </c>
      <c r="F16" s="9" t="str">
        <f>IF($B16="N/A","N/A",IF(E16&gt;15,"No",IF(E16&lt;-15,"No","Yes")))</f>
        <v>N/A</v>
      </c>
      <c r="G16" s="9">
        <v>65.115502737</v>
      </c>
      <c r="H16" s="9" t="str">
        <f>IF($B16="N/A","N/A",IF(G16&gt;15,"No",IF(G16&lt;-15,"No","Yes")))</f>
        <v>N/A</v>
      </c>
      <c r="I16" s="10" t="s">
        <v>213</v>
      </c>
      <c r="J16" s="10">
        <v>11.38</v>
      </c>
      <c r="K16" s="9" t="str">
        <f t="shared" si="0"/>
        <v>Yes</v>
      </c>
    </row>
    <row r="17" spans="1:11" x14ac:dyDescent="0.25">
      <c r="A17" s="26" t="s">
        <v>437</v>
      </c>
      <c r="B17" s="35" t="s">
        <v>213</v>
      </c>
      <c r="C17" s="9">
        <v>13.632336801999999</v>
      </c>
      <c r="D17" s="9" t="str">
        <f>IF($B17="N/A","N/A",IF(C17&gt;15,"No",IF(C17&lt;-15,"No","Yes")))</f>
        <v>N/A</v>
      </c>
      <c r="E17" s="9">
        <v>3.6730036977</v>
      </c>
      <c r="F17" s="9" t="str">
        <f>IF($B17="N/A","N/A",IF(E17&gt;15,"No",IF(E17&lt;-15,"No","Yes")))</f>
        <v>N/A</v>
      </c>
      <c r="G17" s="9">
        <v>3.3165309120000002</v>
      </c>
      <c r="H17" s="9" t="str">
        <f>IF($B17="N/A","N/A",IF(G17&gt;15,"No",IF(G17&lt;-15,"No","Yes")))</f>
        <v>N/A</v>
      </c>
      <c r="I17" s="10">
        <v>-73.099999999999994</v>
      </c>
      <c r="J17" s="10">
        <v>-9.7100000000000009</v>
      </c>
      <c r="K17" s="9" t="str">
        <f t="shared" si="0"/>
        <v>Yes</v>
      </c>
    </row>
    <row r="18" spans="1:11" x14ac:dyDescent="0.25">
      <c r="A18" s="26" t="s">
        <v>819</v>
      </c>
      <c r="B18" s="35" t="s">
        <v>213</v>
      </c>
      <c r="C18" s="82">
        <v>11836.851988</v>
      </c>
      <c r="D18" s="9" t="str">
        <f>IF($B18="N/A","N/A",IF(C18&gt;15,"No",IF(C18&lt;-15,"No","Yes")))</f>
        <v>N/A</v>
      </c>
      <c r="E18" s="82">
        <v>14945.184506</v>
      </c>
      <c r="F18" s="9" t="str">
        <f>IF($B18="N/A","N/A",IF(E18&gt;15,"No",IF(E18&lt;-15,"No","Yes")))</f>
        <v>N/A</v>
      </c>
      <c r="G18" s="82">
        <v>20834.007549000002</v>
      </c>
      <c r="H18" s="9" t="str">
        <f>IF($B18="N/A","N/A",IF(G18&gt;15,"No",IF(G18&lt;-15,"No","Yes")))</f>
        <v>N/A</v>
      </c>
      <c r="I18" s="10">
        <v>26.26</v>
      </c>
      <c r="J18" s="10">
        <v>39.4</v>
      </c>
      <c r="K18" s="9" t="str">
        <f t="shared" si="0"/>
        <v>No</v>
      </c>
    </row>
    <row r="19" spans="1:11" x14ac:dyDescent="0.25">
      <c r="A19" s="3" t="s">
        <v>306</v>
      </c>
      <c r="B19" s="35" t="s">
        <v>213</v>
      </c>
      <c r="C19" s="36">
        <v>59</v>
      </c>
      <c r="D19" s="35" t="s">
        <v>213</v>
      </c>
      <c r="E19" s="36">
        <v>27</v>
      </c>
      <c r="F19" s="35" t="s">
        <v>213</v>
      </c>
      <c r="G19" s="36">
        <v>12</v>
      </c>
      <c r="H19" s="9" t="str">
        <f>IF($B19="N/A","N/A",IF(G19&gt;15,"No",IF(G19&lt;-15,"No","Yes")))</f>
        <v>N/A</v>
      </c>
      <c r="I19" s="10">
        <v>-54.2</v>
      </c>
      <c r="J19" s="10">
        <v>-55.6</v>
      </c>
      <c r="K19" s="9" t="str">
        <f t="shared" si="0"/>
        <v>No</v>
      </c>
    </row>
    <row r="20" spans="1:11" x14ac:dyDescent="0.25">
      <c r="A20" s="3" t="s">
        <v>346</v>
      </c>
      <c r="B20" s="35" t="s">
        <v>213</v>
      </c>
      <c r="C20" s="8" t="s">
        <v>213</v>
      </c>
      <c r="D20" s="35" t="s">
        <v>213</v>
      </c>
      <c r="E20" s="8">
        <v>1.85537681E-2</v>
      </c>
      <c r="F20" s="35" t="s">
        <v>213</v>
      </c>
      <c r="G20" s="8">
        <v>9.1210361000000004E-3</v>
      </c>
      <c r="H20" s="9" t="str">
        <f>IF($B20="N/A","N/A",IF(G20&gt;15,"No",IF(G20&lt;-15,"No","Yes")))</f>
        <v>N/A</v>
      </c>
      <c r="I20" s="10" t="s">
        <v>213</v>
      </c>
      <c r="J20" s="10">
        <v>-50.8</v>
      </c>
      <c r="K20" s="9" t="str">
        <f t="shared" si="0"/>
        <v>No</v>
      </c>
    </row>
    <row r="21" spans="1:11" ht="25" x14ac:dyDescent="0.25">
      <c r="A21" s="3" t="s">
        <v>820</v>
      </c>
      <c r="B21" s="35" t="s">
        <v>213</v>
      </c>
      <c r="C21" s="37">
        <v>13227.610169</v>
      </c>
      <c r="D21" s="9" t="str">
        <f>IF($B21="N/A","N/A",IF(C21&gt;60,"No",IF(C21&lt;15,"No","Yes")))</f>
        <v>N/A</v>
      </c>
      <c r="E21" s="37">
        <v>9545.4074074</v>
      </c>
      <c r="F21" s="9" t="str">
        <f>IF($B21="N/A","N/A",IF(E21&gt;60,"No",IF(E21&lt;15,"No","Yes")))</f>
        <v>N/A</v>
      </c>
      <c r="G21" s="37">
        <v>6159.5</v>
      </c>
      <c r="H21" s="9" t="str">
        <f>IF($B21="N/A","N/A",IF(G21&gt;60,"No",IF(G21&lt;15,"No","Yes")))</f>
        <v>N/A</v>
      </c>
      <c r="I21" s="10">
        <v>-27.8</v>
      </c>
      <c r="J21" s="10">
        <v>-35.5</v>
      </c>
      <c r="K21" s="9" t="str">
        <f t="shared" si="0"/>
        <v>No</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-33.299999999999997</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45762</v>
      </c>
      <c r="D6" s="9" t="str">
        <f>IF($B6="N/A","N/A",IF(C6&gt;15,"No",IF(C6&lt;-15,"No","Yes")))</f>
        <v>N/A</v>
      </c>
      <c r="E6" s="36">
        <v>42529</v>
      </c>
      <c r="F6" s="9" t="str">
        <f>IF($B6="N/A","N/A",IF(E6&gt;15,"No",IF(E6&lt;-15,"No","Yes")))</f>
        <v>N/A</v>
      </c>
      <c r="G6" s="36">
        <v>39012</v>
      </c>
      <c r="H6" s="9" t="str">
        <f>IF($B6="N/A","N/A",IF(G6&gt;15,"No",IF(G6&lt;-15,"No","Yes")))</f>
        <v>N/A</v>
      </c>
      <c r="I6" s="10">
        <v>-7.06</v>
      </c>
      <c r="J6" s="10">
        <v>-8.27</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9717.1077531999999</v>
      </c>
      <c r="D9" s="9" t="str">
        <f>IF($B9="N/A","N/A",IF(C9&gt;7000,"No",IF(C9&lt;2000,"No","Yes")))</f>
        <v>No</v>
      </c>
      <c r="E9" s="82">
        <v>9976.6824519999991</v>
      </c>
      <c r="F9" s="9" t="str">
        <f>IF($B9="N/A","N/A",IF(E9&gt;7000,"No",IF(E9&lt;2000,"No","Yes")))</f>
        <v>No</v>
      </c>
      <c r="G9" s="82">
        <v>10476.49495</v>
      </c>
      <c r="H9" s="9" t="str">
        <f>IF($B9="N/A","N/A",IF(G9&gt;7000,"No",IF(G9&lt;2000,"No","Yes")))</f>
        <v>No</v>
      </c>
      <c r="I9" s="10">
        <v>2.6709999999999998</v>
      </c>
      <c r="J9" s="10">
        <v>5.01</v>
      </c>
      <c r="K9" s="9" t="str">
        <f t="shared" si="0"/>
        <v>Yes</v>
      </c>
    </row>
    <row r="10" spans="1:11" x14ac:dyDescent="0.25">
      <c r="A10" s="96" t="s">
        <v>825</v>
      </c>
      <c r="B10" s="35" t="s">
        <v>213</v>
      </c>
      <c r="C10" s="82">
        <v>1884.0694708999999</v>
      </c>
      <c r="D10" s="9" t="str">
        <f>IF($B10="N/A","N/A",IF(C10&gt;15,"No",IF(C10&lt;-15,"No","Yes")))</f>
        <v>N/A</v>
      </c>
      <c r="E10" s="82">
        <v>1889.5595251</v>
      </c>
      <c r="F10" s="9" t="str">
        <f>IF($B10="N/A","N/A",IF(E10&gt;15,"No",IF(E10&lt;-15,"No","Yes")))</f>
        <v>N/A</v>
      </c>
      <c r="G10" s="82">
        <v>1941.7142435999999</v>
      </c>
      <c r="H10" s="9" t="str">
        <f>IF($B10="N/A","N/A",IF(G10&gt;15,"No",IF(G10&lt;-15,"No","Yes")))</f>
        <v>N/A</v>
      </c>
      <c r="I10" s="10">
        <v>0.29139999999999999</v>
      </c>
      <c r="J10" s="10">
        <v>2.76</v>
      </c>
      <c r="K10" s="9" t="str">
        <f t="shared" si="0"/>
        <v>Yes</v>
      </c>
    </row>
    <row r="11" spans="1:11" x14ac:dyDescent="0.25">
      <c r="A11" s="96" t="s">
        <v>309</v>
      </c>
      <c r="B11" s="35" t="s">
        <v>219</v>
      </c>
      <c r="C11" s="9">
        <v>2.5872995060999999</v>
      </c>
      <c r="D11" s="9" t="str">
        <f>IF($B11="N/A","N/A",IF(C11&gt;10,"No",IF(C11&lt;=0,"No","Yes")))</f>
        <v>Yes</v>
      </c>
      <c r="E11" s="9">
        <v>1.8175832961</v>
      </c>
      <c r="F11" s="9" t="str">
        <f>IF($B11="N/A","N/A",IF(E11&gt;10,"No",IF(E11&lt;=0,"No","Yes")))</f>
        <v>Yes</v>
      </c>
      <c r="G11" s="9">
        <v>1.7430534195</v>
      </c>
      <c r="H11" s="9" t="str">
        <f>IF($B11="N/A","N/A",IF(G11&gt;10,"No",IF(G11&lt;=0,"No","Yes")))</f>
        <v>Yes</v>
      </c>
      <c r="I11" s="10">
        <v>-29.7</v>
      </c>
      <c r="J11" s="10">
        <v>-4.0999999999999996</v>
      </c>
      <c r="K11" s="9" t="str">
        <f t="shared" si="0"/>
        <v>Yes</v>
      </c>
    </row>
    <row r="12" spans="1:11" x14ac:dyDescent="0.25">
      <c r="A12" s="96" t="s">
        <v>826</v>
      </c>
      <c r="B12" s="35" t="s">
        <v>213</v>
      </c>
      <c r="C12" s="82">
        <v>5741.3353041</v>
      </c>
      <c r="D12" s="9" t="str">
        <f>IF($B12="N/A","N/A",IF(C12&gt;15,"No",IF(C12&lt;-15,"No","Yes")))</f>
        <v>N/A</v>
      </c>
      <c r="E12" s="82">
        <v>9735.5614489</v>
      </c>
      <c r="F12" s="9" t="str">
        <f>IF($B12="N/A","N/A",IF(E12&gt;15,"No",IF(E12&lt;-15,"No","Yes")))</f>
        <v>N/A</v>
      </c>
      <c r="G12" s="82">
        <v>6707.3014706000004</v>
      </c>
      <c r="H12" s="9" t="str">
        <f>IF($B12="N/A","N/A",IF(G12&gt;15,"No",IF(G12&lt;-15,"No","Yes")))</f>
        <v>N/A</v>
      </c>
      <c r="I12" s="10">
        <v>69.569999999999993</v>
      </c>
      <c r="J12" s="10">
        <v>-31.1</v>
      </c>
      <c r="K12" s="9" t="str">
        <f t="shared" si="0"/>
        <v>No</v>
      </c>
    </row>
    <row r="13" spans="1:11" x14ac:dyDescent="0.25">
      <c r="A13" s="96" t="s">
        <v>310</v>
      </c>
      <c r="B13" s="35" t="s">
        <v>214</v>
      </c>
      <c r="C13" s="8">
        <v>99.545474411000001</v>
      </c>
      <c r="D13" s="9" t="str">
        <f>IF($B13="N/A","N/A",IF(C13&gt;100,"No",IF(C13&lt;95,"No","Yes")))</f>
        <v>Yes</v>
      </c>
      <c r="E13" s="8">
        <v>99.743704296000004</v>
      </c>
      <c r="F13" s="9" t="str">
        <f>IF($B13="N/A","N/A",IF(E13&gt;100,"No",IF(E13&lt;95,"No","Yes")))</f>
        <v>Yes</v>
      </c>
      <c r="G13" s="8">
        <v>99.982056803000006</v>
      </c>
      <c r="H13" s="9" t="str">
        <f>IF($B13="N/A","N/A",IF(G13&gt;100,"No",IF(G13&lt;95,"No","Yes")))</f>
        <v>Yes</v>
      </c>
      <c r="I13" s="10">
        <v>0.1991</v>
      </c>
      <c r="J13" s="10">
        <v>0.23899999999999999</v>
      </c>
      <c r="K13" s="9" t="str">
        <f t="shared" si="0"/>
        <v>Yes</v>
      </c>
    </row>
    <row r="14" spans="1:11" x14ac:dyDescent="0.25">
      <c r="A14" s="96" t="s">
        <v>827</v>
      </c>
      <c r="B14" s="35" t="s">
        <v>220</v>
      </c>
      <c r="C14" s="8">
        <v>1.1296483294999999</v>
      </c>
      <c r="D14" s="9" t="str">
        <f>IF($B14="N/A","N/A",IF(C14&gt;1,"Yes","No"))</f>
        <v>Yes</v>
      </c>
      <c r="E14" s="8">
        <v>1.1310938236999999</v>
      </c>
      <c r="F14" s="9" t="str">
        <f>IF($B14="N/A","N/A",IF(E14&gt;1,"Yes","No"))</f>
        <v>Yes</v>
      </c>
      <c r="G14" s="8">
        <v>1.1381361364</v>
      </c>
      <c r="H14" s="9" t="str">
        <f>IF($B14="N/A","N/A",IF(G14&gt;1,"Yes","No"))</f>
        <v>Yes</v>
      </c>
      <c r="I14" s="10">
        <v>0.128</v>
      </c>
      <c r="J14" s="10">
        <v>0.62260000000000004</v>
      </c>
      <c r="K14" s="9" t="str">
        <f t="shared" si="0"/>
        <v>Yes</v>
      </c>
    </row>
    <row r="15" spans="1:11" x14ac:dyDescent="0.25">
      <c r="A15" s="96" t="s">
        <v>311</v>
      </c>
      <c r="B15" s="35" t="s">
        <v>214</v>
      </c>
      <c r="C15" s="8">
        <v>99.875442507000002</v>
      </c>
      <c r="D15" s="9" t="str">
        <f>IF($B15="N/A","N/A",IF(C15&gt;100,"No",IF(C15&lt;95,"No","Yes")))</f>
        <v>Yes</v>
      </c>
      <c r="E15" s="8">
        <v>99.835406429000003</v>
      </c>
      <c r="F15" s="9" t="str">
        <f>IF($B15="N/A","N/A",IF(E15&gt;100,"No",IF(E15&lt;95,"No","Yes")))</f>
        <v>Yes</v>
      </c>
      <c r="G15" s="8">
        <v>99.866707680000005</v>
      </c>
      <c r="H15" s="9" t="str">
        <f>IF($B15="N/A","N/A",IF(G15&gt;100,"No",IF(G15&lt;95,"No","Yes")))</f>
        <v>Yes</v>
      </c>
      <c r="I15" s="10">
        <v>-0.04</v>
      </c>
      <c r="J15" s="10">
        <v>3.1399999999999997E-2</v>
      </c>
      <c r="K15" s="9" t="str">
        <f t="shared" si="0"/>
        <v>Yes</v>
      </c>
    </row>
    <row r="16" spans="1:11" x14ac:dyDescent="0.25">
      <c r="A16" s="96" t="s">
        <v>828</v>
      </c>
      <c r="B16" s="35" t="s">
        <v>221</v>
      </c>
      <c r="C16" s="8">
        <v>10.598468438999999</v>
      </c>
      <c r="D16" s="9" t="str">
        <f>IF($B16="N/A","N/A",IF(C16&gt;3,"Yes","No"))</f>
        <v>Yes</v>
      </c>
      <c r="E16" s="8">
        <v>10.729574413</v>
      </c>
      <c r="F16" s="9" t="str">
        <f>IF($B16="N/A","N/A",IF(E16&gt;3,"Yes","No"))</f>
        <v>Yes</v>
      </c>
      <c r="G16" s="8">
        <v>10.53536961</v>
      </c>
      <c r="H16" s="9" t="str">
        <f>IF($B16="N/A","N/A",IF(G16&gt;3,"Yes","No"))</f>
        <v>Yes</v>
      </c>
      <c r="I16" s="10">
        <v>1.2370000000000001</v>
      </c>
      <c r="J16" s="10">
        <v>-1.81</v>
      </c>
      <c r="K16" s="9" t="str">
        <f t="shared" si="0"/>
        <v>Yes</v>
      </c>
    </row>
    <row r="17" spans="1:11" x14ac:dyDescent="0.25">
      <c r="A17" s="96" t="s">
        <v>829</v>
      </c>
      <c r="B17" s="35" t="s">
        <v>222</v>
      </c>
      <c r="C17" s="8">
        <v>5.1501027053000001</v>
      </c>
      <c r="D17" s="9" t="str">
        <f>IF($B17="N/A","N/A",IF(C17&gt;=8,"No",IF(C17&lt;2,"No","Yes")))</f>
        <v>Yes</v>
      </c>
      <c r="E17" s="8">
        <v>5.1961249971000001</v>
      </c>
      <c r="F17" s="9" t="str">
        <f>IF($B17="N/A","N/A",IF(E17&gt;=8,"No",IF(E17&lt;2,"No","Yes")))</f>
        <v>Yes</v>
      </c>
      <c r="G17" s="8">
        <v>5.3591459038</v>
      </c>
      <c r="H17" s="9" t="str">
        <f>IF($B17="N/A","N/A",IF(G17&gt;=8,"No",IF(G17&lt;2,"No","Yes")))</f>
        <v>Yes</v>
      </c>
      <c r="I17" s="10">
        <v>0.89359999999999995</v>
      </c>
      <c r="J17" s="10">
        <v>3.137</v>
      </c>
      <c r="K17" s="9" t="str">
        <f t="shared" si="0"/>
        <v>Yes</v>
      </c>
    </row>
    <row r="18" spans="1:11" x14ac:dyDescent="0.25">
      <c r="A18" s="96" t="s">
        <v>830</v>
      </c>
      <c r="B18" s="35" t="s">
        <v>222</v>
      </c>
      <c r="C18" s="8">
        <v>5.1436192308999997</v>
      </c>
      <c r="D18" s="9" t="str">
        <f>IF($B18="N/A","N/A",IF(C18&gt;=8,"No",IF(C18&lt;2,"No","Yes")))</f>
        <v>Yes</v>
      </c>
      <c r="E18" s="8">
        <v>5.2785551349000004</v>
      </c>
      <c r="F18" s="9" t="str">
        <f>IF($B18="N/A","N/A",IF(E18&gt;=8,"No",IF(E18&lt;2,"No","Yes")))</f>
        <v>Yes</v>
      </c>
      <c r="G18" s="8">
        <v>5.3943806398999996</v>
      </c>
      <c r="H18" s="9" t="str">
        <f>IF($B18="N/A","N/A",IF(G18&gt;=8,"No",IF(G18&lt;2,"No","Yes")))</f>
        <v>Yes</v>
      </c>
      <c r="I18" s="10">
        <v>2.6230000000000002</v>
      </c>
      <c r="J18" s="10">
        <v>2.194</v>
      </c>
      <c r="K18" s="9" t="str">
        <f t="shared" si="0"/>
        <v>Yes</v>
      </c>
    </row>
    <row r="19" spans="1:11" x14ac:dyDescent="0.25">
      <c r="A19" s="96" t="s">
        <v>312</v>
      </c>
      <c r="B19" s="35" t="s">
        <v>223</v>
      </c>
      <c r="C19" s="8">
        <v>99.980333027</v>
      </c>
      <c r="D19" s="9" t="str">
        <f>IF(OR($B19="N/A",$C19="N/A"),"N/A",IF(C19&gt;100,"No",IF(C19&lt;98,"No","Yes")))</f>
        <v>Yes</v>
      </c>
      <c r="E19" s="8">
        <v>99.997648663000007</v>
      </c>
      <c r="F19" s="9" t="str">
        <f>IF(OR($B19="N/A",$E19="N/A"),"N/A",IF(E19&gt;100,"No",IF(E19&lt;98,"No","Yes")))</f>
        <v>Yes</v>
      </c>
      <c r="G19" s="8">
        <v>99.984620117000006</v>
      </c>
      <c r="H19" s="9" t="str">
        <f>IF($B19="N/A","N/A",IF(G19&gt;100,"No",IF(G19&lt;98,"No","Yes")))</f>
        <v>Yes</v>
      </c>
      <c r="I19" s="10">
        <v>1.7299999999999999E-2</v>
      </c>
      <c r="J19" s="10">
        <v>-1.2999999999999999E-2</v>
      </c>
      <c r="K19" s="9" t="str">
        <f t="shared" si="0"/>
        <v>Yes</v>
      </c>
    </row>
    <row r="20" spans="1:11" x14ac:dyDescent="0.25">
      <c r="A20" s="96" t="s">
        <v>31</v>
      </c>
      <c r="B20" s="51" t="s">
        <v>214</v>
      </c>
      <c r="C20" s="8">
        <v>99.951925177999996</v>
      </c>
      <c r="D20" s="9" t="str">
        <f>IF($B20="N/A","N/A",IF(C20&gt;100,"No",IF(C20&lt;95,"No","Yes")))</f>
        <v>Yes</v>
      </c>
      <c r="E20" s="8">
        <v>99.948270592</v>
      </c>
      <c r="F20" s="9" t="str">
        <f>IF($B20="N/A","N/A",IF(E20&gt;100,"No",IF(E20&lt;95,"No","Yes")))</f>
        <v>Yes</v>
      </c>
      <c r="G20" s="8">
        <v>99.979493489000006</v>
      </c>
      <c r="H20" s="9" t="str">
        <f>IF($B20="N/A","N/A",IF(G20&gt;100,"No",IF(G20&lt;95,"No","Yes")))</f>
        <v>Yes</v>
      </c>
      <c r="I20" s="10">
        <v>-4.0000000000000001E-3</v>
      </c>
      <c r="J20" s="10">
        <v>3.1199999999999999E-2</v>
      </c>
      <c r="K20" s="9" t="str">
        <f t="shared" si="0"/>
        <v>Yes</v>
      </c>
    </row>
    <row r="21" spans="1:11" x14ac:dyDescent="0.25">
      <c r="A21" s="96" t="s">
        <v>313</v>
      </c>
      <c r="B21" s="35" t="s">
        <v>214</v>
      </c>
      <c r="C21" s="8">
        <v>99.729032821999994</v>
      </c>
      <c r="D21" s="9" t="str">
        <f>IF($B21="N/A","N/A",IF(C21&gt;100,"No",IF(C21&lt;95,"No","Yes")))</f>
        <v>Yes</v>
      </c>
      <c r="E21" s="8">
        <v>99.783677019999999</v>
      </c>
      <c r="F21" s="9" t="str">
        <f>IF($B21="N/A","N/A",IF(E21&gt;100,"No",IF(E21&lt;95,"No","Yes")))</f>
        <v>Yes</v>
      </c>
      <c r="G21" s="8">
        <v>99.771865066999993</v>
      </c>
      <c r="H21" s="9" t="str">
        <f>IF($B21="N/A","N/A",IF(G21&gt;100,"No",IF(G21&lt;95,"No","Yes")))</f>
        <v>Yes</v>
      </c>
      <c r="I21" s="10">
        <v>5.4800000000000001E-2</v>
      </c>
      <c r="J21" s="10">
        <v>-1.2E-2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99.997814781000002</v>
      </c>
      <c r="D23" s="9" t="str">
        <f>IF($B23="N/A","N/A",IF(C23&gt;100,"No",IF(C23&lt;98,"No","Yes")))</f>
        <v>Yes</v>
      </c>
      <c r="E23" s="8">
        <v>99.995297327000003</v>
      </c>
      <c r="F23" s="9" t="str">
        <f>IF($B23="N/A","N/A",IF(E23&gt;100,"No",IF(E23&lt;98,"No","Yes")))</f>
        <v>Yes</v>
      </c>
      <c r="G23" s="8">
        <v>99.997436686</v>
      </c>
      <c r="H23" s="9" t="str">
        <f>IF($B23="N/A","N/A",IF(G23&gt;100,"No",IF(G23&lt;98,"No","Yes")))</f>
        <v>Yes</v>
      </c>
      <c r="I23" s="10">
        <v>-3.0000000000000001E-3</v>
      </c>
      <c r="J23" s="10">
        <v>2.0999999999999999E-3</v>
      </c>
      <c r="K23" s="9" t="str">
        <f t="shared" si="0"/>
        <v>Yes</v>
      </c>
    </row>
    <row r="24" spans="1:11" x14ac:dyDescent="0.25">
      <c r="A24" s="96" t="s">
        <v>831</v>
      </c>
      <c r="B24" s="35" t="s">
        <v>225</v>
      </c>
      <c r="C24" s="8">
        <v>6.4119228163999997</v>
      </c>
      <c r="D24" s="9" t="str">
        <f>IF($B24="N/A","N/A",IF(C24&gt;=2,"Yes","No"))</f>
        <v>Yes</v>
      </c>
      <c r="E24" s="8">
        <v>6.5517906270999999</v>
      </c>
      <c r="F24" s="9" t="str">
        <f>IF($B24="N/A","N/A",IF(E24&gt;=2,"Yes","No"))</f>
        <v>Yes</v>
      </c>
      <c r="G24" s="8">
        <v>6.5558175899000002</v>
      </c>
      <c r="H24" s="9" t="str">
        <f>IF($B24="N/A","N/A",IF(G24&gt;=2,"Yes","No"))</f>
        <v>Yes</v>
      </c>
      <c r="I24" s="10">
        <v>2.181</v>
      </c>
      <c r="J24" s="10">
        <v>6.1499999999999999E-2</v>
      </c>
      <c r="K24" s="9" t="str">
        <f t="shared" si="0"/>
        <v>Yes</v>
      </c>
    </row>
    <row r="25" spans="1:11" x14ac:dyDescent="0.25">
      <c r="A25" s="96" t="s">
        <v>832</v>
      </c>
      <c r="B25" s="35" t="s">
        <v>226</v>
      </c>
      <c r="C25" s="8">
        <v>3.6493957736999998</v>
      </c>
      <c r="D25" s="9" t="str">
        <f>IF($B25="N/A","N/A",IF(C25&gt;30,"No",IF(C25&lt;5,"No","Yes")))</f>
        <v>No</v>
      </c>
      <c r="E25" s="8">
        <v>3.402544266</v>
      </c>
      <c r="F25" s="9" t="str">
        <f>IF($B25="N/A","N/A",IF(E25&gt;30,"No",IF(E25&lt;5,"No","Yes")))</f>
        <v>No</v>
      </c>
      <c r="G25" s="8">
        <v>3.2529286610999999</v>
      </c>
      <c r="H25" s="9" t="str">
        <f>IF($B25="N/A","N/A",IF(G25&gt;30,"No",IF(G25&lt;5,"No","Yes")))</f>
        <v>No</v>
      </c>
      <c r="I25" s="10">
        <v>-6.76</v>
      </c>
      <c r="J25" s="10">
        <v>-4.4000000000000004</v>
      </c>
      <c r="K25" s="9" t="str">
        <f t="shared" si="0"/>
        <v>Yes</v>
      </c>
    </row>
    <row r="26" spans="1:11" x14ac:dyDescent="0.25">
      <c r="A26" s="96" t="s">
        <v>833</v>
      </c>
      <c r="B26" s="35" t="s">
        <v>227</v>
      </c>
      <c r="C26" s="8">
        <v>20.067306220999999</v>
      </c>
      <c r="D26" s="9" t="str">
        <f>IF($B26="N/A","N/A",IF(C26&gt;75,"No",IF(C26&lt;15,"No","Yes")))</f>
        <v>Yes</v>
      </c>
      <c r="E26" s="8">
        <v>19.399440355999999</v>
      </c>
      <c r="F26" s="9" t="str">
        <f>IF($B26="N/A","N/A",IF(E26&gt;75,"No",IF(E26&lt;15,"No","Yes")))</f>
        <v>Yes</v>
      </c>
      <c r="G26" s="8">
        <v>19.138191792000001</v>
      </c>
      <c r="H26" s="9" t="str">
        <f>IF($B26="N/A","N/A",IF(G26&gt;75,"No",IF(G26&lt;15,"No","Yes")))</f>
        <v>Yes</v>
      </c>
      <c r="I26" s="10">
        <v>-3.33</v>
      </c>
      <c r="J26" s="10">
        <v>-1.35</v>
      </c>
      <c r="K26" s="9" t="str">
        <f t="shared" si="0"/>
        <v>Yes</v>
      </c>
    </row>
    <row r="27" spans="1:11" x14ac:dyDescent="0.25">
      <c r="A27" s="96" t="s">
        <v>834</v>
      </c>
      <c r="B27" s="35" t="s">
        <v>228</v>
      </c>
      <c r="C27" s="8">
        <v>76.283298005000006</v>
      </c>
      <c r="D27" s="9" t="str">
        <f>IF($B27="N/A","N/A",IF(C27&gt;70,"No",IF(C27&lt;25,"No","Yes")))</f>
        <v>No</v>
      </c>
      <c r="E27" s="8">
        <v>77.198015377999994</v>
      </c>
      <c r="F27" s="9" t="str">
        <f>IF($B27="N/A","N/A",IF(E27&gt;70,"No",IF(E27&lt;25,"No","Yes")))</f>
        <v>No</v>
      </c>
      <c r="G27" s="8">
        <v>77.608879547000001</v>
      </c>
      <c r="H27" s="9" t="str">
        <f>IF($B27="N/A","N/A",IF(G27&gt;70,"No",IF(G27&lt;25,"No","Yes")))</f>
        <v>No</v>
      </c>
      <c r="I27" s="10">
        <v>1.1990000000000001</v>
      </c>
      <c r="J27" s="10">
        <v>0.53220000000000001</v>
      </c>
      <c r="K27" s="9" t="str">
        <f t="shared" si="0"/>
        <v>Yes</v>
      </c>
    </row>
    <row r="28" spans="1:11" x14ac:dyDescent="0.25">
      <c r="A28" s="96" t="s">
        <v>318</v>
      </c>
      <c r="B28" s="35" t="s">
        <v>229</v>
      </c>
      <c r="C28" s="8">
        <v>56.147021545999998</v>
      </c>
      <c r="D28" s="9" t="str">
        <f>IF($B28="N/A","N/A",IF(C28&gt;70,"No",IF(C28&lt;35,"No","Yes")))</f>
        <v>Yes</v>
      </c>
      <c r="E28" s="8">
        <v>56.495567729999998</v>
      </c>
      <c r="F28" s="9" t="str">
        <f>IF($B28="N/A","N/A",IF(E28&gt;70,"No",IF(E28&lt;35,"No","Yes")))</f>
        <v>Yes</v>
      </c>
      <c r="G28" s="8">
        <v>55.411155542000003</v>
      </c>
      <c r="H28" s="9" t="str">
        <f>IF($B28="N/A","N/A",IF(G28&gt;70,"No",IF(G28&lt;35,"No","Yes")))</f>
        <v>Yes</v>
      </c>
      <c r="I28" s="10">
        <v>0.62080000000000002</v>
      </c>
      <c r="J28" s="10">
        <v>-1.92</v>
      </c>
      <c r="K28" s="9" t="str">
        <f t="shared" si="0"/>
        <v>Yes</v>
      </c>
    </row>
    <row r="29" spans="1:11" x14ac:dyDescent="0.25">
      <c r="A29" s="96" t="s">
        <v>835</v>
      </c>
      <c r="B29" s="35" t="s">
        <v>220</v>
      </c>
      <c r="C29" s="8">
        <v>2.1833112789000002</v>
      </c>
      <c r="D29" s="9" t="str">
        <f>IF($B29="N/A","N/A",IF(C29&gt;1,"Yes","No"))</f>
        <v>Yes</v>
      </c>
      <c r="E29" s="8">
        <v>2.1966953843999999</v>
      </c>
      <c r="F29" s="9" t="str">
        <f>IF($B29="N/A","N/A",IF(E29&gt;1,"Yes","No"))</f>
        <v>Yes</v>
      </c>
      <c r="G29" s="8">
        <v>2.1856871905999999</v>
      </c>
      <c r="H29" s="9" t="str">
        <f>IF($B29="N/A","N/A",IF(G29&gt;1,"Yes","No"))</f>
        <v>Yes</v>
      </c>
      <c r="I29" s="10">
        <v>0.61299999999999999</v>
      </c>
      <c r="J29" s="10">
        <v>-0.501</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99.984432162999994</v>
      </c>
      <c r="D31" s="9" t="str">
        <f>IF($B31="N/A","N/A",IF(C31&gt;15,"No",IF(C31&lt;-15,"No","Yes")))</f>
        <v>N/A</v>
      </c>
      <c r="E31" s="8">
        <v>99.987514047000005</v>
      </c>
      <c r="F31" s="9" t="str">
        <f>IF($B31="N/A","N/A",IF(E31&gt;15,"No",IF(E31&lt;-15,"No","Yes")))</f>
        <v>N/A</v>
      </c>
      <c r="G31" s="8">
        <v>100</v>
      </c>
      <c r="H31" s="9" t="str">
        <f>IF($B31="N/A","N/A",IF(G31&gt;15,"No",IF(G31&lt;-15,"No","Yes")))</f>
        <v>N/A</v>
      </c>
      <c r="I31" s="10">
        <v>3.0999999999999999E-3</v>
      </c>
      <c r="J31" s="10">
        <v>1.2500000000000001E-2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11.841702722999999</v>
      </c>
      <c r="D35" s="9" t="str">
        <f>IF($B35="N/A","N/A",IF(C35&gt;15,"No",IF(C35&lt;-15,"No","Yes")))</f>
        <v>N/A</v>
      </c>
      <c r="E35" s="8">
        <v>10.644501398999999</v>
      </c>
      <c r="F35" s="9" t="str">
        <f>IF($B35="N/A","N/A",IF(E35&gt;15,"No",IF(E35&lt;-15,"No","Yes")))</f>
        <v>N/A</v>
      </c>
      <c r="G35" s="8">
        <v>10.366041217999999</v>
      </c>
      <c r="H35" s="9" t="str">
        <f>IF($B35="N/A","N/A",IF(G35&gt;15,"No",IF(G35&lt;-15,"No","Yes")))</f>
        <v>N/A</v>
      </c>
      <c r="I35" s="10">
        <v>-10.1</v>
      </c>
      <c r="J35" s="10">
        <v>-2.62</v>
      </c>
      <c r="K35" s="9" t="str">
        <f t="shared" si="0"/>
        <v>Yes</v>
      </c>
    </row>
    <row r="36" spans="1:11" ht="25" x14ac:dyDescent="0.25">
      <c r="A36" s="96" t="s">
        <v>369</v>
      </c>
      <c r="B36" s="35" t="s">
        <v>213</v>
      </c>
      <c r="C36" s="8">
        <v>22.245531227000001</v>
      </c>
      <c r="D36" s="9" t="str">
        <f>IF($B36="N/A","N/A",IF(C36&gt;15,"No",IF(C36&lt;-15,"No","Yes")))</f>
        <v>N/A</v>
      </c>
      <c r="E36" s="8">
        <v>22.953749206000001</v>
      </c>
      <c r="F36" s="9" t="str">
        <f>IF($B36="N/A","N/A",IF(E36&gt;15,"No",IF(E36&lt;-15,"No","Yes")))</f>
        <v>N/A</v>
      </c>
      <c r="G36" s="8">
        <v>25.033323079999999</v>
      </c>
      <c r="H36" s="9" t="str">
        <f>IF($B36="N/A","N/A",IF(G36&gt;15,"No",IF(G36&lt;-15,"No","Yes")))</f>
        <v>N/A</v>
      </c>
      <c r="I36" s="10">
        <v>3.1840000000000002</v>
      </c>
      <c r="J36" s="10">
        <v>9.06</v>
      </c>
      <c r="K36" s="9" t="str">
        <f t="shared" si="0"/>
        <v>Yes</v>
      </c>
    </row>
    <row r="37" spans="1:11" x14ac:dyDescent="0.25">
      <c r="A37" s="96" t="s">
        <v>374</v>
      </c>
      <c r="B37" s="35" t="s">
        <v>231</v>
      </c>
      <c r="C37" s="8">
        <v>86.818757921</v>
      </c>
      <c r="D37" s="9" t="str">
        <f>IF($B37="N/A","N/A",IF(C37&gt;90,"No",IF(C37&lt;75,"No","Yes")))</f>
        <v>Yes</v>
      </c>
      <c r="E37" s="8">
        <v>85.522819722999998</v>
      </c>
      <c r="F37" s="9" t="str">
        <f>IF($B37="N/A","N/A",IF(E37&gt;90,"No",IF(E37&lt;75,"No","Yes")))</f>
        <v>Yes</v>
      </c>
      <c r="G37" s="8">
        <v>84.748282579999994</v>
      </c>
      <c r="H37" s="9" t="str">
        <f>IF($B37="N/A","N/A",IF(G37&gt;90,"No",IF(G37&lt;75,"No","Yes")))</f>
        <v>Yes</v>
      </c>
      <c r="I37" s="10">
        <v>-1.49</v>
      </c>
      <c r="J37" s="10">
        <v>-0.90600000000000003</v>
      </c>
      <c r="K37" s="9" t="str">
        <f>IF(J37="Div by 0", "N/A", IF(J37="N/A","N/A", IF(J37&gt;30, "No", IF(J37&lt;-30, "No", "Yes"))))</f>
        <v>Yes</v>
      </c>
    </row>
    <row r="38" spans="1:11" x14ac:dyDescent="0.25">
      <c r="A38" s="96" t="s">
        <v>375</v>
      </c>
      <c r="B38" s="35" t="s">
        <v>232</v>
      </c>
      <c r="C38" s="8">
        <v>10.482496394</v>
      </c>
      <c r="D38" s="9" t="str">
        <f>IF($B38="N/A","N/A",IF(C38&gt;10,"No",IF(C38&lt;1,"No","Yes")))</f>
        <v>No</v>
      </c>
      <c r="E38" s="8">
        <v>11.507441980999999</v>
      </c>
      <c r="F38" s="9" t="str">
        <f>IF($B38="N/A","N/A",IF(E38&gt;10,"No",IF(E38&lt;1,"No","Yes")))</f>
        <v>No</v>
      </c>
      <c r="G38" s="8">
        <v>12.306469804000001</v>
      </c>
      <c r="H38" s="9" t="str">
        <f>IF($B38="N/A","N/A",IF(G38&gt;10,"No",IF(G38&lt;1,"No","Yes")))</f>
        <v>No</v>
      </c>
      <c r="I38" s="10">
        <v>9.7780000000000005</v>
      </c>
      <c r="J38" s="10">
        <v>6.944</v>
      </c>
      <c r="K38" s="9" t="str">
        <f>IF(J38="Div by 0", "N/A", IF(J38="N/A","N/A", IF(J38&gt;30, "No", IF(J38&lt;-30, "No", "Yes"))))</f>
        <v>Yes</v>
      </c>
    </row>
    <row r="39" spans="1:11" x14ac:dyDescent="0.25">
      <c r="A39" s="96" t="s">
        <v>376</v>
      </c>
      <c r="B39" s="35" t="s">
        <v>233</v>
      </c>
      <c r="C39" s="8">
        <v>3.0593068500000001E-2</v>
      </c>
      <c r="D39" s="9" t="str">
        <f>IF($B39="N/A","N/A",IF(C39&gt;2,"No",IF(C39&lt;=0,"No","Yes")))</f>
        <v>Yes</v>
      </c>
      <c r="E39" s="8">
        <v>7.7594112300000004E-2</v>
      </c>
      <c r="F39" s="9" t="str">
        <f>IF($B39="N/A","N/A",IF(E39&gt;2,"No",IF(E39&lt;=0,"No","Yes")))</f>
        <v>Yes</v>
      </c>
      <c r="G39" s="8">
        <v>6.4082846299999996E-2</v>
      </c>
      <c r="H39" s="9" t="str">
        <f>IF($B39="N/A","N/A",IF(G39&gt;2,"No",IF(G39&lt;=0,"No","Yes")))</f>
        <v>Yes</v>
      </c>
      <c r="I39" s="10">
        <v>153.6</v>
      </c>
      <c r="J39" s="10">
        <v>-17.399999999999999</v>
      </c>
      <c r="K39" s="9" t="str">
        <f>IF(J39="Div by 0", "N/A", IF(J39="N/A","N/A", IF(J39&gt;30, "No", IF(J39&lt;-30, "No", "Yes"))))</f>
        <v>Yes</v>
      </c>
    </row>
    <row r="40" spans="1:11" x14ac:dyDescent="0.25">
      <c r="A40" s="96" t="s">
        <v>377</v>
      </c>
      <c r="B40" s="35" t="s">
        <v>234</v>
      </c>
      <c r="C40" s="8">
        <v>1.0969800271000001</v>
      </c>
      <c r="D40" s="9" t="str">
        <f>IF($B40="N/A","N/A",IF(C40&gt;3,"No",IF(C40&lt;=0,"No","Yes")))</f>
        <v>Yes</v>
      </c>
      <c r="E40" s="8">
        <v>1.2179924286999999</v>
      </c>
      <c r="F40" s="9" t="str">
        <f>IF($B40="N/A","N/A",IF(E40&gt;3,"No",IF(E40&lt;=0,"No","Yes")))</f>
        <v>Yes</v>
      </c>
      <c r="G40" s="8">
        <v>1.0637752486000001</v>
      </c>
      <c r="H40" s="9" t="str">
        <f>IF($B40="N/A","N/A",IF(G40&gt;3,"No",IF(G40&lt;=0,"No","Yes")))</f>
        <v>Yes</v>
      </c>
      <c r="I40" s="10">
        <v>11.03</v>
      </c>
      <c r="J40" s="10">
        <v>-12.7</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29867</v>
      </c>
      <c r="D6" s="9" t="str">
        <f>IF($B6="N/A","N/A",IF(C6&gt;15,"No",IF(C6&lt;-15,"No","Yes")))</f>
        <v>N/A</v>
      </c>
      <c r="E6" s="36">
        <v>30218</v>
      </c>
      <c r="F6" s="9" t="str">
        <f>IF($B6="N/A","N/A",IF(E6&gt;15,"No",IF(E6&lt;-15,"No","Yes")))</f>
        <v>N/A</v>
      </c>
      <c r="G6" s="36">
        <v>20900</v>
      </c>
      <c r="H6" s="9" t="str">
        <f>IF($B6="N/A","N/A",IF(G6&gt;15,"No",IF(G6&lt;-15,"No","Yes")))</f>
        <v>N/A</v>
      </c>
      <c r="I6" s="10">
        <v>1.175</v>
      </c>
      <c r="J6" s="10">
        <v>-30.8</v>
      </c>
      <c r="K6" s="9" t="str">
        <f t="shared" ref="K6:K31" si="0">IF(J6="Div by 0", "N/A", IF(J6="N/A","N/A", IF(J6&gt;30, "No", IF(J6&lt;-30, "No", "Yes"))))</f>
        <v>No</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1192.1915827</v>
      </c>
      <c r="D9" s="9" t="str">
        <f>IF($B9="N/A","N/A",IF(C9&gt;15,"No",IF(C9&lt;-15,"No","Yes")))</f>
        <v>N/A</v>
      </c>
      <c r="E9" s="82">
        <v>1243.6888609</v>
      </c>
      <c r="F9" s="9" t="str">
        <f>IF($B9="N/A","N/A",IF(E9&gt;15,"No",IF(E9&lt;-15,"No","Yes")))</f>
        <v>N/A</v>
      </c>
      <c r="G9" s="82">
        <v>1196.6829665</v>
      </c>
      <c r="H9" s="9" t="str">
        <f>IF($B9="N/A","N/A",IF(G9&gt;15,"No",IF(G9&lt;-15,"No","Yes")))</f>
        <v>N/A</v>
      </c>
      <c r="I9" s="10">
        <v>4.32</v>
      </c>
      <c r="J9" s="10">
        <v>-3.78</v>
      </c>
      <c r="K9" s="9" t="str">
        <f t="shared" si="0"/>
        <v>Yes</v>
      </c>
    </row>
    <row r="10" spans="1:11" x14ac:dyDescent="0.25">
      <c r="A10" s="96" t="s">
        <v>309</v>
      </c>
      <c r="B10" s="35" t="s">
        <v>213</v>
      </c>
      <c r="C10" s="8">
        <v>0.91070412160000003</v>
      </c>
      <c r="D10" s="9" t="str">
        <f>IF($B10="N/A","N/A",IF(C10&gt;15,"No",IF(C10&lt;-15,"No","Yes")))</f>
        <v>N/A</v>
      </c>
      <c r="E10" s="8">
        <v>0.64200145610000003</v>
      </c>
      <c r="F10" s="9" t="str">
        <f>IF($B10="N/A","N/A",IF(E10&gt;15,"No",IF(E10&lt;-15,"No","Yes")))</f>
        <v>N/A</v>
      </c>
      <c r="G10" s="8">
        <v>0.52153110049999996</v>
      </c>
      <c r="H10" s="9" t="str">
        <f>IF($B10="N/A","N/A",IF(G10&gt;15,"No",IF(G10&lt;-15,"No","Yes")))</f>
        <v>N/A</v>
      </c>
      <c r="I10" s="10">
        <v>-29.5</v>
      </c>
      <c r="J10" s="10">
        <v>-18.8</v>
      </c>
      <c r="K10" s="9" t="str">
        <f t="shared" si="0"/>
        <v>Yes</v>
      </c>
    </row>
    <row r="11" spans="1:11" x14ac:dyDescent="0.25">
      <c r="A11" s="96" t="s">
        <v>826</v>
      </c>
      <c r="B11" s="35" t="s">
        <v>213</v>
      </c>
      <c r="C11" s="82">
        <v>2686.1433824000001</v>
      </c>
      <c r="D11" s="9" t="str">
        <f>IF($B11="N/A","N/A",IF(C11&gt;15,"No",IF(C11&lt;-15,"No","Yes")))</f>
        <v>N/A</v>
      </c>
      <c r="E11" s="82">
        <v>1156.0618557</v>
      </c>
      <c r="F11" s="9" t="str">
        <f>IF($B11="N/A","N/A",IF(E11&gt;15,"No",IF(E11&lt;-15,"No","Yes")))</f>
        <v>N/A</v>
      </c>
      <c r="G11" s="82">
        <v>1277.0825688</v>
      </c>
      <c r="H11" s="9" t="str">
        <f>IF($B11="N/A","N/A",IF(G11&gt;15,"No",IF(G11&lt;-15,"No","Yes")))</f>
        <v>N/A</v>
      </c>
      <c r="I11" s="10">
        <v>-57</v>
      </c>
      <c r="J11" s="10">
        <v>10.47</v>
      </c>
      <c r="K11" s="9" t="str">
        <f t="shared" si="0"/>
        <v>Yes</v>
      </c>
    </row>
    <row r="12" spans="1:11" x14ac:dyDescent="0.25">
      <c r="A12" s="96" t="s">
        <v>310</v>
      </c>
      <c r="B12" s="35" t="s">
        <v>214</v>
      </c>
      <c r="C12" s="8">
        <v>99.695315899999997</v>
      </c>
      <c r="D12" s="9" t="str">
        <f>IF($B12="N/A","N/A",IF(C12&gt;100,"No",IF(C12&lt;95,"No","Yes")))</f>
        <v>Yes</v>
      </c>
      <c r="E12" s="8">
        <v>99.652524984999999</v>
      </c>
      <c r="F12" s="9" t="str">
        <f>IF($B12="N/A","N/A",IF(E12&gt;100,"No",IF(E12&lt;95,"No","Yes")))</f>
        <v>Yes</v>
      </c>
      <c r="G12" s="8">
        <v>99.602870812999996</v>
      </c>
      <c r="H12" s="9" t="str">
        <f>IF($B12="N/A","N/A",IF(G12&gt;100,"No",IF(G12&lt;95,"No","Yes")))</f>
        <v>Yes</v>
      </c>
      <c r="I12" s="10">
        <v>-4.2999999999999997E-2</v>
      </c>
      <c r="J12" s="10">
        <v>-0.05</v>
      </c>
      <c r="K12" s="9" t="str">
        <f t="shared" si="0"/>
        <v>Yes</v>
      </c>
    </row>
    <row r="13" spans="1:11" x14ac:dyDescent="0.25">
      <c r="A13" s="96" t="s">
        <v>827</v>
      </c>
      <c r="B13" s="35" t="s">
        <v>220</v>
      </c>
      <c r="C13" s="8">
        <v>1.1692974207</v>
      </c>
      <c r="D13" s="9" t="str">
        <f>IF($B13="N/A","N/A",IF(C13&gt;1,"Yes","No"))</f>
        <v>Yes</v>
      </c>
      <c r="E13" s="8">
        <v>1.1704247335</v>
      </c>
      <c r="F13" s="9" t="str">
        <f>IF($B13="N/A","N/A",IF(E13&gt;1,"Yes","No"))</f>
        <v>Yes</v>
      </c>
      <c r="G13" s="8">
        <v>1.1738963347</v>
      </c>
      <c r="H13" s="9" t="str">
        <f>IF($B13="N/A","N/A",IF(G13&gt;1,"Yes","No"))</f>
        <v>Yes</v>
      </c>
      <c r="I13" s="10">
        <v>9.64E-2</v>
      </c>
      <c r="J13" s="10">
        <v>0.29659999999999997</v>
      </c>
      <c r="K13" s="9" t="str">
        <f t="shared" si="0"/>
        <v>Yes</v>
      </c>
    </row>
    <row r="14" spans="1:11" x14ac:dyDescent="0.25">
      <c r="A14" s="96" t="s">
        <v>311</v>
      </c>
      <c r="B14" s="35" t="s">
        <v>214</v>
      </c>
      <c r="C14" s="8">
        <v>99.963170054000003</v>
      </c>
      <c r="D14" s="9" t="str">
        <f>IF($B14="N/A","N/A",IF(C14&gt;100,"No",IF(C14&lt;95,"No","Yes")))</f>
        <v>Yes</v>
      </c>
      <c r="E14" s="8">
        <v>99.966907140999993</v>
      </c>
      <c r="F14" s="9" t="str">
        <f>IF($B14="N/A","N/A",IF(E14&gt;100,"No",IF(E14&lt;95,"No","Yes")))</f>
        <v>Yes</v>
      </c>
      <c r="G14" s="8">
        <v>99.933014353999994</v>
      </c>
      <c r="H14" s="9" t="str">
        <f>IF($B14="N/A","N/A",IF(G14&gt;100,"No",IF(G14&lt;95,"No","Yes")))</f>
        <v>Yes</v>
      </c>
      <c r="I14" s="10">
        <v>3.7000000000000002E-3</v>
      </c>
      <c r="J14" s="10">
        <v>-3.4000000000000002E-2</v>
      </c>
      <c r="K14" s="9" t="str">
        <f t="shared" si="0"/>
        <v>Yes</v>
      </c>
    </row>
    <row r="15" spans="1:11" x14ac:dyDescent="0.25">
      <c r="A15" s="96" t="s">
        <v>828</v>
      </c>
      <c r="B15" s="35" t="s">
        <v>221</v>
      </c>
      <c r="C15" s="8">
        <v>13.686394695000001</v>
      </c>
      <c r="D15" s="9" t="str">
        <f>IF($B15="N/A","N/A",IF(C15&gt;3,"Yes","No"))</f>
        <v>Yes</v>
      </c>
      <c r="E15" s="8">
        <v>13.503509004</v>
      </c>
      <c r="F15" s="9" t="str">
        <f>IF($B15="N/A","N/A",IF(E15&gt;3,"Yes","No"))</f>
        <v>Yes</v>
      </c>
      <c r="G15" s="8">
        <v>13.457674998</v>
      </c>
      <c r="H15" s="9" t="str">
        <f>IF($B15="N/A","N/A",IF(G15&gt;3,"Yes","No"))</f>
        <v>Yes</v>
      </c>
      <c r="I15" s="10">
        <v>-1.34</v>
      </c>
      <c r="J15" s="10">
        <v>-0.33900000000000002</v>
      </c>
      <c r="K15" s="9" t="str">
        <f t="shared" si="0"/>
        <v>Yes</v>
      </c>
    </row>
    <row r="16" spans="1:11" x14ac:dyDescent="0.25">
      <c r="A16" s="96" t="s">
        <v>829</v>
      </c>
      <c r="B16" s="35" t="s">
        <v>222</v>
      </c>
      <c r="C16" s="8">
        <v>5.0658251582</v>
      </c>
      <c r="D16" s="9" t="str">
        <f>IF($B16="N/A","N/A",IF(C16&gt;=8,"No",IF(C16&lt;2,"No","Yes")))</f>
        <v>Yes</v>
      </c>
      <c r="E16" s="8">
        <v>5.0554967238000001</v>
      </c>
      <c r="F16" s="9" t="str">
        <f>IF($B16="N/A","N/A",IF(E16&gt;=8,"No",IF(E16&lt;2,"No","Yes")))</f>
        <v>Yes</v>
      </c>
      <c r="G16" s="8">
        <v>5.0785645933000003</v>
      </c>
      <c r="H16" s="9" t="str">
        <f>IF($B16="N/A","N/A",IF(G16&gt;=8,"No",IF(G16&lt;2,"No","Yes")))</f>
        <v>Yes</v>
      </c>
      <c r="I16" s="10">
        <v>-0.20399999999999999</v>
      </c>
      <c r="J16" s="10">
        <v>0.45629999999999998</v>
      </c>
      <c r="K16" s="9" t="str">
        <f t="shared" si="0"/>
        <v>Yes</v>
      </c>
    </row>
    <row r="17" spans="1:11" x14ac:dyDescent="0.25">
      <c r="A17" s="96" t="s">
        <v>312</v>
      </c>
      <c r="B17" s="35" t="s">
        <v>223</v>
      </c>
      <c r="C17" s="8">
        <v>99.986607292000002</v>
      </c>
      <c r="D17" s="9" t="str">
        <f>IF(OR($B17="N/A",$C17="N/A"),"N/A",IF(C17&gt;100,"No",IF(C17&lt;98,"No","Yes")))</f>
        <v>Yes</v>
      </c>
      <c r="E17" s="8">
        <v>100</v>
      </c>
      <c r="F17" s="9" t="str">
        <f>IF(OR($B17="N/A",$E17="N/A"),"N/A",IF(E17&gt;100,"No",IF(E17&lt;98,"No","Yes")))</f>
        <v>Yes</v>
      </c>
      <c r="G17" s="8">
        <v>100</v>
      </c>
      <c r="H17" s="9" t="str">
        <f>IF($B17="N/A","N/A",IF(G17&gt;100,"No",IF(G17&lt;98,"No","Yes")))</f>
        <v>Yes</v>
      </c>
      <c r="I17" s="10">
        <v>1.34E-2</v>
      </c>
      <c r="J17" s="10">
        <v>0</v>
      </c>
      <c r="K17" s="9" t="str">
        <f t="shared" si="0"/>
        <v>Yes</v>
      </c>
    </row>
    <row r="18" spans="1:11" x14ac:dyDescent="0.25">
      <c r="A18" s="96" t="s">
        <v>31</v>
      </c>
      <c r="B18" s="35" t="s">
        <v>214</v>
      </c>
      <c r="C18" s="8">
        <v>99.859376569000005</v>
      </c>
      <c r="D18" s="9" t="str">
        <f>IF($B18="N/A","N/A",IF(C18&gt;100,"No",IF(C18&lt;95,"No","Yes")))</f>
        <v>Yes</v>
      </c>
      <c r="E18" s="8">
        <v>99.907339996000005</v>
      </c>
      <c r="F18" s="9" t="str">
        <f>IF($B18="N/A","N/A",IF(E18&gt;100,"No",IF(E18&lt;95,"No","Yes")))</f>
        <v>Yes</v>
      </c>
      <c r="G18" s="8">
        <v>99.937799042999998</v>
      </c>
      <c r="H18" s="9" t="str">
        <f>IF($B18="N/A","N/A",IF(G18&gt;100,"No",IF(G18&lt;95,"No","Yes")))</f>
        <v>Yes</v>
      </c>
      <c r="I18" s="10">
        <v>4.8000000000000001E-2</v>
      </c>
      <c r="J18" s="10">
        <v>3.0499999999999999E-2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99.956473700000004</v>
      </c>
      <c r="D20" s="9" t="str">
        <f>IF($B20="N/A","N/A",IF(C20&gt;100,"No",IF(C20&lt;98,"No","Yes")))</f>
        <v>Yes</v>
      </c>
      <c r="E20" s="8">
        <v>99.993381428000006</v>
      </c>
      <c r="F20" s="9" t="str">
        <f>IF($B20="N/A","N/A",IF(E20&gt;100,"No",IF(E20&lt;98,"No","Yes")))</f>
        <v>Yes</v>
      </c>
      <c r="G20" s="8">
        <v>99.985645933000001</v>
      </c>
      <c r="H20" s="9" t="str">
        <f>IF($B20="N/A","N/A",IF(G20&gt;100,"No",IF(G20&lt;98,"No","Yes")))</f>
        <v>Yes</v>
      </c>
      <c r="I20" s="10">
        <v>3.6900000000000002E-2</v>
      </c>
      <c r="J20" s="10">
        <v>-8.0000000000000002E-3</v>
      </c>
      <c r="K20" s="9" t="str">
        <f t="shared" si="0"/>
        <v>Yes</v>
      </c>
    </row>
    <row r="21" spans="1:11" x14ac:dyDescent="0.25">
      <c r="A21" s="96" t="s">
        <v>831</v>
      </c>
      <c r="B21" s="35" t="s">
        <v>225</v>
      </c>
      <c r="C21" s="8">
        <v>8.3909023915999992</v>
      </c>
      <c r="D21" s="9" t="str">
        <f>IF($B21="N/A","N/A",IF(C21&gt;=2,"Yes","No"))</f>
        <v>Yes</v>
      </c>
      <c r="E21" s="8">
        <v>8.5201217897999992</v>
      </c>
      <c r="F21" s="9" t="str">
        <f>IF($B21="N/A","N/A",IF(E21&gt;=2,"Yes","No"))</f>
        <v>Yes</v>
      </c>
      <c r="G21" s="8">
        <v>8.5213188496000001</v>
      </c>
      <c r="H21" s="9" t="str">
        <f>IF($B21="N/A","N/A",IF(G21&gt;=2,"Yes","No"))</f>
        <v>Yes</v>
      </c>
      <c r="I21" s="10">
        <v>1.54</v>
      </c>
      <c r="J21" s="10">
        <v>1.4E-2</v>
      </c>
      <c r="K21" s="9" t="str">
        <f t="shared" si="0"/>
        <v>Yes</v>
      </c>
    </row>
    <row r="22" spans="1:11" x14ac:dyDescent="0.25">
      <c r="A22" s="96" t="s">
        <v>832</v>
      </c>
      <c r="B22" s="35" t="s">
        <v>226</v>
      </c>
      <c r="C22" s="8">
        <v>5.6776311381999998</v>
      </c>
      <c r="D22" s="9" t="str">
        <f>IF($B22="N/A","N/A",IF(C22&gt;30,"No",IF(C22&lt;5,"No","Yes")))</f>
        <v>Yes</v>
      </c>
      <c r="E22" s="8">
        <v>5.5897537728</v>
      </c>
      <c r="F22" s="9" t="str">
        <f>IF($B22="N/A","N/A",IF(E22&gt;30,"No",IF(E22&lt;5,"No","Yes")))</f>
        <v>Yes</v>
      </c>
      <c r="G22" s="8">
        <v>5.6563143035000003</v>
      </c>
      <c r="H22" s="9" t="str">
        <f>IF($B22="N/A","N/A",IF(G22&gt;30,"No",IF(G22&lt;5,"No","Yes")))</f>
        <v>Yes</v>
      </c>
      <c r="I22" s="10">
        <v>-1.55</v>
      </c>
      <c r="J22" s="10">
        <v>1.1910000000000001</v>
      </c>
      <c r="K22" s="9" t="str">
        <f t="shared" si="0"/>
        <v>Yes</v>
      </c>
    </row>
    <row r="23" spans="1:11" x14ac:dyDescent="0.25">
      <c r="A23" s="96" t="s">
        <v>833</v>
      </c>
      <c r="B23" s="35" t="s">
        <v>227</v>
      </c>
      <c r="C23" s="8">
        <v>30.890332954000002</v>
      </c>
      <c r="D23" s="9" t="str">
        <f>IF($B23="N/A","N/A",IF(C23&gt;75,"No",IF(C23&lt;15,"No","Yes")))</f>
        <v>Yes</v>
      </c>
      <c r="E23" s="8">
        <v>29.669711411000002</v>
      </c>
      <c r="F23" s="9" t="str">
        <f>IF($B23="N/A","N/A",IF(E23&gt;75,"No",IF(E23&lt;15,"No","Yes")))</f>
        <v>Yes</v>
      </c>
      <c r="G23" s="8">
        <v>29.765038044000001</v>
      </c>
      <c r="H23" s="9" t="str">
        <f>IF($B23="N/A","N/A",IF(G23&gt;75,"No",IF(G23&lt;15,"No","Yes")))</f>
        <v>Yes</v>
      </c>
      <c r="I23" s="10">
        <v>-3.95</v>
      </c>
      <c r="J23" s="10">
        <v>0.32129999999999997</v>
      </c>
      <c r="K23" s="9" t="str">
        <f t="shared" si="0"/>
        <v>Yes</v>
      </c>
    </row>
    <row r="24" spans="1:11" x14ac:dyDescent="0.25">
      <c r="A24" s="96" t="s">
        <v>834</v>
      </c>
      <c r="B24" s="35" t="s">
        <v>228</v>
      </c>
      <c r="C24" s="8">
        <v>63.432035908000003</v>
      </c>
      <c r="D24" s="9" t="str">
        <f>IF($B24="N/A","N/A",IF(C24&gt;70,"No",IF(C24&lt;25,"No","Yes")))</f>
        <v>Yes</v>
      </c>
      <c r="E24" s="8">
        <v>64.740534815999993</v>
      </c>
      <c r="F24" s="9" t="str">
        <f>IF($B24="N/A","N/A",IF(E24&gt;70,"No",IF(E24&lt;25,"No","Yes")))</f>
        <v>Yes</v>
      </c>
      <c r="G24" s="8">
        <v>64.578647653000004</v>
      </c>
      <c r="H24" s="9" t="str">
        <f>IF($B24="N/A","N/A",IF(G24&gt;70,"No",IF(G24&lt;25,"No","Yes")))</f>
        <v>Yes</v>
      </c>
      <c r="I24" s="10">
        <v>2.0630000000000002</v>
      </c>
      <c r="J24" s="10">
        <v>-0.25</v>
      </c>
      <c r="K24" s="9" t="str">
        <f t="shared" si="0"/>
        <v>Yes</v>
      </c>
    </row>
    <row r="25" spans="1:11" x14ac:dyDescent="0.25">
      <c r="A25" s="96" t="s">
        <v>318</v>
      </c>
      <c r="B25" s="35" t="s">
        <v>229</v>
      </c>
      <c r="C25" s="8">
        <v>48.404593699000003</v>
      </c>
      <c r="D25" s="9" t="str">
        <f>IF($B25="N/A","N/A",IF(C25&gt;70,"No",IF(C25&lt;35,"No","Yes")))</f>
        <v>Yes</v>
      </c>
      <c r="E25" s="8">
        <v>49.258719968000001</v>
      </c>
      <c r="F25" s="9" t="str">
        <f>IF($B25="N/A","N/A",IF(E25&gt;70,"No",IF(E25&lt;35,"No","Yes")))</f>
        <v>Yes</v>
      </c>
      <c r="G25" s="8">
        <v>48.555023923</v>
      </c>
      <c r="H25" s="9" t="str">
        <f>IF($B25="N/A","N/A",IF(G25&gt;70,"No",IF(G25&lt;35,"No","Yes")))</f>
        <v>Yes</v>
      </c>
      <c r="I25" s="10">
        <v>1.7649999999999999</v>
      </c>
      <c r="J25" s="10">
        <v>-1.43</v>
      </c>
      <c r="K25" s="9" t="str">
        <f t="shared" si="0"/>
        <v>Yes</v>
      </c>
    </row>
    <row r="26" spans="1:11" x14ac:dyDescent="0.25">
      <c r="A26" s="96" t="s">
        <v>835</v>
      </c>
      <c r="B26" s="35" t="s">
        <v>220</v>
      </c>
      <c r="C26" s="8">
        <v>2.3577505706999999</v>
      </c>
      <c r="D26" s="9" t="str">
        <f>IF($B26="N/A","N/A",IF(C26&gt;1,"Yes","No"))</f>
        <v>Yes</v>
      </c>
      <c r="E26" s="8">
        <v>2.3596909640999999</v>
      </c>
      <c r="F26" s="9" t="str">
        <f>IF($B26="N/A","N/A",IF(E26&gt;1,"Yes","No"))</f>
        <v>Yes</v>
      </c>
      <c r="G26" s="8">
        <v>2.3868742609</v>
      </c>
      <c r="H26" s="9" t="str">
        <f>IF($B26="N/A","N/A",IF(G26&gt;1,"Yes","No"))</f>
        <v>Yes</v>
      </c>
      <c r="I26" s="10">
        <v>8.2299999999999998E-2</v>
      </c>
      <c r="J26" s="10">
        <v>1.1519999999999999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99.757902745999999</v>
      </c>
      <c r="D28" s="9" t="str">
        <f>IF($B28="N/A","N/A",IF(C28&gt;15,"No",IF(C28&lt;-15,"No","Yes")))</f>
        <v>N/A</v>
      </c>
      <c r="E28" s="8">
        <v>99.623782331000001</v>
      </c>
      <c r="F28" s="9" t="str">
        <f>IF($B28="N/A","N/A",IF(E28&gt;15,"No",IF(E28&lt;-15,"No","Yes")))</f>
        <v>N/A</v>
      </c>
      <c r="G28" s="8">
        <v>99.152542373000003</v>
      </c>
      <c r="H28" s="9" t="str">
        <f>IF($B28="N/A","N/A",IF(G28&gt;15,"No",IF(G28&lt;-15,"No","Yes")))</f>
        <v>N/A</v>
      </c>
      <c r="I28" s="10">
        <v>-0.13400000000000001</v>
      </c>
      <c r="J28" s="10">
        <v>-0.47299999999999998</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99.993066149000001</v>
      </c>
      <c r="D30" s="9" t="str">
        <f>IF($B30="N/A","N/A",IF(C30&gt;15,"No",IF(C30&lt;-15,"No","Yes")))</f>
        <v>N/A</v>
      </c>
      <c r="E30" s="8">
        <v>100</v>
      </c>
      <c r="F30" s="9" t="str">
        <f>IF($B30="N/A","N/A",IF(E30&gt;15,"No",IF(E30&lt;-15,"No","Yes")))</f>
        <v>N/A</v>
      </c>
      <c r="G30" s="8">
        <v>100</v>
      </c>
      <c r="H30" s="9" t="str">
        <f>IF($B30="N/A","N/A",IF(G30&gt;15,"No",IF(G30&lt;-15,"No","Yes")))</f>
        <v>N/A</v>
      </c>
      <c r="I30" s="10">
        <v>6.8999999999999999E-3</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72360</v>
      </c>
      <c r="D6" s="9" t="str">
        <f>IF(OR($B6="N/A",$C6="N/A"),"N/A",IF(C6&lt;0,"No","Yes"))</f>
        <v>N/A</v>
      </c>
      <c r="E6" s="36">
        <v>72776</v>
      </c>
      <c r="F6" s="9" t="str">
        <f>IF($B6="N/A","N/A",IF(E6&lt;0,"No","Yes"))</f>
        <v>N/A</v>
      </c>
      <c r="G6" s="36">
        <v>71652</v>
      </c>
      <c r="H6" s="9" t="str">
        <f>IF($B6="N/A","N/A",IF(G6&lt;0,"No","Yes"))</f>
        <v>N/A</v>
      </c>
      <c r="I6" s="10">
        <v>0.57489999999999997</v>
      </c>
      <c r="J6" s="10">
        <v>-1.54</v>
      </c>
      <c r="K6" s="9" t="str">
        <f t="shared" ref="K6:K35" si="0">IF(J6="Div by 0", "N/A", IF(J6="N/A","N/A", IF(J6&gt;30, "No", IF(J6&lt;-30, "No", "Yes"))))</f>
        <v>Yes</v>
      </c>
    </row>
    <row r="7" spans="1:11" x14ac:dyDescent="0.25">
      <c r="A7" s="96" t="s">
        <v>438</v>
      </c>
      <c r="B7" s="91" t="s">
        <v>213</v>
      </c>
      <c r="C7" s="9">
        <v>0.50995024879999995</v>
      </c>
      <c r="D7" s="9" t="str">
        <f t="shared" ref="D7:D17" si="1">IF(OR($B7="N/A",$C7="N/A"),"N/A",IF(C7&lt;0,"No","Yes"))</f>
        <v>N/A</v>
      </c>
      <c r="E7" s="9">
        <v>0.52352423879999999</v>
      </c>
      <c r="F7" s="9" t="str">
        <f t="shared" ref="F7:F17" si="2">IF($B7="N/A","N/A",IF(E7&lt;0,"No","Yes"))</f>
        <v>N/A</v>
      </c>
      <c r="G7" s="9">
        <v>0.76620331600000002</v>
      </c>
      <c r="H7" s="9" t="str">
        <f t="shared" ref="H7:H17" si="3">IF($B7="N/A","N/A",IF(G7&lt;0,"No","Yes"))</f>
        <v>N/A</v>
      </c>
      <c r="I7" s="10">
        <v>2.6619999999999999</v>
      </c>
      <c r="J7" s="10">
        <v>46.35</v>
      </c>
      <c r="K7" s="9" t="str">
        <f t="shared" si="0"/>
        <v>No</v>
      </c>
    </row>
    <row r="8" spans="1:11" x14ac:dyDescent="0.25">
      <c r="A8" s="96" t="s">
        <v>439</v>
      </c>
      <c r="B8" s="91" t="s">
        <v>213</v>
      </c>
      <c r="C8" s="9">
        <v>11.867053621</v>
      </c>
      <c r="D8" s="9" t="str">
        <f t="shared" si="1"/>
        <v>N/A</v>
      </c>
      <c r="E8" s="9">
        <v>13.140320985000001</v>
      </c>
      <c r="F8" s="9" t="str">
        <f t="shared" si="2"/>
        <v>N/A</v>
      </c>
      <c r="G8" s="9">
        <v>13.847485066999999</v>
      </c>
      <c r="H8" s="9" t="str">
        <f t="shared" si="3"/>
        <v>N/A</v>
      </c>
      <c r="I8" s="10">
        <v>10.73</v>
      </c>
      <c r="J8" s="10">
        <v>5.3819999999999997</v>
      </c>
      <c r="K8" s="9" t="str">
        <f t="shared" si="0"/>
        <v>Yes</v>
      </c>
    </row>
    <row r="9" spans="1:11" x14ac:dyDescent="0.25">
      <c r="A9" s="96" t="s">
        <v>440</v>
      </c>
      <c r="B9" s="91" t="s">
        <v>213</v>
      </c>
      <c r="C9" s="9">
        <v>42.327252626000003</v>
      </c>
      <c r="D9" s="9" t="str">
        <f t="shared" si="1"/>
        <v>N/A</v>
      </c>
      <c r="E9" s="9">
        <v>39.897768495000001</v>
      </c>
      <c r="F9" s="9" t="str">
        <f t="shared" si="2"/>
        <v>N/A</v>
      </c>
      <c r="G9" s="9">
        <v>36.952213475999997</v>
      </c>
      <c r="H9" s="9" t="str">
        <f t="shared" si="3"/>
        <v>N/A</v>
      </c>
      <c r="I9" s="10">
        <v>-5.74</v>
      </c>
      <c r="J9" s="10">
        <v>-7.38</v>
      </c>
      <c r="K9" s="9" t="str">
        <f t="shared" si="0"/>
        <v>Yes</v>
      </c>
    </row>
    <row r="10" spans="1:11" x14ac:dyDescent="0.25">
      <c r="A10" s="96" t="s">
        <v>441</v>
      </c>
      <c r="B10" s="91" t="s">
        <v>213</v>
      </c>
      <c r="C10" s="9">
        <v>45.053897181000004</v>
      </c>
      <c r="D10" s="9" t="str">
        <f t="shared" si="1"/>
        <v>N/A</v>
      </c>
      <c r="E10" s="9">
        <v>46.288611629999998</v>
      </c>
      <c r="F10" s="9" t="str">
        <f t="shared" si="2"/>
        <v>N/A</v>
      </c>
      <c r="G10" s="9">
        <v>48.332216826</v>
      </c>
      <c r="H10" s="9" t="str">
        <f t="shared" si="3"/>
        <v>N/A</v>
      </c>
      <c r="I10" s="10">
        <v>2.7410000000000001</v>
      </c>
      <c r="J10" s="10">
        <v>4.415</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96.288004422</v>
      </c>
      <c r="D12" s="9" t="str">
        <f t="shared" si="1"/>
        <v>N/A</v>
      </c>
      <c r="E12" s="9">
        <v>96.726942948000001</v>
      </c>
      <c r="F12" s="9" t="str">
        <f t="shared" si="2"/>
        <v>N/A</v>
      </c>
      <c r="G12" s="9">
        <v>99.411042260000002</v>
      </c>
      <c r="H12" s="9" t="str">
        <f t="shared" si="3"/>
        <v>N/A</v>
      </c>
      <c r="I12" s="10">
        <v>0.45590000000000003</v>
      </c>
      <c r="J12" s="10">
        <v>2.7749999999999999</v>
      </c>
      <c r="K12" s="9" t="str">
        <f t="shared" si="0"/>
        <v>Yes</v>
      </c>
    </row>
    <row r="13" spans="1:11" x14ac:dyDescent="0.25">
      <c r="A13" s="26" t="s">
        <v>827</v>
      </c>
      <c r="B13" s="91" t="s">
        <v>213</v>
      </c>
      <c r="C13" s="9">
        <v>1.0662657519000001</v>
      </c>
      <c r="D13" s="9" t="str">
        <f t="shared" si="1"/>
        <v>N/A</v>
      </c>
      <c r="E13" s="9">
        <v>1.0736994630000001</v>
      </c>
      <c r="F13" s="9" t="str">
        <f t="shared" si="2"/>
        <v>N/A</v>
      </c>
      <c r="G13" s="9">
        <v>1.0772848519</v>
      </c>
      <c r="H13" s="9" t="str">
        <f t="shared" si="3"/>
        <v>N/A</v>
      </c>
      <c r="I13" s="10">
        <v>0.69720000000000004</v>
      </c>
      <c r="J13" s="10">
        <v>0.33389999999999997</v>
      </c>
      <c r="K13" s="9" t="str">
        <f t="shared" si="0"/>
        <v>Yes</v>
      </c>
    </row>
    <row r="14" spans="1:11" x14ac:dyDescent="0.25">
      <c r="A14" s="26" t="s">
        <v>311</v>
      </c>
      <c r="B14" s="91" t="s">
        <v>213</v>
      </c>
      <c r="C14" s="9">
        <v>89.190160309999996</v>
      </c>
      <c r="D14" s="9" t="str">
        <f t="shared" si="1"/>
        <v>N/A</v>
      </c>
      <c r="E14" s="9">
        <v>90.496867098999999</v>
      </c>
      <c r="F14" s="9" t="str">
        <f t="shared" si="2"/>
        <v>N/A</v>
      </c>
      <c r="G14" s="9">
        <v>92.487299726000003</v>
      </c>
      <c r="H14" s="9" t="str">
        <f t="shared" si="3"/>
        <v>N/A</v>
      </c>
      <c r="I14" s="10">
        <v>1.4650000000000001</v>
      </c>
      <c r="J14" s="10">
        <v>2.1989999999999998</v>
      </c>
      <c r="K14" s="9" t="str">
        <f t="shared" si="0"/>
        <v>Yes</v>
      </c>
    </row>
    <row r="15" spans="1:11" x14ac:dyDescent="0.25">
      <c r="A15" s="26" t="s">
        <v>828</v>
      </c>
      <c r="B15" s="91" t="s">
        <v>213</v>
      </c>
      <c r="C15" s="9">
        <v>6.9522141994000002</v>
      </c>
      <c r="D15" s="9" t="str">
        <f t="shared" si="1"/>
        <v>N/A</v>
      </c>
      <c r="E15" s="9">
        <v>8.9945338597000006</v>
      </c>
      <c r="F15" s="9" t="str">
        <f t="shared" si="2"/>
        <v>N/A</v>
      </c>
      <c r="G15" s="9">
        <v>9.1509755692999999</v>
      </c>
      <c r="H15" s="9" t="str">
        <f t="shared" si="3"/>
        <v>N/A</v>
      </c>
      <c r="I15" s="10">
        <v>29.38</v>
      </c>
      <c r="J15" s="10">
        <v>1.7390000000000001</v>
      </c>
      <c r="K15" s="9" t="str">
        <f t="shared" si="0"/>
        <v>Yes</v>
      </c>
    </row>
    <row r="16" spans="1:11" x14ac:dyDescent="0.25">
      <c r="A16" s="26" t="s">
        <v>837</v>
      </c>
      <c r="B16" s="91" t="s">
        <v>213</v>
      </c>
      <c r="C16" s="9">
        <v>2.9025677878999998</v>
      </c>
      <c r="D16" s="9" t="str">
        <f t="shared" si="1"/>
        <v>N/A</v>
      </c>
      <c r="E16" s="9">
        <v>3.0226355427999998</v>
      </c>
      <c r="F16" s="9" t="str">
        <f t="shared" si="2"/>
        <v>N/A</v>
      </c>
      <c r="G16" s="9">
        <v>3.1581582425999999</v>
      </c>
      <c r="H16" s="9" t="str">
        <f t="shared" si="3"/>
        <v>N/A</v>
      </c>
      <c r="I16" s="10">
        <v>4.1369999999999996</v>
      </c>
      <c r="J16" s="10">
        <v>4.484</v>
      </c>
      <c r="K16" s="9" t="str">
        <f t="shared" si="0"/>
        <v>Yes</v>
      </c>
    </row>
    <row r="17" spans="1:11" x14ac:dyDescent="0.25">
      <c r="A17" s="26" t="s">
        <v>830</v>
      </c>
      <c r="B17" s="91" t="s">
        <v>213</v>
      </c>
      <c r="C17" s="9">
        <v>4.0893955324000002</v>
      </c>
      <c r="D17" s="9" t="str">
        <f t="shared" si="1"/>
        <v>N/A</v>
      </c>
      <c r="E17" s="9">
        <v>4.0709154278000002</v>
      </c>
      <c r="F17" s="9" t="str">
        <f t="shared" si="2"/>
        <v>N/A</v>
      </c>
      <c r="G17" s="9">
        <v>3.6383848314999998</v>
      </c>
      <c r="H17" s="9" t="str">
        <f t="shared" si="3"/>
        <v>N/A</v>
      </c>
      <c r="I17" s="10">
        <v>-0.45200000000000001</v>
      </c>
      <c r="J17" s="10">
        <v>-10.6</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99.998604365999995</v>
      </c>
      <c r="H18" s="9" t="str">
        <f>IF($B18="N/A","N/A",IF(G18&gt;100,"No",IF(G18&lt;98,"No","Yes")))</f>
        <v>Yes</v>
      </c>
      <c r="I18" s="10">
        <v>0</v>
      </c>
      <c r="J18" s="10">
        <v>-1E-3</v>
      </c>
      <c r="K18" s="9" t="str">
        <f t="shared" si="0"/>
        <v>Yes</v>
      </c>
    </row>
    <row r="19" spans="1:11" x14ac:dyDescent="0.25">
      <c r="A19" s="96" t="s">
        <v>31</v>
      </c>
      <c r="B19" s="35" t="s">
        <v>214</v>
      </c>
      <c r="C19" s="9">
        <v>99.734660032999997</v>
      </c>
      <c r="D19" s="9" t="str">
        <f>IF(OR($B19="N/A",$C19="N/A"),"N/A",IF(C19&gt;100,"No",IF(C19&lt;95,"No","Yes")))</f>
        <v>Yes</v>
      </c>
      <c r="E19" s="9">
        <v>99.847477190000006</v>
      </c>
      <c r="F19" s="9" t="str">
        <f>IF(OR($B19="N/A",$E19="N/A"),"N/A",IF(E19&gt;100,"No",IF(E19&lt;98,"No","Yes")))</f>
        <v>Yes</v>
      </c>
      <c r="G19" s="9">
        <v>99.845084575000001</v>
      </c>
      <c r="H19" s="9" t="str">
        <f>IF($B19="N/A","N/A",IF(G19&gt;100,"No",IF(G19&lt;95,"No","Yes")))</f>
        <v>Yes</v>
      </c>
      <c r="I19" s="10">
        <v>0.11310000000000001</v>
      </c>
      <c r="J19" s="10">
        <v>-2E-3</v>
      </c>
      <c r="K19" s="9" t="str">
        <f t="shared" si="0"/>
        <v>Yes</v>
      </c>
    </row>
    <row r="20" spans="1:11" x14ac:dyDescent="0.25">
      <c r="A20" s="26" t="s">
        <v>313</v>
      </c>
      <c r="B20" s="91" t="s">
        <v>213</v>
      </c>
      <c r="C20" s="9">
        <v>98.512990603000006</v>
      </c>
      <c r="D20" s="9" t="str">
        <f t="shared" ref="D20:D35" si="4">IF(OR($B20="N/A",$C20="N/A"),"N/A",IF(C20&lt;0,"No","Yes"))</f>
        <v>N/A</v>
      </c>
      <c r="E20" s="9">
        <v>98.602561284000004</v>
      </c>
      <c r="F20" s="9" t="str">
        <f t="shared" ref="F20:F34" si="5">IF($B20="N/A","N/A",IF(E20&lt;0,"No","Yes"))</f>
        <v>N/A</v>
      </c>
      <c r="G20" s="9">
        <v>98.806732541000002</v>
      </c>
      <c r="H20" s="9" t="str">
        <f t="shared" ref="H20:H35" si="6">IF($B20="N/A","N/A",IF(G20&lt;0,"No","Yes"))</f>
        <v>N/A</v>
      </c>
      <c r="I20" s="10">
        <v>9.0899999999999995E-2</v>
      </c>
      <c r="J20" s="10">
        <v>0.20710000000000001</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4.6134051961999996</v>
      </c>
      <c r="D23" s="9" t="str">
        <f t="shared" si="4"/>
        <v>N/A</v>
      </c>
      <c r="E23" s="9">
        <v>4.936270199</v>
      </c>
      <c r="F23" s="9" t="str">
        <f t="shared" si="5"/>
        <v>N/A</v>
      </c>
      <c r="G23" s="9">
        <v>5.0682186121999999</v>
      </c>
      <c r="H23" s="9" t="str">
        <f t="shared" si="6"/>
        <v>N/A</v>
      </c>
      <c r="I23" s="10">
        <v>6.9980000000000002</v>
      </c>
      <c r="J23" s="10">
        <v>2.673</v>
      </c>
      <c r="K23" s="9" t="str">
        <f t="shared" si="0"/>
        <v>Yes</v>
      </c>
    </row>
    <row r="24" spans="1:11" x14ac:dyDescent="0.25">
      <c r="A24" s="26" t="s">
        <v>315</v>
      </c>
      <c r="B24" s="91" t="s">
        <v>213</v>
      </c>
      <c r="C24" s="9">
        <v>3.7866224433000002</v>
      </c>
      <c r="D24" s="9" t="str">
        <f t="shared" si="4"/>
        <v>N/A</v>
      </c>
      <c r="E24" s="9">
        <v>3.6674178301000002</v>
      </c>
      <c r="F24" s="9" t="str">
        <f t="shared" si="5"/>
        <v>N/A</v>
      </c>
      <c r="G24" s="9">
        <v>3.5965499915999999</v>
      </c>
      <c r="H24" s="9" t="str">
        <f t="shared" si="6"/>
        <v>N/A</v>
      </c>
      <c r="I24" s="10">
        <v>-3.15</v>
      </c>
      <c r="J24" s="10">
        <v>-1.93</v>
      </c>
      <c r="K24" s="9" t="str">
        <f t="shared" si="0"/>
        <v>Yes</v>
      </c>
    </row>
    <row r="25" spans="1:11" x14ac:dyDescent="0.25">
      <c r="A25" s="26" t="s">
        <v>316</v>
      </c>
      <c r="B25" s="91" t="s">
        <v>213</v>
      </c>
      <c r="C25" s="9">
        <v>15.344112769000001</v>
      </c>
      <c r="D25" s="9" t="str">
        <f t="shared" si="4"/>
        <v>N/A</v>
      </c>
      <c r="E25" s="9">
        <v>16.223755084</v>
      </c>
      <c r="F25" s="9" t="str">
        <f t="shared" si="5"/>
        <v>N/A</v>
      </c>
      <c r="G25" s="9">
        <v>16.090269636999999</v>
      </c>
      <c r="H25" s="9" t="str">
        <f t="shared" si="6"/>
        <v>N/A</v>
      </c>
      <c r="I25" s="10">
        <v>5.7329999999999997</v>
      </c>
      <c r="J25" s="10">
        <v>-0.82299999999999995</v>
      </c>
      <c r="K25" s="9" t="str">
        <f t="shared" si="0"/>
        <v>Yes</v>
      </c>
    </row>
    <row r="26" spans="1:11" x14ac:dyDescent="0.25">
      <c r="A26" s="26" t="s">
        <v>317</v>
      </c>
      <c r="B26" s="91" t="s">
        <v>213</v>
      </c>
      <c r="C26" s="9">
        <v>80.869264787000006</v>
      </c>
      <c r="D26" s="9" t="str">
        <f t="shared" si="4"/>
        <v>N/A</v>
      </c>
      <c r="E26" s="9">
        <v>80.108827086000005</v>
      </c>
      <c r="F26" s="9" t="str">
        <f t="shared" si="5"/>
        <v>N/A</v>
      </c>
      <c r="G26" s="9">
        <v>80.313180372000005</v>
      </c>
      <c r="H26" s="9" t="str">
        <f t="shared" si="6"/>
        <v>N/A</v>
      </c>
      <c r="I26" s="10">
        <v>-0.94</v>
      </c>
      <c r="J26" s="10">
        <v>0.25509999999999999</v>
      </c>
      <c r="K26" s="9" t="str">
        <f t="shared" si="0"/>
        <v>Yes</v>
      </c>
    </row>
    <row r="27" spans="1:11" x14ac:dyDescent="0.25">
      <c r="A27" s="26" t="s">
        <v>318</v>
      </c>
      <c r="B27" s="91" t="s">
        <v>213</v>
      </c>
      <c r="C27" s="9">
        <v>61.545052515000002</v>
      </c>
      <c r="D27" s="9" t="str">
        <f t="shared" si="4"/>
        <v>N/A</v>
      </c>
      <c r="E27" s="9">
        <v>63.80262724</v>
      </c>
      <c r="F27" s="9" t="str">
        <f t="shared" si="5"/>
        <v>N/A</v>
      </c>
      <c r="G27" s="9">
        <v>64.489476916000001</v>
      </c>
      <c r="H27" s="9" t="str">
        <f t="shared" si="6"/>
        <v>N/A</v>
      </c>
      <c r="I27" s="10">
        <v>3.6680000000000001</v>
      </c>
      <c r="J27" s="10">
        <v>1.077</v>
      </c>
      <c r="K27" s="9" t="str">
        <f t="shared" si="0"/>
        <v>Yes</v>
      </c>
    </row>
    <row r="28" spans="1:11" x14ac:dyDescent="0.25">
      <c r="A28" s="26" t="s">
        <v>835</v>
      </c>
      <c r="B28" s="91" t="s">
        <v>213</v>
      </c>
      <c r="C28" s="9">
        <v>1.9561234112999999</v>
      </c>
      <c r="D28" s="9" t="str">
        <f t="shared" si="4"/>
        <v>N/A</v>
      </c>
      <c r="E28" s="9">
        <v>1.9831800659000001</v>
      </c>
      <c r="F28" s="9" t="str">
        <f t="shared" si="5"/>
        <v>N/A</v>
      </c>
      <c r="G28" s="9">
        <v>1.9930315097</v>
      </c>
      <c r="H28" s="9" t="str">
        <f t="shared" si="6"/>
        <v>N/A</v>
      </c>
      <c r="I28" s="10">
        <v>1.383</v>
      </c>
      <c r="J28" s="10">
        <v>0.49669999999999997</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96.034490501999997</v>
      </c>
      <c r="D30" s="9" t="str">
        <f t="shared" si="4"/>
        <v>N/A</v>
      </c>
      <c r="E30" s="9">
        <v>79.284129820999993</v>
      </c>
      <c r="F30" s="9" t="str">
        <f t="shared" si="5"/>
        <v>N/A</v>
      </c>
      <c r="G30" s="9">
        <v>99.350761773000002</v>
      </c>
      <c r="H30" s="9" t="str">
        <f t="shared" si="6"/>
        <v>N/A</v>
      </c>
      <c r="I30" s="10">
        <v>-17.399999999999999</v>
      </c>
      <c r="J30" s="10">
        <v>25.31</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99.93453049</v>
      </c>
      <c r="D32" s="9" t="str">
        <f t="shared" si="4"/>
        <v>N/A</v>
      </c>
      <c r="E32" s="9">
        <v>99.902211115</v>
      </c>
      <c r="F32" s="9" t="str">
        <f t="shared" si="5"/>
        <v>N/A</v>
      </c>
      <c r="G32" s="9">
        <v>99.993465190999999</v>
      </c>
      <c r="H32" s="9" t="str">
        <f t="shared" si="6"/>
        <v>N/A</v>
      </c>
      <c r="I32" s="10">
        <v>-3.2000000000000001E-2</v>
      </c>
      <c r="J32" s="10">
        <v>9.1300000000000006E-2</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28.021006080999999</v>
      </c>
      <c r="D34" s="9" t="str">
        <f t="shared" si="4"/>
        <v>N/A</v>
      </c>
      <c r="E34" s="9">
        <v>26.455150049</v>
      </c>
      <c r="F34" s="9" t="str">
        <f t="shared" si="5"/>
        <v>N/A</v>
      </c>
      <c r="G34" s="9">
        <v>27.851281191999998</v>
      </c>
      <c r="H34" s="9" t="str">
        <f t="shared" si="6"/>
        <v>N/A</v>
      </c>
      <c r="I34" s="10">
        <v>-5.59</v>
      </c>
      <c r="J34" s="10">
        <v>5.2770000000000001</v>
      </c>
      <c r="K34" s="9" t="str">
        <f t="shared" si="0"/>
        <v>Yes</v>
      </c>
    </row>
    <row r="35" spans="1:11" ht="25" x14ac:dyDescent="0.25">
      <c r="A35" s="26" t="s">
        <v>370</v>
      </c>
      <c r="B35" s="91" t="s">
        <v>213</v>
      </c>
      <c r="C35" s="9">
        <v>30.305417358</v>
      </c>
      <c r="D35" s="9" t="str">
        <f t="shared" si="4"/>
        <v>N/A</v>
      </c>
      <c r="E35" s="9">
        <v>27.624491591000002</v>
      </c>
      <c r="F35" s="9" t="str">
        <f>IF($B35="N/A","N/A",IF(E35&lt;0,"No","Yes"))</f>
        <v>N/A</v>
      </c>
      <c r="G35" s="9">
        <v>25.907162396</v>
      </c>
      <c r="H35" s="9" t="str">
        <f t="shared" si="6"/>
        <v>N/A</v>
      </c>
      <c r="I35" s="10">
        <v>-8.85</v>
      </c>
      <c r="J35" s="10">
        <v>-6.22</v>
      </c>
      <c r="K35" s="9" t="str">
        <f t="shared" si="0"/>
        <v>Yes</v>
      </c>
    </row>
    <row r="36" spans="1:11" x14ac:dyDescent="0.25">
      <c r="A36" s="29" t="s">
        <v>374</v>
      </c>
      <c r="B36" s="1" t="s">
        <v>213</v>
      </c>
      <c r="C36" s="8">
        <v>92.689331121999999</v>
      </c>
      <c r="D36" s="9" t="str">
        <f t="shared" ref="D36:D39" si="7">IF($B36="N/A","N/A",IF(C36&lt;0,"No","Yes"))</f>
        <v>N/A</v>
      </c>
      <c r="E36" s="8">
        <v>92.301033308000001</v>
      </c>
      <c r="F36" s="9" t="str">
        <f t="shared" ref="F36:F39" si="8">IF($B36="N/A","N/A",IF(E36&lt;0,"No","Yes"))</f>
        <v>N/A</v>
      </c>
      <c r="G36" s="8">
        <v>92.198403393999996</v>
      </c>
      <c r="H36" s="9" t="str">
        <f t="shared" ref="H36:H39" si="9">IF($B36="N/A","N/A",IF(G36&lt;0,"No","Yes"))</f>
        <v>N/A</v>
      </c>
      <c r="I36" s="10">
        <v>-0.41899999999999998</v>
      </c>
      <c r="J36" s="10">
        <v>-0.111</v>
      </c>
      <c r="K36" s="9" t="str">
        <f>IF(J36="Div by 0", "N/A", IF(J36="N/A","N/A", IF(J36&gt;30, "No", IF(J36&lt;-30, "No", "Yes"))))</f>
        <v>Yes</v>
      </c>
    </row>
    <row r="37" spans="1:11" x14ac:dyDescent="0.25">
      <c r="A37" s="29" t="s">
        <v>375</v>
      </c>
      <c r="B37" s="1" t="s">
        <v>213</v>
      </c>
      <c r="C37" s="8">
        <v>5.919016031</v>
      </c>
      <c r="D37" s="9" t="str">
        <f t="shared" si="7"/>
        <v>N/A</v>
      </c>
      <c r="E37" s="8">
        <v>6.1847312300999997</v>
      </c>
      <c r="F37" s="9" t="str">
        <f t="shared" si="8"/>
        <v>N/A</v>
      </c>
      <c r="G37" s="8">
        <v>6.2384860157000004</v>
      </c>
      <c r="H37" s="9" t="str">
        <f t="shared" si="9"/>
        <v>N/A</v>
      </c>
      <c r="I37" s="10">
        <v>4.4889999999999999</v>
      </c>
      <c r="J37" s="10">
        <v>0.86919999999999997</v>
      </c>
      <c r="K37" s="9" t="str">
        <f>IF(J37="Div by 0", "N/A", IF(J37="N/A","N/A", IF(J37&gt;30, "No", IF(J37&lt;-30, "No", "Yes"))))</f>
        <v>Yes</v>
      </c>
    </row>
    <row r="38" spans="1:11" x14ac:dyDescent="0.25">
      <c r="A38" s="29" t="s">
        <v>376</v>
      </c>
      <c r="B38" s="1" t="s">
        <v>213</v>
      </c>
      <c r="C38" s="8">
        <v>0.12990602540000001</v>
      </c>
      <c r="D38" s="9" t="str">
        <f t="shared" si="7"/>
        <v>N/A</v>
      </c>
      <c r="E38" s="8">
        <v>0.1167967462</v>
      </c>
      <c r="F38" s="9" t="str">
        <f t="shared" si="8"/>
        <v>N/A</v>
      </c>
      <c r="G38" s="8">
        <v>5.30341093E-2</v>
      </c>
      <c r="H38" s="9" t="str">
        <f t="shared" si="9"/>
        <v>N/A</v>
      </c>
      <c r="I38" s="10">
        <v>-10.1</v>
      </c>
      <c r="J38" s="10">
        <v>-54.6</v>
      </c>
      <c r="K38" s="9" t="str">
        <f>IF(J38="Div by 0", "N/A", IF(J38="N/A","N/A", IF(J38&gt;30, "No", IF(J38&lt;-30, "No", "Yes"))))</f>
        <v>No</v>
      </c>
    </row>
    <row r="39" spans="1:11" x14ac:dyDescent="0.25">
      <c r="A39" s="29" t="s">
        <v>377</v>
      </c>
      <c r="B39" s="1" t="s">
        <v>213</v>
      </c>
      <c r="C39" s="8">
        <v>0.30956329459999998</v>
      </c>
      <c r="D39" s="9" t="str">
        <f t="shared" si="7"/>
        <v>N/A</v>
      </c>
      <c r="E39" s="8">
        <v>0.31054193689999998</v>
      </c>
      <c r="F39" s="9" t="str">
        <f t="shared" si="8"/>
        <v>N/A</v>
      </c>
      <c r="G39" s="8">
        <v>0.376821303</v>
      </c>
      <c r="H39" s="9" t="str">
        <f t="shared" si="9"/>
        <v>N/A</v>
      </c>
      <c r="I39" s="10">
        <v>0.31609999999999999</v>
      </c>
      <c r="J39" s="10">
        <v>21.34</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275347</v>
      </c>
      <c r="D7" s="32" t="str">
        <f>IF($B7="N/A","N/A",IF(C7&gt;15,"No",IF(C7&lt;-15,"No","Yes")))</f>
        <v>N/A</v>
      </c>
      <c r="E7" s="31">
        <v>267481</v>
      </c>
      <c r="F7" s="32" t="str">
        <f>IF($B7="N/A","N/A",IF(E7&gt;15,"No",IF(E7&lt;-15,"No","Yes")))</f>
        <v>N/A</v>
      </c>
      <c r="G7" s="31">
        <v>256404</v>
      </c>
      <c r="H7" s="32" t="str">
        <f>IF($B7="N/A","N/A",IF(G7&gt;15,"No",IF(G7&lt;-15,"No","Yes")))</f>
        <v>N/A</v>
      </c>
      <c r="I7" s="33">
        <v>-2.86</v>
      </c>
      <c r="J7" s="33">
        <v>-4.1399999999999997</v>
      </c>
      <c r="K7" s="32" t="str">
        <f t="shared" ref="K7:K24" si="0">IF(J7="Div by 0", "N/A", IF(J7="N/A","N/A", IF(J7&gt;30, "No", IF(J7&lt;-30, "No", "Yes"))))</f>
        <v>Yes</v>
      </c>
    </row>
    <row r="8" spans="1:11" x14ac:dyDescent="0.25">
      <c r="A8" s="93" t="s">
        <v>362</v>
      </c>
      <c r="B8" s="30" t="s">
        <v>213</v>
      </c>
      <c r="C8" s="34" t="s">
        <v>213</v>
      </c>
      <c r="D8" s="32" t="str">
        <f>IF($B8="N/A","N/A",IF(C8&gt;15,"No",IF(C8&lt;-15,"No","Yes")))</f>
        <v>N/A</v>
      </c>
      <c r="E8" s="34">
        <v>98.79094216</v>
      </c>
      <c r="F8" s="32" t="str">
        <f>IF($B8="N/A","N/A",IF(E8&gt;15,"No",IF(E8&lt;-15,"No","Yes")))</f>
        <v>N/A</v>
      </c>
      <c r="G8" s="34">
        <v>99.102198094000002</v>
      </c>
      <c r="H8" s="32" t="str">
        <f>IF($B8="N/A","N/A",IF(G8&gt;15,"No",IF(G8&lt;-15,"No","Yes")))</f>
        <v>N/A</v>
      </c>
      <c r="I8" s="33" t="s">
        <v>213</v>
      </c>
      <c r="J8" s="33">
        <v>0.31509999999999999</v>
      </c>
      <c r="K8" s="32" t="str">
        <f t="shared" si="0"/>
        <v>Yes</v>
      </c>
    </row>
    <row r="9" spans="1:11" x14ac:dyDescent="0.25">
      <c r="A9" s="93" t="s">
        <v>119</v>
      </c>
      <c r="B9" s="35" t="s">
        <v>213</v>
      </c>
      <c r="C9" s="8">
        <v>1.0049137996999999</v>
      </c>
      <c r="D9" s="9" t="str">
        <f>IF($B9="N/A","N/A",IF(C9&gt;15,"No",IF(C9&lt;-15,"No","Yes")))</f>
        <v>N/A</v>
      </c>
      <c r="E9" s="8">
        <v>1.2090578396</v>
      </c>
      <c r="F9" s="9" t="str">
        <f>IF($B9="N/A","N/A",IF(E9&gt;15,"No",IF(E9&lt;-15,"No","Yes")))</f>
        <v>N/A</v>
      </c>
      <c r="G9" s="8">
        <v>0.89780190640000002</v>
      </c>
      <c r="H9" s="9" t="str">
        <f>IF($B9="N/A","N/A",IF(G9&gt;15,"No",IF(G9&lt;-15,"No","Yes")))</f>
        <v>N/A</v>
      </c>
      <c r="I9" s="10">
        <v>20.309999999999999</v>
      </c>
      <c r="J9" s="10">
        <v>-25.7</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100</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v>0</v>
      </c>
      <c r="J12" s="10">
        <v>0</v>
      </c>
      <c r="K12" s="9" t="str">
        <f t="shared" si="0"/>
        <v>Yes</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272580</v>
      </c>
      <c r="D14" s="9" t="str">
        <f>IF($B14="N/A","N/A",IF(C14&gt;15,"No",IF(C14&lt;-15,"No","Yes")))</f>
        <v>N/A</v>
      </c>
      <c r="E14" s="36">
        <v>264247</v>
      </c>
      <c r="F14" s="9" t="str">
        <f>IF($B14="N/A","N/A",IF(E14&gt;15,"No",IF(E14&lt;-15,"No","Yes")))</f>
        <v>N/A</v>
      </c>
      <c r="G14" s="36">
        <v>254102</v>
      </c>
      <c r="H14" s="9" t="str">
        <f>IF($B14="N/A","N/A",IF(G14&gt;15,"No",IF(G14&lt;-15,"No","Yes")))</f>
        <v>N/A</v>
      </c>
      <c r="I14" s="10">
        <v>-3.06</v>
      </c>
      <c r="J14" s="10">
        <v>-3.84</v>
      </c>
      <c r="K14" s="9" t="str">
        <f t="shared" si="0"/>
        <v>Yes</v>
      </c>
    </row>
    <row r="15" spans="1:11" x14ac:dyDescent="0.25">
      <c r="A15" s="93" t="s">
        <v>442</v>
      </c>
      <c r="B15" s="35" t="s">
        <v>215</v>
      </c>
      <c r="C15" s="8">
        <v>4.0725658522000003</v>
      </c>
      <c r="D15" s="9" t="str">
        <f>IF($B15="N/A","N/A",IF(C15&gt;20,"No",IF(C15&lt;5,"No","Yes")))</f>
        <v>No</v>
      </c>
      <c r="E15" s="8">
        <v>3.8271011591000001</v>
      </c>
      <c r="F15" s="9" t="str">
        <f>IF($B15="N/A","N/A",IF(E15&gt;20,"No",IF(E15&lt;5,"No","Yes")))</f>
        <v>No</v>
      </c>
      <c r="G15" s="8">
        <v>3.7461334425000001</v>
      </c>
      <c r="H15" s="9" t="str">
        <f>IF($B15="N/A","N/A",IF(G15&gt;20,"No",IF(G15&lt;5,"No","Yes")))</f>
        <v>No</v>
      </c>
      <c r="I15" s="10">
        <v>-6.03</v>
      </c>
      <c r="J15" s="10">
        <v>-2.12</v>
      </c>
      <c r="K15" s="9" t="str">
        <f t="shared" si="0"/>
        <v>Yes</v>
      </c>
    </row>
    <row r="16" spans="1:11" x14ac:dyDescent="0.25">
      <c r="A16" s="93" t="s">
        <v>443</v>
      </c>
      <c r="B16" s="30" t="s">
        <v>213</v>
      </c>
      <c r="C16" s="8" t="s">
        <v>213</v>
      </c>
      <c r="D16" s="9" t="str">
        <f>IF($B16="N/A","N/A",IF(C16&gt;15,"No",IF(C16&lt;-15,"No","Yes")))</f>
        <v>N/A</v>
      </c>
      <c r="E16" s="8">
        <v>96.172898841000006</v>
      </c>
      <c r="F16" s="9" t="str">
        <f>IF($B16="N/A","N/A",IF(E16&gt;15,"No",IF(E16&lt;-15,"No","Yes")))</f>
        <v>N/A</v>
      </c>
      <c r="G16" s="8">
        <v>96.253866557999999</v>
      </c>
      <c r="H16" s="9" t="str">
        <f>IF($B16="N/A","N/A",IF(G16&gt;15,"No",IF(G16&lt;-15,"No","Yes")))</f>
        <v>N/A</v>
      </c>
      <c r="I16" s="10" t="s">
        <v>213</v>
      </c>
      <c r="J16" s="10">
        <v>8.4199999999999997E-2</v>
      </c>
      <c r="K16" s="9" t="str">
        <f t="shared" si="0"/>
        <v>Yes</v>
      </c>
    </row>
    <row r="17" spans="1:11" x14ac:dyDescent="0.25">
      <c r="A17" s="93" t="s">
        <v>444</v>
      </c>
      <c r="B17" s="35" t="s">
        <v>235</v>
      </c>
      <c r="C17" s="8">
        <v>77.530633209000001</v>
      </c>
      <c r="D17" s="9" t="str">
        <f>IF($B17="N/A","N/A",IF(C17&gt;1,"Yes","No"))</f>
        <v>Yes</v>
      </c>
      <c r="E17" s="8">
        <v>50.724133103</v>
      </c>
      <c r="F17" s="9" t="str">
        <f>IF($B17="N/A","N/A",IF(E17&gt;1,"Yes","No"))</f>
        <v>Yes</v>
      </c>
      <c r="G17" s="8">
        <v>64.515824354000003</v>
      </c>
      <c r="H17" s="9" t="str">
        <f>IF($B17="N/A","N/A",IF(G17&gt;1,"Yes","No"))</f>
        <v>Yes</v>
      </c>
      <c r="I17" s="10">
        <v>-34.6</v>
      </c>
      <c r="J17" s="10">
        <v>27.19</v>
      </c>
      <c r="K17" s="9" t="str">
        <f t="shared" si="0"/>
        <v>Yes</v>
      </c>
    </row>
    <row r="18" spans="1:11" x14ac:dyDescent="0.25">
      <c r="A18" s="93" t="s">
        <v>862</v>
      </c>
      <c r="B18" s="35" t="s">
        <v>213</v>
      </c>
      <c r="C18" s="94">
        <v>3332.0778298</v>
      </c>
      <c r="D18" s="9" t="str">
        <f>IF($B18="N/A","N/A",IF(C18&gt;15,"No",IF(C18&lt;-15,"No","Yes")))</f>
        <v>N/A</v>
      </c>
      <c r="E18" s="94">
        <v>3356.9602273999999</v>
      </c>
      <c r="F18" s="9" t="str">
        <f>IF($B18="N/A","N/A",IF(E18&gt;15,"No",IF(E18&lt;-15,"No","Yes")))</f>
        <v>N/A</v>
      </c>
      <c r="G18" s="94">
        <v>3327.2567709</v>
      </c>
      <c r="H18" s="9" t="str">
        <f>IF($B18="N/A","N/A",IF(G18&gt;15,"No",IF(G18&lt;-15,"No","Yes")))</f>
        <v>N/A</v>
      </c>
      <c r="I18" s="10">
        <v>0.74680000000000002</v>
      </c>
      <c r="J18" s="10">
        <v>-0.88500000000000001</v>
      </c>
      <c r="K18" s="9" t="str">
        <f t="shared" si="0"/>
        <v>Yes</v>
      </c>
    </row>
    <row r="19" spans="1:11" x14ac:dyDescent="0.25">
      <c r="A19" s="3" t="s">
        <v>131</v>
      </c>
      <c r="B19" s="35" t="s">
        <v>213</v>
      </c>
      <c r="C19" s="36">
        <v>24</v>
      </c>
      <c r="D19" s="35" t="s">
        <v>213</v>
      </c>
      <c r="E19" s="36">
        <v>11</v>
      </c>
      <c r="F19" s="35" t="s">
        <v>213</v>
      </c>
      <c r="G19" s="36">
        <v>11</v>
      </c>
      <c r="H19" s="9" t="str">
        <f>IF($B19="N/A","N/A",IF(G19&gt;15,"No",IF(G19&lt;-15,"No","Yes")))</f>
        <v>N/A</v>
      </c>
      <c r="I19" s="10">
        <v>-91.7</v>
      </c>
      <c r="J19" s="10">
        <v>100</v>
      </c>
      <c r="K19" s="9" t="str">
        <f t="shared" si="0"/>
        <v>No</v>
      </c>
    </row>
    <row r="20" spans="1:11" x14ac:dyDescent="0.25">
      <c r="A20" s="3" t="s">
        <v>346</v>
      </c>
      <c r="B20" s="30" t="s">
        <v>213</v>
      </c>
      <c r="C20" s="8" t="s">
        <v>213</v>
      </c>
      <c r="D20" s="35" t="s">
        <v>213</v>
      </c>
      <c r="E20" s="8">
        <v>7.4771669999999996E-4</v>
      </c>
      <c r="F20" s="35" t="s">
        <v>213</v>
      </c>
      <c r="G20" s="8">
        <v>1.5600381E-3</v>
      </c>
      <c r="H20" s="9" t="str">
        <f>IF($B20="N/A","N/A",IF(G20&gt;15,"No",IF(G20&lt;-15,"No","Yes")))</f>
        <v>N/A</v>
      </c>
      <c r="I20" s="10" t="s">
        <v>213</v>
      </c>
      <c r="J20" s="10">
        <v>108.6</v>
      </c>
      <c r="K20" s="9" t="str">
        <f t="shared" si="0"/>
        <v>No</v>
      </c>
    </row>
    <row r="21" spans="1:11" ht="25" x14ac:dyDescent="0.25">
      <c r="A21" s="3" t="s">
        <v>841</v>
      </c>
      <c r="B21" s="35" t="s">
        <v>213</v>
      </c>
      <c r="C21" s="94">
        <v>3185.5416667</v>
      </c>
      <c r="D21" s="9" t="str">
        <f>IF($B21="N/A","N/A",IF(C21&gt;60,"No",IF(C21&lt;15,"No","Yes")))</f>
        <v>N/A</v>
      </c>
      <c r="E21" s="94">
        <v>2362</v>
      </c>
      <c r="F21" s="9" t="str">
        <f>IF($B21="N/A","N/A",IF(E21&gt;60,"No",IF(E21&lt;15,"No","Yes")))</f>
        <v>N/A</v>
      </c>
      <c r="G21" s="94">
        <v>1661.25</v>
      </c>
      <c r="H21" s="9" t="str">
        <f>IF($B21="N/A","N/A",IF(G21&gt;60,"No",IF(G21&lt;15,"No","Yes")))</f>
        <v>N/A</v>
      </c>
      <c r="I21" s="10">
        <v>-25.9</v>
      </c>
      <c r="J21" s="10">
        <v>-29.7</v>
      </c>
      <c r="K21" s="9" t="str">
        <f t="shared" si="0"/>
        <v>Yes</v>
      </c>
    </row>
    <row r="22" spans="1:11" x14ac:dyDescent="0.25">
      <c r="A22" s="3" t="s">
        <v>27</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261479</v>
      </c>
      <c r="D6" s="9" t="str">
        <f>IF($B6="N/A","N/A",IF(C6&gt;15,"No",IF(C6&lt;-15,"No","Yes")))</f>
        <v>N/A</v>
      </c>
      <c r="E6" s="36">
        <v>254134</v>
      </c>
      <c r="F6" s="9" t="str">
        <f>IF($B6="N/A","N/A",IF(E6&gt;15,"No",IF(E6&lt;-15,"No","Yes")))</f>
        <v>N/A</v>
      </c>
      <c r="G6" s="36">
        <v>244583</v>
      </c>
      <c r="H6" s="9" t="str">
        <f>IF($B6="N/A","N/A",IF(G6&gt;15,"No",IF(G6&lt;-15,"No","Yes")))</f>
        <v>N/A</v>
      </c>
      <c r="I6" s="10">
        <v>-2.81</v>
      </c>
      <c r="J6" s="10">
        <v>-3.76</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117.28909742</v>
      </c>
      <c r="D9" s="9" t="str">
        <f>IF($B9="N/A","N/A",IF(C9&gt;100,"No",IF(C9&lt;50,"No","Yes")))</f>
        <v>No</v>
      </c>
      <c r="E9" s="37">
        <v>123.04613324</v>
      </c>
      <c r="F9" s="9" t="str">
        <f>IF($B9="N/A","N/A",IF(E9&gt;100,"No",IF(E9&lt;50,"No","Yes")))</f>
        <v>No</v>
      </c>
      <c r="G9" s="37">
        <v>125.04189881000001</v>
      </c>
      <c r="H9" s="9" t="str">
        <f>IF($B9="N/A","N/A",IF(G9&gt;100,"No",IF(G9&lt;50,"No","Yes")))</f>
        <v>No</v>
      </c>
      <c r="I9" s="10">
        <v>4.9080000000000004</v>
      </c>
      <c r="J9" s="10">
        <v>1.6220000000000001</v>
      </c>
      <c r="K9" s="9" t="str">
        <f t="shared" si="0"/>
        <v>Yes</v>
      </c>
    </row>
    <row r="10" spans="1:11" ht="25" x14ac:dyDescent="0.25">
      <c r="A10" s="75" t="s">
        <v>844</v>
      </c>
      <c r="B10" s="35" t="s">
        <v>213</v>
      </c>
      <c r="C10" s="37">
        <v>459.51081113999999</v>
      </c>
      <c r="D10" s="9" t="str">
        <f>IF($B10="N/A","N/A",IF(C10&gt;15,"No",IF(C10&lt;-15,"No","Yes")))</f>
        <v>N/A</v>
      </c>
      <c r="E10" s="37">
        <v>436.52053076999999</v>
      </c>
      <c r="F10" s="9" t="str">
        <f>IF($B10="N/A","N/A",IF(E10&gt;15,"No",IF(E10&lt;-15,"No","Yes")))</f>
        <v>N/A</v>
      </c>
      <c r="G10" s="37">
        <v>317.51839245000002</v>
      </c>
      <c r="H10" s="9" t="str">
        <f>IF($B10="N/A","N/A",IF(G10&gt;15,"No",IF(G10&lt;-15,"No","Yes")))</f>
        <v>N/A</v>
      </c>
      <c r="I10" s="10">
        <v>-5</v>
      </c>
      <c r="J10" s="10">
        <v>-27.3</v>
      </c>
      <c r="K10" s="9" t="str">
        <f t="shared" si="0"/>
        <v>Yes</v>
      </c>
    </row>
    <row r="11" spans="1:11" ht="25" x14ac:dyDescent="0.25">
      <c r="A11" s="75" t="s">
        <v>845</v>
      </c>
      <c r="B11" s="35" t="s">
        <v>213</v>
      </c>
      <c r="C11" s="37">
        <v>227.80718321000001</v>
      </c>
      <c r="D11" s="9" t="str">
        <f>IF($B11="N/A","N/A",IF(C11&gt;15,"No",IF(C11&lt;-15,"No","Yes")))</f>
        <v>N/A</v>
      </c>
      <c r="E11" s="37">
        <v>200.2815209</v>
      </c>
      <c r="F11" s="9" t="str">
        <f>IF($B11="N/A","N/A",IF(E11&gt;15,"No",IF(E11&lt;-15,"No","Yes")))</f>
        <v>N/A</v>
      </c>
      <c r="G11" s="37">
        <v>184.73537234</v>
      </c>
      <c r="H11" s="9" t="str">
        <f>IF($B11="N/A","N/A",IF(G11&gt;15,"No",IF(G11&lt;-15,"No","Yes")))</f>
        <v>N/A</v>
      </c>
      <c r="I11" s="10">
        <v>-12.1</v>
      </c>
      <c r="J11" s="10">
        <v>-7.76</v>
      </c>
      <c r="K11" s="9" t="str">
        <f t="shared" si="0"/>
        <v>Yes</v>
      </c>
    </row>
    <row r="12" spans="1:11" ht="25" x14ac:dyDescent="0.25">
      <c r="A12" s="75" t="s">
        <v>846</v>
      </c>
      <c r="B12" s="35" t="s">
        <v>213</v>
      </c>
      <c r="C12" s="37">
        <v>658.59810204999997</v>
      </c>
      <c r="D12" s="9" t="str">
        <f>IF($B12="N/A","N/A",IF(C12&gt;15,"No",IF(C12&lt;-15,"No","Yes")))</f>
        <v>N/A</v>
      </c>
      <c r="E12" s="37">
        <v>760.25601329999995</v>
      </c>
      <c r="F12" s="9" t="str">
        <f>IF($B12="N/A","N/A",IF(E12&gt;15,"No",IF(E12&lt;-15,"No","Yes")))</f>
        <v>N/A</v>
      </c>
      <c r="G12" s="37">
        <v>792.55178247000003</v>
      </c>
      <c r="H12" s="9" t="str">
        <f>IF($B12="N/A","N/A",IF(G12&gt;15,"No",IF(G12&lt;-15,"No","Yes")))</f>
        <v>N/A</v>
      </c>
      <c r="I12" s="10">
        <v>15.44</v>
      </c>
      <c r="J12" s="10">
        <v>4.2480000000000002</v>
      </c>
      <c r="K12" s="9" t="str">
        <f t="shared" si="0"/>
        <v>Yes</v>
      </c>
    </row>
    <row r="13" spans="1:11" x14ac:dyDescent="0.25">
      <c r="A13" s="75" t="s">
        <v>655</v>
      </c>
      <c r="B13" s="35" t="s">
        <v>237</v>
      </c>
      <c r="C13" s="8">
        <v>94.323062273000005</v>
      </c>
      <c r="D13" s="9" t="str">
        <f>IF($B13="N/A","N/A",IF(C13&gt;99,"No",IF(C13&lt;75,"No","Yes")))</f>
        <v>Yes</v>
      </c>
      <c r="E13" s="8">
        <v>94.887736391000004</v>
      </c>
      <c r="F13" s="9" t="str">
        <f>IF($B13="N/A","N/A",IF(E13&gt;99,"No",IF(E13&lt;75,"No","Yes")))</f>
        <v>Yes</v>
      </c>
      <c r="G13" s="8">
        <v>95.323468925</v>
      </c>
      <c r="H13" s="9" t="str">
        <f>IF($B13="N/A","N/A",IF(G13&gt;99,"No",IF(G13&lt;75,"No","Yes")))</f>
        <v>Yes</v>
      </c>
      <c r="I13" s="10">
        <v>0.59870000000000001</v>
      </c>
      <c r="J13" s="10">
        <v>0.4592</v>
      </c>
      <c r="K13" s="9" t="str">
        <f t="shared" ref="K13:K24" si="1">IF(J13="Div by 0", "N/A", IF(J13="N/A","N/A", IF(J13&gt;30, "No", IF(J13&lt;-30, "No", "Yes"))))</f>
        <v>Yes</v>
      </c>
    </row>
    <row r="14" spans="1:11" x14ac:dyDescent="0.25">
      <c r="A14" s="75" t="s">
        <v>495</v>
      </c>
      <c r="B14" s="35" t="s">
        <v>213</v>
      </c>
      <c r="C14" s="9">
        <v>98.889857481999996</v>
      </c>
      <c r="D14" s="9" t="str">
        <f>IF($B14="N/A","N/A",IF(C14&gt;15,"No",IF(C14&lt;-15,"No","Yes")))</f>
        <v>N/A</v>
      </c>
      <c r="E14" s="9">
        <v>93.498851298999995</v>
      </c>
      <c r="F14" s="9" t="str">
        <f>IF($B14="N/A","N/A",IF(E14&gt;15,"No",IF(E14&lt;-15,"No","Yes")))</f>
        <v>N/A</v>
      </c>
      <c r="G14" s="9">
        <v>84.696648009</v>
      </c>
      <c r="H14" s="9" t="str">
        <f>IF($B14="N/A","N/A",IF(G14&gt;15,"No",IF(G14&lt;-15,"No","Yes")))</f>
        <v>N/A</v>
      </c>
      <c r="I14" s="10">
        <v>-5.45</v>
      </c>
      <c r="J14" s="10">
        <v>-9.41</v>
      </c>
      <c r="K14" s="9" t="str">
        <f t="shared" si="1"/>
        <v>Yes</v>
      </c>
    </row>
    <row r="15" spans="1:11" x14ac:dyDescent="0.25">
      <c r="A15" s="75" t="s">
        <v>847</v>
      </c>
      <c r="B15" s="35" t="s">
        <v>213</v>
      </c>
      <c r="C15" s="36">
        <v>27.610327309999999</v>
      </c>
      <c r="D15" s="9" t="str">
        <f>IF($B15="N/A","N/A",IF(C15&gt;15,"No",IF(C15&lt;-15,"No","Yes")))</f>
        <v>N/A</v>
      </c>
      <c r="E15" s="10">
        <v>26.904756836000001</v>
      </c>
      <c r="F15" s="9" t="str">
        <f>IF($B15="N/A","N/A",IF(E15&gt;15,"No",IF(E15&lt;-15,"No","Yes")))</f>
        <v>N/A</v>
      </c>
      <c r="G15" s="10">
        <v>26.499741728</v>
      </c>
      <c r="H15" s="9" t="str">
        <f>IF($B15="N/A","N/A",IF(G15&gt;15,"No",IF(G15&lt;-15,"No","Yes")))</f>
        <v>N/A</v>
      </c>
      <c r="I15" s="10">
        <v>-2.56</v>
      </c>
      <c r="J15" s="10">
        <v>-1.51</v>
      </c>
      <c r="K15" s="9" t="str">
        <f t="shared" si="1"/>
        <v>Yes</v>
      </c>
    </row>
    <row r="16" spans="1:11" x14ac:dyDescent="0.25">
      <c r="A16" s="72" t="s">
        <v>656</v>
      </c>
      <c r="B16" s="51" t="s">
        <v>238</v>
      </c>
      <c r="C16" s="9">
        <v>4.0626589515999996</v>
      </c>
      <c r="D16" s="9" t="str">
        <f>IF($B16="N/A","N/A",IF(C16&gt;20,"No",IF(C16&lt;=0,"No","Yes")))</f>
        <v>Yes</v>
      </c>
      <c r="E16" s="9">
        <v>3.9656244344</v>
      </c>
      <c r="F16" s="9" t="str">
        <f>IF($B16="N/A","N/A",IF(E16&gt;20,"No",IF(E16&lt;=0,"No","Yes")))</f>
        <v>Yes</v>
      </c>
      <c r="G16" s="9">
        <v>3.6224921601000002</v>
      </c>
      <c r="H16" s="9" t="str">
        <f>IF($B16="N/A","N/A",IF(G16&gt;20,"No",IF(G16&lt;=0,"No","Yes")))</f>
        <v>Yes</v>
      </c>
      <c r="I16" s="10">
        <v>-2.39</v>
      </c>
      <c r="J16" s="10">
        <v>-8.65</v>
      </c>
      <c r="K16" s="9" t="str">
        <f t="shared" si="1"/>
        <v>Yes</v>
      </c>
    </row>
    <row r="17" spans="1:11" x14ac:dyDescent="0.25">
      <c r="A17" s="72" t="s">
        <v>371</v>
      </c>
      <c r="B17" s="35" t="s">
        <v>213</v>
      </c>
      <c r="C17" s="9">
        <v>99.952932317000005</v>
      </c>
      <c r="D17" s="9" t="str">
        <f>IF($B17="N/A","N/A",IF(C17&gt;15,"No",IF(C17&lt;-15,"No","Yes")))</f>
        <v>N/A</v>
      </c>
      <c r="E17" s="9">
        <v>72.484619964000004</v>
      </c>
      <c r="F17" s="9" t="str">
        <f>IF($B17="N/A","N/A",IF(E17&gt;15,"No",IF(E17&lt;-15,"No","Yes")))</f>
        <v>N/A</v>
      </c>
      <c r="G17" s="9">
        <v>46.647855530000001</v>
      </c>
      <c r="H17" s="9" t="str">
        <f>IF($B17="N/A","N/A",IF(G17&gt;15,"No",IF(G17&lt;-15,"No","Yes")))</f>
        <v>N/A</v>
      </c>
      <c r="I17" s="10">
        <v>-27.5</v>
      </c>
      <c r="J17" s="10">
        <v>-35.6</v>
      </c>
      <c r="K17" s="9" t="str">
        <f t="shared" si="1"/>
        <v>No</v>
      </c>
    </row>
    <row r="18" spans="1:11" x14ac:dyDescent="0.25">
      <c r="A18" s="72" t="s">
        <v>848</v>
      </c>
      <c r="B18" s="35" t="s">
        <v>213</v>
      </c>
      <c r="C18" s="10">
        <v>29.644754191000001</v>
      </c>
      <c r="D18" s="9" t="str">
        <f>IF($B18="N/A","N/A",IF(C18&gt;15,"No",IF(C18&lt;-15,"No","Yes")))</f>
        <v>N/A</v>
      </c>
      <c r="E18" s="10">
        <v>29.474469541000001</v>
      </c>
      <c r="F18" s="9" t="str">
        <f>IF($B18="N/A","N/A",IF(E18&gt;15,"No",IF(E18&lt;-15,"No","Yes")))</f>
        <v>N/A</v>
      </c>
      <c r="G18" s="10">
        <v>29.500362932000002</v>
      </c>
      <c r="H18" s="9" t="str">
        <f>IF($B18="N/A","N/A",IF(G18&gt;15,"No",IF(G18&lt;-15,"No","Yes")))</f>
        <v>N/A</v>
      </c>
      <c r="I18" s="10">
        <v>-0.57399999999999995</v>
      </c>
      <c r="J18" s="10">
        <v>8.7900000000000006E-2</v>
      </c>
      <c r="K18" s="9" t="str">
        <f t="shared" si="1"/>
        <v>Yes</v>
      </c>
    </row>
    <row r="19" spans="1:11" x14ac:dyDescent="0.25">
      <c r="A19" s="75" t="s">
        <v>657</v>
      </c>
      <c r="B19" s="51" t="s">
        <v>239</v>
      </c>
      <c r="C19" s="9">
        <v>0.16215451340000001</v>
      </c>
      <c r="D19" s="9" t="str">
        <f>IF($B19="N/A","N/A",IF(C19&gt;10,"No",IF(C19&lt;=0,"No","Yes")))</f>
        <v>Yes</v>
      </c>
      <c r="E19" s="9">
        <v>0.1495274147</v>
      </c>
      <c r="F19" s="9" t="str">
        <f>IF($B19="N/A","N/A",IF(E19&gt;10,"No",IF(E19&lt;=0,"No","Yes")))</f>
        <v>Yes</v>
      </c>
      <c r="G19" s="9">
        <v>0.1590462134</v>
      </c>
      <c r="H19" s="9" t="str">
        <f>IF($B19="N/A","N/A",IF(G19&gt;10,"No",IF(G19&lt;=0,"No","Yes")))</f>
        <v>Yes</v>
      </c>
      <c r="I19" s="10">
        <v>-7.79</v>
      </c>
      <c r="J19" s="10">
        <v>6.3659999999999997</v>
      </c>
      <c r="K19" s="9" t="str">
        <f t="shared" si="1"/>
        <v>Yes</v>
      </c>
    </row>
    <row r="20" spans="1:11" x14ac:dyDescent="0.25">
      <c r="A20" s="75" t="s">
        <v>129</v>
      </c>
      <c r="B20" s="35" t="s">
        <v>213</v>
      </c>
      <c r="C20" s="9">
        <v>95.518867924999995</v>
      </c>
      <c r="D20" s="9" t="str">
        <f>IF($B20="N/A","N/A",IF(C20&gt;15,"No",IF(C20&lt;-15,"No","Yes")))</f>
        <v>N/A</v>
      </c>
      <c r="E20" s="9">
        <v>99.473684211000005</v>
      </c>
      <c r="F20" s="9" t="str">
        <f>IF($B20="N/A","N/A",IF(E20&gt;15,"No",IF(E20&lt;-15,"No","Yes")))</f>
        <v>N/A</v>
      </c>
      <c r="G20" s="9">
        <v>100</v>
      </c>
      <c r="H20" s="9" t="str">
        <f>IF($B20="N/A","N/A",IF(G20&gt;15,"No",IF(G20&lt;-15,"No","Yes")))</f>
        <v>N/A</v>
      </c>
      <c r="I20" s="10">
        <v>4.1399999999999997</v>
      </c>
      <c r="J20" s="10">
        <v>0.52910000000000001</v>
      </c>
      <c r="K20" s="9" t="str">
        <f t="shared" si="1"/>
        <v>Yes</v>
      </c>
    </row>
    <row r="21" spans="1:11" x14ac:dyDescent="0.25">
      <c r="A21" s="75" t="s">
        <v>849</v>
      </c>
      <c r="B21" s="35" t="s">
        <v>213</v>
      </c>
      <c r="C21" s="10">
        <v>29.286419753000001</v>
      </c>
      <c r="D21" s="9" t="str">
        <f>IF($B21="N/A","N/A",IF(C21&gt;15,"No",IF(C21&lt;-15,"No","Yes")))</f>
        <v>N/A</v>
      </c>
      <c r="E21" s="10">
        <v>30.822751322999999</v>
      </c>
      <c r="F21" s="9" t="str">
        <f>IF($B21="N/A","N/A",IF(E21&gt;15,"No",IF(E21&lt;-15,"No","Yes")))</f>
        <v>N/A</v>
      </c>
      <c r="G21" s="10">
        <v>28.997429306000001</v>
      </c>
      <c r="H21" s="9" t="str">
        <f>IF($B21="N/A","N/A",IF(G21&gt;15,"No",IF(G21&lt;-15,"No","Yes")))</f>
        <v>N/A</v>
      </c>
      <c r="I21" s="10">
        <v>5.2460000000000004</v>
      </c>
      <c r="J21" s="10">
        <v>-5.92</v>
      </c>
      <c r="K21" s="9" t="str">
        <f t="shared" si="1"/>
        <v>Yes</v>
      </c>
    </row>
    <row r="22" spans="1:11" x14ac:dyDescent="0.25">
      <c r="A22" s="75" t="s">
        <v>1709</v>
      </c>
      <c r="B22" s="51" t="s">
        <v>224</v>
      </c>
      <c r="C22" s="9">
        <v>1.4521242623999999</v>
      </c>
      <c r="D22" s="9" t="str">
        <f>IF($B22="N/A","N/A",IF(C22&gt;5,"No",IF(C22&lt;=0,"No","Yes")))</f>
        <v>Yes</v>
      </c>
      <c r="E22" s="9">
        <v>0.99711175990000001</v>
      </c>
      <c r="F22" s="9" t="str">
        <f>IF($B22="N/A","N/A",IF(E22&gt;5,"No",IF(E22&lt;=0,"No","Yes")))</f>
        <v>Yes</v>
      </c>
      <c r="G22" s="9">
        <v>0.89499270190000002</v>
      </c>
      <c r="H22" s="9" t="str">
        <f>IF($B22="N/A","N/A",IF(G22&gt;5,"No",IF(G22&lt;=0,"No","Yes")))</f>
        <v>Yes</v>
      </c>
      <c r="I22" s="10">
        <v>-31.3</v>
      </c>
      <c r="J22" s="10">
        <v>-10.199999999999999</v>
      </c>
      <c r="K22" s="9" t="str">
        <f t="shared" si="1"/>
        <v>Yes</v>
      </c>
    </row>
    <row r="23" spans="1:11" x14ac:dyDescent="0.25">
      <c r="A23" s="75" t="s">
        <v>130</v>
      </c>
      <c r="B23" s="35" t="s">
        <v>213</v>
      </c>
      <c r="C23" s="9">
        <v>83.618646299999995</v>
      </c>
      <c r="D23" s="9" t="str">
        <f>IF($B23="N/A","N/A",IF(C23&gt;15,"No",IF(C23&lt;-15,"No","Yes")))</f>
        <v>N/A</v>
      </c>
      <c r="E23" s="9">
        <v>99.052880821000002</v>
      </c>
      <c r="F23" s="9" t="str">
        <f>IF($B23="N/A","N/A",IF(E23&gt;15,"No",IF(E23&lt;-15,"No","Yes")))</f>
        <v>N/A</v>
      </c>
      <c r="G23" s="9">
        <v>99.177706714999999</v>
      </c>
      <c r="H23" s="9" t="str">
        <f>IF($B23="N/A","N/A",IF(G23&gt;15,"No",IF(G23&lt;-15,"No","Yes")))</f>
        <v>N/A</v>
      </c>
      <c r="I23" s="10">
        <v>18.46</v>
      </c>
      <c r="J23" s="10">
        <v>0.126</v>
      </c>
      <c r="K23" s="9" t="str">
        <f t="shared" si="1"/>
        <v>Yes</v>
      </c>
    </row>
    <row r="24" spans="1:11" x14ac:dyDescent="0.25">
      <c r="A24" s="75" t="s">
        <v>850</v>
      </c>
      <c r="B24" s="35" t="s">
        <v>213</v>
      </c>
      <c r="C24" s="10">
        <v>11.450393700999999</v>
      </c>
      <c r="D24" s="9" t="str">
        <f>IF($B24="N/A","N/A",IF(C24&gt;15,"No",IF(C24&lt;-15,"No","Yes")))</f>
        <v>N/A</v>
      </c>
      <c r="E24" s="10">
        <v>7.6689243027999998</v>
      </c>
      <c r="F24" s="9" t="str">
        <f>IF($B24="N/A","N/A",IF(E24&gt;15,"No",IF(E24&lt;-15,"No","Yes")))</f>
        <v>N/A</v>
      </c>
      <c r="G24" s="10">
        <v>7.3519115614999997</v>
      </c>
      <c r="H24" s="9" t="str">
        <f>IF($B24="N/A","N/A",IF(G24&gt;15,"No",IF(G24&lt;-15,"No","Yes")))</f>
        <v>N/A</v>
      </c>
      <c r="I24" s="10">
        <v>-33</v>
      </c>
      <c r="J24" s="10">
        <v>-4.13</v>
      </c>
      <c r="K24" s="9" t="str">
        <f t="shared" si="1"/>
        <v>Yes</v>
      </c>
    </row>
    <row r="25" spans="1:11" x14ac:dyDescent="0.25">
      <c r="A25" s="75" t="s">
        <v>15</v>
      </c>
      <c r="B25" s="35" t="s">
        <v>240</v>
      </c>
      <c r="C25" s="9">
        <v>2.8786250520999999</v>
      </c>
      <c r="D25" s="9" t="str">
        <f>IF($B25="N/A","N/A",IF(C25&gt;20,"No",IF(C25&lt;1,"No","Yes")))</f>
        <v>Yes</v>
      </c>
      <c r="E25" s="9">
        <v>2.0674132543999999</v>
      </c>
      <c r="F25" s="9" t="str">
        <f>IF($B25="N/A","N/A",IF(E25&gt;20,"No",IF(E25&lt;1,"No","Yes")))</f>
        <v>Yes</v>
      </c>
      <c r="G25" s="9">
        <v>1.4547208922999999</v>
      </c>
      <c r="H25" s="9" t="str">
        <f>IF($B25="N/A","N/A",IF(G25&gt;20,"No",IF(G25&lt;1,"No","Yes")))</f>
        <v>Yes</v>
      </c>
      <c r="I25" s="10">
        <v>-28.2</v>
      </c>
      <c r="J25" s="10">
        <v>-29.6</v>
      </c>
      <c r="K25" s="9" t="str">
        <f t="shared" ref="K25:K34" si="2">IF(J25="Div by 0", "N/A", IF(J25="N/A","N/A", IF(J25&gt;30, "No", IF(J25&lt;-30, "No", "Yes"))))</f>
        <v>Yes</v>
      </c>
    </row>
    <row r="26" spans="1:11" x14ac:dyDescent="0.25">
      <c r="A26" s="75" t="s">
        <v>159</v>
      </c>
      <c r="B26" s="35" t="s">
        <v>214</v>
      </c>
      <c r="C26" s="9">
        <v>99.998852679999999</v>
      </c>
      <c r="D26" s="9" t="str">
        <f>IF($B26="N/A","N/A",IF(C26&gt;100,"No",IF(C26&lt;95,"No","Yes")))</f>
        <v>Yes</v>
      </c>
      <c r="E26" s="9">
        <v>100</v>
      </c>
      <c r="F26" s="9" t="str">
        <f>IF($B26="N/A","N/A",IF(E26&gt;100,"No",IF(E26&lt;95,"No","Yes")))</f>
        <v>Yes</v>
      </c>
      <c r="G26" s="9">
        <v>100</v>
      </c>
      <c r="H26" s="9" t="str">
        <f>IF($B26="N/A","N/A",IF(G26&gt;100,"No",IF(G26&lt;95,"No","Yes")))</f>
        <v>Yes</v>
      </c>
      <c r="I26" s="10">
        <v>1.1000000000000001E-3</v>
      </c>
      <c r="J26" s="10">
        <v>0</v>
      </c>
      <c r="K26" s="9" t="str">
        <f t="shared" si="2"/>
        <v>Yes</v>
      </c>
    </row>
    <row r="27" spans="1:11" x14ac:dyDescent="0.25">
      <c r="A27" s="75" t="s">
        <v>32</v>
      </c>
      <c r="B27" s="35" t="s">
        <v>214</v>
      </c>
      <c r="C27" s="9">
        <v>99.989674123</v>
      </c>
      <c r="D27" s="9" t="str">
        <f>IF($B27="N/A","N/A",IF(C27&gt;100,"No",IF(C27&lt;95,"No","Yes")))</f>
        <v>Yes</v>
      </c>
      <c r="E27" s="9">
        <v>99.970488009999997</v>
      </c>
      <c r="F27" s="9" t="str">
        <f>IF($B27="N/A","N/A",IF(E27&gt;100,"No",IF(E27&lt;95,"No","Yes")))</f>
        <v>Yes</v>
      </c>
      <c r="G27" s="9">
        <v>99.985689929000003</v>
      </c>
      <c r="H27" s="9" t="str">
        <f>IF($B27="N/A","N/A",IF(G27&gt;100,"No",IF(G27&lt;95,"No","Yes")))</f>
        <v>Yes</v>
      </c>
      <c r="I27" s="10">
        <v>-1.9E-2</v>
      </c>
      <c r="J27" s="10">
        <v>1.52E-2</v>
      </c>
      <c r="K27" s="9" t="str">
        <f t="shared" si="2"/>
        <v>Yes</v>
      </c>
    </row>
    <row r="28" spans="1:11" x14ac:dyDescent="0.25">
      <c r="A28" s="75" t="s">
        <v>851</v>
      </c>
      <c r="B28" s="35" t="s">
        <v>226</v>
      </c>
      <c r="C28" s="9">
        <v>8.0814069122000003</v>
      </c>
      <c r="D28" s="9" t="str">
        <f>IF($B28="N/A","N/A",IF(C28&gt;30,"No",IF(C28&lt;5,"No","Yes")))</f>
        <v>Yes</v>
      </c>
      <c r="E28" s="9">
        <v>7.4281958128000003</v>
      </c>
      <c r="F28" s="9" t="str">
        <f>IF($B28="N/A","N/A",IF(E28&gt;30,"No",IF(E28&lt;5,"No","Yes")))</f>
        <v>Yes</v>
      </c>
      <c r="G28" s="9">
        <v>7.1527880007000002</v>
      </c>
      <c r="H28" s="9" t="str">
        <f>IF($B28="N/A","N/A",IF(G28&gt;30,"No",IF(G28&lt;5,"No","Yes")))</f>
        <v>Yes</v>
      </c>
      <c r="I28" s="10">
        <v>-8.08</v>
      </c>
      <c r="J28" s="10">
        <v>-3.71</v>
      </c>
      <c r="K28" s="9" t="str">
        <f t="shared" si="2"/>
        <v>Yes</v>
      </c>
    </row>
    <row r="29" spans="1:11" x14ac:dyDescent="0.25">
      <c r="A29" s="75" t="s">
        <v>852</v>
      </c>
      <c r="B29" s="35" t="s">
        <v>227</v>
      </c>
      <c r="C29" s="9">
        <v>53.744855651999998</v>
      </c>
      <c r="D29" s="9" t="str">
        <f>IF($B29="N/A","N/A",IF(C29&gt;75,"No",IF(C29&lt;15,"No","Yes")))</f>
        <v>Yes</v>
      </c>
      <c r="E29" s="9">
        <v>52.217791929999997</v>
      </c>
      <c r="F29" s="9" t="str">
        <f>IF($B29="N/A","N/A",IF(E29&gt;75,"No",IF(E29&lt;15,"No","Yes")))</f>
        <v>Yes</v>
      </c>
      <c r="G29" s="9">
        <v>49.995910823000003</v>
      </c>
      <c r="H29" s="9" t="str">
        <f>IF($B29="N/A","N/A",IF(G29&gt;75,"No",IF(G29&lt;15,"No","Yes")))</f>
        <v>Yes</v>
      </c>
      <c r="I29" s="10">
        <v>-2.84</v>
      </c>
      <c r="J29" s="10">
        <v>-4.26</v>
      </c>
      <c r="K29" s="9" t="str">
        <f t="shared" si="2"/>
        <v>Yes</v>
      </c>
    </row>
    <row r="30" spans="1:11" x14ac:dyDescent="0.25">
      <c r="A30" s="75" t="s">
        <v>853</v>
      </c>
      <c r="B30" s="35" t="s">
        <v>228</v>
      </c>
      <c r="C30" s="9">
        <v>38.173737436000003</v>
      </c>
      <c r="D30" s="9" t="str">
        <f>IF($B30="N/A","N/A",IF(C30&gt;70,"No",IF(C30&lt;25,"No","Yes")))</f>
        <v>Yes</v>
      </c>
      <c r="E30" s="9">
        <v>40.354012257000001</v>
      </c>
      <c r="F30" s="9" t="str">
        <f>IF($B30="N/A","N/A",IF(E30&gt;70,"No",IF(E30&lt;25,"No","Yes")))</f>
        <v>Yes</v>
      </c>
      <c r="G30" s="9">
        <v>42.851301176</v>
      </c>
      <c r="H30" s="9" t="str">
        <f>IF($B30="N/A","N/A",IF(G30&gt;70,"No",IF(G30&lt;25,"No","Yes")))</f>
        <v>Yes</v>
      </c>
      <c r="I30" s="10">
        <v>5.7110000000000003</v>
      </c>
      <c r="J30" s="10">
        <v>6.1879999999999997</v>
      </c>
      <c r="K30" s="9" t="str">
        <f t="shared" si="2"/>
        <v>Yes</v>
      </c>
    </row>
    <row r="31" spans="1:11" x14ac:dyDescent="0.25">
      <c r="A31" s="75" t="s">
        <v>160</v>
      </c>
      <c r="B31" s="35" t="s">
        <v>214</v>
      </c>
      <c r="C31" s="9">
        <v>99.961373570999996</v>
      </c>
      <c r="D31" s="9" t="str">
        <f>IF($B31="N/A","N/A",IF(C31&gt;100,"No",IF(C31&lt;95,"No","Yes")))</f>
        <v>Yes</v>
      </c>
      <c r="E31" s="9">
        <v>99.933893143000006</v>
      </c>
      <c r="F31" s="9" t="str">
        <f>IF($B31="N/A","N/A",IF(E31&gt;100,"No",IF(E31&lt;95,"No","Yes")))</f>
        <v>Yes</v>
      </c>
      <c r="G31" s="9">
        <v>99.961158380000001</v>
      </c>
      <c r="H31" s="9" t="str">
        <f>IF($B31="N/A","N/A",IF(G31&gt;100,"No",IF(G31&lt;95,"No","Yes")))</f>
        <v>Yes</v>
      </c>
      <c r="I31" s="10">
        <v>-2.7E-2</v>
      </c>
      <c r="J31" s="10">
        <v>2.7300000000000001E-2</v>
      </c>
      <c r="K31" s="9" t="str">
        <f t="shared" si="2"/>
        <v>Yes</v>
      </c>
    </row>
    <row r="32" spans="1:11" x14ac:dyDescent="0.25">
      <c r="A32" s="29" t="s">
        <v>374</v>
      </c>
      <c r="B32" s="35" t="s">
        <v>241</v>
      </c>
      <c r="C32" s="9">
        <v>1.8904003762999999</v>
      </c>
      <c r="D32" s="9" t="str">
        <f>IF($B32="N/A","N/A",IF(C32&gt;5,"No",IF(C32&lt;1,"No","Yes")))</f>
        <v>Yes</v>
      </c>
      <c r="E32" s="9">
        <v>1.6629022484</v>
      </c>
      <c r="F32" s="9" t="str">
        <f>IF($B32="N/A","N/A",IF(E32&gt;5,"No",IF(E32&lt;1,"No","Yes")))</f>
        <v>Yes</v>
      </c>
      <c r="G32" s="9">
        <v>1.622353148</v>
      </c>
      <c r="H32" s="9" t="str">
        <f>IF($B32="N/A","N/A",IF(G32&gt;5,"No",IF(G32&lt;1,"No","Yes")))</f>
        <v>Yes</v>
      </c>
      <c r="I32" s="10">
        <v>-12</v>
      </c>
      <c r="J32" s="10">
        <v>-2.44</v>
      </c>
      <c r="K32" s="9" t="str">
        <f t="shared" si="2"/>
        <v>Yes</v>
      </c>
    </row>
    <row r="33" spans="1:11" x14ac:dyDescent="0.25">
      <c r="A33" s="29" t="s">
        <v>376</v>
      </c>
      <c r="B33" s="35" t="s">
        <v>242</v>
      </c>
      <c r="C33" s="9">
        <v>95.286810795999997</v>
      </c>
      <c r="D33" s="9" t="str">
        <f>IF($B33="N/A","N/A",IF(C33&gt;98,"No",IF(C33&lt;8,"No","Yes")))</f>
        <v>Yes</v>
      </c>
      <c r="E33" s="9">
        <v>95.81952828</v>
      </c>
      <c r="F33" s="9" t="str">
        <f>IF($B33="N/A","N/A",IF(E33&gt;98,"No",IF(E33&lt;8,"No","Yes")))</f>
        <v>Yes</v>
      </c>
      <c r="G33" s="9">
        <v>96.106434217</v>
      </c>
      <c r="H33" s="9" t="str">
        <f>IF($B33="N/A","N/A",IF(G33&gt;98,"No",IF(G33&lt;8,"No","Yes")))</f>
        <v>Yes</v>
      </c>
      <c r="I33" s="10">
        <v>0.55910000000000004</v>
      </c>
      <c r="J33" s="10">
        <v>0.2994</v>
      </c>
      <c r="K33" s="9" t="str">
        <f t="shared" si="2"/>
        <v>Yes</v>
      </c>
    </row>
    <row r="34" spans="1:11" x14ac:dyDescent="0.25">
      <c r="A34" s="29" t="s">
        <v>377</v>
      </c>
      <c r="B34" s="51" t="s">
        <v>224</v>
      </c>
      <c r="C34" s="9">
        <v>1.0341174626</v>
      </c>
      <c r="D34" s="9" t="str">
        <f>IF($B34="N/A","N/A",IF(C34&gt;5,"No",IF(C34&lt;=0,"No","Yes")))</f>
        <v>Yes</v>
      </c>
      <c r="E34" s="9">
        <v>0.97271518180000005</v>
      </c>
      <c r="F34" s="9" t="str">
        <f>IF($B34="N/A","N/A",IF(E34&gt;5,"No",IF(E34&lt;=0,"No","Yes")))</f>
        <v>Yes</v>
      </c>
      <c r="G34" s="9">
        <v>0.91870653319999995</v>
      </c>
      <c r="H34" s="9" t="str">
        <f>IF($B34="N/A","N/A",IF(G34&gt;5,"No",IF(G34&lt;=0,"No","Yes")))</f>
        <v>Yes</v>
      </c>
      <c r="I34" s="10">
        <v>-5.94</v>
      </c>
      <c r="J34" s="10">
        <v>-5.55</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11101</v>
      </c>
      <c r="D6" s="9" t="str">
        <f>IF($B6="N/A","N/A",IF(C6&gt;15,"No",IF(C6&lt;-15,"No","Yes")))</f>
        <v>N/A</v>
      </c>
      <c r="E6" s="36">
        <v>10113</v>
      </c>
      <c r="F6" s="9" t="str">
        <f>IF($B6="N/A","N/A",IF(E6&gt;15,"No",IF(E6&lt;-15,"No","Yes")))</f>
        <v>N/A</v>
      </c>
      <c r="G6" s="36">
        <v>9519</v>
      </c>
      <c r="H6" s="9" t="str">
        <f>IF($B6="N/A","N/A",IF(G6&gt;15,"No",IF(G6&lt;-15,"No","Yes")))</f>
        <v>N/A</v>
      </c>
      <c r="I6" s="10">
        <v>-8.9</v>
      </c>
      <c r="J6" s="10">
        <v>-5.87</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1828.7574993000001</v>
      </c>
      <c r="D9" s="9" t="str">
        <f>IF($B9="N/A","N/A",IF(C9&gt;15,"No",IF(C9&lt;-15,"No","Yes")))</f>
        <v>N/A</v>
      </c>
      <c r="E9" s="37">
        <v>1796.3628991999999</v>
      </c>
      <c r="F9" s="9" t="str">
        <f>IF($B9="N/A","N/A",IF(E9&gt;15,"No",IF(E9&lt;-15,"No","Yes")))</f>
        <v>N/A</v>
      </c>
      <c r="G9" s="37">
        <v>1836.3964702000001</v>
      </c>
      <c r="H9" s="9" t="str">
        <f>IF($B9="N/A","N/A",IF(G9&gt;15,"No",IF(G9&lt;-15,"No","Yes")))</f>
        <v>N/A</v>
      </c>
      <c r="I9" s="10">
        <v>-1.77</v>
      </c>
      <c r="J9" s="10">
        <v>2.2290000000000001</v>
      </c>
      <c r="K9" s="9" t="str">
        <f t="shared" si="0"/>
        <v>Yes</v>
      </c>
    </row>
    <row r="10" spans="1:11" x14ac:dyDescent="0.25">
      <c r="A10" s="75" t="s">
        <v>655</v>
      </c>
      <c r="B10" s="35" t="s">
        <v>237</v>
      </c>
      <c r="C10" s="8">
        <v>97.928114583999999</v>
      </c>
      <c r="D10" s="9" t="str">
        <f>IF($B10="N/A","N/A",IF(C10&gt;99,"No",IF(C10&lt;75,"No","Yes")))</f>
        <v>Yes</v>
      </c>
      <c r="E10" s="8">
        <v>97.824582221</v>
      </c>
      <c r="F10" s="9" t="str">
        <f>IF($B10="N/A","N/A",IF(E10&gt;99,"No",IF(E10&lt;75,"No","Yes")))</f>
        <v>Yes</v>
      </c>
      <c r="G10" s="8">
        <v>97.615295724000006</v>
      </c>
      <c r="H10" s="9" t="str">
        <f>IF($B10="N/A","N/A",IF(G10&gt;99,"No",IF(G10&lt;75,"No","Yes")))</f>
        <v>Yes</v>
      </c>
      <c r="I10" s="10">
        <v>-0.106</v>
      </c>
      <c r="J10" s="10">
        <v>-0.214</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1.05053052E-2</v>
      </c>
      <c r="H11" s="9" t="str">
        <f>IF($B11="N/A","N/A",IF(G11&gt;20,"No",IF(G11&lt;=0,"No","Yes")))</f>
        <v>Yes</v>
      </c>
      <c r="I11" s="10" t="s">
        <v>1746</v>
      </c>
      <c r="J11" s="10" t="s">
        <v>1746</v>
      </c>
      <c r="K11" s="9" t="str">
        <f t="shared" si="0"/>
        <v>N/A</v>
      </c>
    </row>
    <row r="12" spans="1:11" x14ac:dyDescent="0.25">
      <c r="A12" s="75" t="s">
        <v>657</v>
      </c>
      <c r="B12" s="51" t="s">
        <v>239</v>
      </c>
      <c r="C12" s="9">
        <v>2.0718854157000002</v>
      </c>
      <c r="D12" s="9" t="str">
        <f>IF($B12="N/A","N/A",IF(C12&gt;10,"No",IF(C12&lt;=0,"No","Yes")))</f>
        <v>Yes</v>
      </c>
      <c r="E12" s="9">
        <v>2.1754177791</v>
      </c>
      <c r="F12" s="9" t="str">
        <f>IF($B12="N/A","N/A",IF(E12&gt;10,"No",IF(E12&lt;=0,"No","Yes")))</f>
        <v>Yes</v>
      </c>
      <c r="G12" s="9">
        <v>2.3741989705000002</v>
      </c>
      <c r="H12" s="9" t="str">
        <f>IF($B12="N/A","N/A",IF(G12&gt;10,"No",IF(G12&lt;=0,"No","Yes")))</f>
        <v>Yes</v>
      </c>
      <c r="I12" s="10">
        <v>4.9969999999999999</v>
      </c>
      <c r="J12" s="10">
        <v>9.1379999999999999</v>
      </c>
      <c r="K12" s="9" t="str">
        <f t="shared" si="0"/>
        <v>Yes</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99.819836050999996</v>
      </c>
      <c r="D14" s="9" t="str">
        <f>IF($B14="N/A","N/A",IF(C14&gt;100,"No",IF(C14&lt;95,"No","Yes")))</f>
        <v>Yes</v>
      </c>
      <c r="E14" s="9">
        <v>99.940670424000004</v>
      </c>
      <c r="F14" s="9" t="str">
        <f>IF($B14="N/A","N/A",IF(E14&gt;100,"No",IF(E14&lt;95,"No","Yes")))</f>
        <v>Yes</v>
      </c>
      <c r="G14" s="9">
        <v>99.989494695000005</v>
      </c>
      <c r="H14" s="9" t="str">
        <f>IF($B14="N/A","N/A",IF(G14&gt;100,"No",IF(G14&lt;95,"No","Yes")))</f>
        <v>Yes</v>
      </c>
      <c r="I14" s="10">
        <v>0.1211</v>
      </c>
      <c r="J14" s="10">
        <v>4.8899999999999999E-2</v>
      </c>
      <c r="K14" s="9" t="str">
        <f t="shared" si="0"/>
        <v>Yes</v>
      </c>
    </row>
    <row r="15" spans="1:11" x14ac:dyDescent="0.25">
      <c r="A15" s="75" t="s">
        <v>32</v>
      </c>
      <c r="B15" s="35" t="s">
        <v>214</v>
      </c>
      <c r="C15" s="9">
        <v>99.882893433000007</v>
      </c>
      <c r="D15" s="9" t="str">
        <f>IF($B15="N/A","N/A",IF(C15&gt;100,"No",IF(C15&lt;95,"No","Yes")))</f>
        <v>Yes</v>
      </c>
      <c r="E15" s="9">
        <v>99.891229111000001</v>
      </c>
      <c r="F15" s="9" t="str">
        <f>IF($B15="N/A","N/A",IF(E15&gt;100,"No",IF(E15&lt;95,"No","Yes")))</f>
        <v>Yes</v>
      </c>
      <c r="G15" s="9">
        <v>99.800399201999994</v>
      </c>
      <c r="H15" s="9" t="str">
        <f>IF($B15="N/A","N/A",IF(G15&gt;100,"No",IF(G15&lt;95,"No","Yes")))</f>
        <v>Yes</v>
      </c>
      <c r="I15" s="10">
        <v>8.3000000000000001E-3</v>
      </c>
      <c r="J15" s="10">
        <v>-9.0999999999999998E-2</v>
      </c>
      <c r="K15" s="9" t="str">
        <f t="shared" si="0"/>
        <v>Yes</v>
      </c>
    </row>
    <row r="16" spans="1:11" x14ac:dyDescent="0.25">
      <c r="A16" s="75" t="s">
        <v>851</v>
      </c>
      <c r="B16" s="35" t="s">
        <v>226</v>
      </c>
      <c r="C16" s="9">
        <v>7.3953823954000004</v>
      </c>
      <c r="D16" s="9" t="str">
        <f>IF($B16="N/A","N/A",IF(C16&gt;30,"No",IF(C16&lt;5,"No","Yes")))</f>
        <v>Yes</v>
      </c>
      <c r="E16" s="9">
        <v>6.1670956245999999</v>
      </c>
      <c r="F16" s="9" t="str">
        <f>IF($B16="N/A","N/A",IF(E16&gt;30,"No",IF(E16&lt;5,"No","Yes")))</f>
        <v>Yes</v>
      </c>
      <c r="G16" s="9">
        <v>5.2842105262999999</v>
      </c>
      <c r="H16" s="9" t="str">
        <f>IF($B16="N/A","N/A",IF(G16&gt;30,"No",IF(G16&lt;5,"No","Yes")))</f>
        <v>Yes</v>
      </c>
      <c r="I16" s="10">
        <v>-16.600000000000001</v>
      </c>
      <c r="J16" s="10">
        <v>-14.3</v>
      </c>
      <c r="K16" s="9" t="str">
        <f t="shared" si="0"/>
        <v>Yes</v>
      </c>
    </row>
    <row r="17" spans="1:11" x14ac:dyDescent="0.25">
      <c r="A17" s="75" t="s">
        <v>852</v>
      </c>
      <c r="B17" s="35" t="s">
        <v>227</v>
      </c>
      <c r="C17" s="9">
        <v>29.987373736999999</v>
      </c>
      <c r="D17" s="9" t="str">
        <f>IF($B17="N/A","N/A",IF(C17&gt;75,"No",IF(C17&lt;15,"No","Yes")))</f>
        <v>Yes</v>
      </c>
      <c r="E17" s="9">
        <v>27.786576915000001</v>
      </c>
      <c r="F17" s="9" t="str">
        <f>IF($B17="N/A","N/A",IF(E17&gt;75,"No",IF(E17&lt;15,"No","Yes")))</f>
        <v>Yes</v>
      </c>
      <c r="G17" s="9">
        <v>26.084210526</v>
      </c>
      <c r="H17" s="9" t="str">
        <f>IF($B17="N/A","N/A",IF(G17&gt;75,"No",IF(G17&lt;15,"No","Yes")))</f>
        <v>Yes</v>
      </c>
      <c r="I17" s="10">
        <v>-7.34</v>
      </c>
      <c r="J17" s="10">
        <v>-6.13</v>
      </c>
      <c r="K17" s="9" t="str">
        <f t="shared" si="0"/>
        <v>Yes</v>
      </c>
    </row>
    <row r="18" spans="1:11" x14ac:dyDescent="0.25">
      <c r="A18" s="75" t="s">
        <v>853</v>
      </c>
      <c r="B18" s="35" t="s">
        <v>228</v>
      </c>
      <c r="C18" s="9">
        <v>62.617243866999999</v>
      </c>
      <c r="D18" s="9" t="str">
        <f>IF($B18="N/A","N/A",IF(C18&gt;70,"No",IF(C18&lt;25,"No","Yes")))</f>
        <v>Yes</v>
      </c>
      <c r="E18" s="9">
        <v>66.046327460000001</v>
      </c>
      <c r="F18" s="9" t="str">
        <f>IF($B18="N/A","N/A",IF(E18&gt;70,"No",IF(E18&lt;25,"No","Yes")))</f>
        <v>Yes</v>
      </c>
      <c r="G18" s="9">
        <v>68.631578946999994</v>
      </c>
      <c r="H18" s="9" t="str">
        <f>IF($B18="N/A","N/A",IF(G18&gt;70,"No",IF(G18&lt;25,"No","Yes")))</f>
        <v>Yes</v>
      </c>
      <c r="I18" s="10">
        <v>5.476</v>
      </c>
      <c r="J18" s="10">
        <v>3.9140000000000001</v>
      </c>
      <c r="K18" s="9" t="str">
        <f t="shared" si="0"/>
        <v>Yes</v>
      </c>
    </row>
    <row r="19" spans="1:11" x14ac:dyDescent="0.25">
      <c r="A19" s="75" t="s">
        <v>160</v>
      </c>
      <c r="B19" s="35" t="s">
        <v>214</v>
      </c>
      <c r="C19" s="9">
        <v>99.810827853000006</v>
      </c>
      <c r="D19" s="9" t="str">
        <f>IF($B19="N/A","N/A",IF(C19&gt;100,"No",IF(C19&lt;95,"No","Yes")))</f>
        <v>Yes</v>
      </c>
      <c r="E19" s="9">
        <v>99.901117373999995</v>
      </c>
      <c r="F19" s="9" t="str">
        <f>IF($B19="N/A","N/A",IF(E19&gt;100,"No",IF(E19&lt;95,"No","Yes")))</f>
        <v>Yes</v>
      </c>
      <c r="G19" s="9">
        <v>99.926462864000001</v>
      </c>
      <c r="H19" s="9" t="str">
        <f>IF($B19="N/A","N/A",IF(G19&gt;100,"No",IF(G19&lt;95,"No","Yes")))</f>
        <v>Yes</v>
      </c>
      <c r="I19" s="10">
        <v>9.0499999999999997E-2</v>
      </c>
      <c r="J19" s="10">
        <v>2.5399999999999999E-2</v>
      </c>
      <c r="K19" s="9" t="str">
        <f t="shared" si="0"/>
        <v>Yes</v>
      </c>
    </row>
    <row r="20" spans="1:11" x14ac:dyDescent="0.25">
      <c r="A20" s="29" t="s">
        <v>374</v>
      </c>
      <c r="B20" s="35" t="s">
        <v>241</v>
      </c>
      <c r="C20" s="9">
        <v>10.314386090999999</v>
      </c>
      <c r="D20" s="9" t="str">
        <f>IF($B20="N/A","N/A",IF(C20&gt;5,"No",IF(C20&lt;1,"No","Yes")))</f>
        <v>No</v>
      </c>
      <c r="E20" s="9">
        <v>11.064965884999999</v>
      </c>
      <c r="F20" s="9" t="str">
        <f>IF($B20="N/A","N/A",IF(E20&gt;5,"No",IF(E20&lt;1,"No","Yes")))</f>
        <v>No</v>
      </c>
      <c r="G20" s="9">
        <v>11.293203068</v>
      </c>
      <c r="H20" s="9" t="str">
        <f>IF($B20="N/A","N/A",IF(G20&gt;5,"No",IF(G20&lt;1,"No","Yes")))</f>
        <v>No</v>
      </c>
      <c r="I20" s="10">
        <v>7.2770000000000001</v>
      </c>
      <c r="J20" s="10">
        <v>2.0630000000000002</v>
      </c>
      <c r="K20" s="9" t="str">
        <f t="shared" si="0"/>
        <v>Yes</v>
      </c>
    </row>
    <row r="21" spans="1:11" x14ac:dyDescent="0.25">
      <c r="A21" s="29" t="s">
        <v>376</v>
      </c>
      <c r="B21" s="35" t="s">
        <v>242</v>
      </c>
      <c r="C21" s="9">
        <v>78.596522836000005</v>
      </c>
      <c r="D21" s="9" t="str">
        <f>IF($B21="N/A","N/A",IF(C21&gt;98,"No",IF(C21&lt;8,"No","Yes")))</f>
        <v>Yes</v>
      </c>
      <c r="E21" s="9">
        <v>77.790962128000004</v>
      </c>
      <c r="F21" s="9" t="str">
        <f>IF($B21="N/A","N/A",IF(E21&gt;98,"No",IF(E21&lt;8,"No","Yes")))</f>
        <v>Yes</v>
      </c>
      <c r="G21" s="9">
        <v>78.338060721000005</v>
      </c>
      <c r="H21" s="9" t="str">
        <f>IF($B21="N/A","N/A",IF(G21&gt;98,"No",IF(G21&lt;8,"No","Yes")))</f>
        <v>Yes</v>
      </c>
      <c r="I21" s="10">
        <v>-1.02</v>
      </c>
      <c r="J21" s="10">
        <v>0.70330000000000004</v>
      </c>
      <c r="K21" s="9" t="str">
        <f t="shared" si="0"/>
        <v>Yes</v>
      </c>
    </row>
    <row r="22" spans="1:11" x14ac:dyDescent="0.25">
      <c r="A22" s="29" t="s">
        <v>377</v>
      </c>
      <c r="B22" s="51" t="s">
        <v>224</v>
      </c>
      <c r="C22" s="9">
        <v>0.99990991799999995</v>
      </c>
      <c r="D22" s="9" t="str">
        <f>IF($B22="N/A","N/A",IF(C22&gt;5,"No",IF(C22&lt;=0,"No","Yes")))</f>
        <v>Yes</v>
      </c>
      <c r="E22" s="9">
        <v>0.86027884899999996</v>
      </c>
      <c r="F22" s="9" t="str">
        <f>IF($B22="N/A","N/A",IF(E22&gt;5,"No",IF(E22&lt;=0,"No","Yes")))</f>
        <v>Yes</v>
      </c>
      <c r="G22" s="9">
        <v>0.8614350247</v>
      </c>
      <c r="H22" s="9" t="str">
        <f>IF($B22="N/A","N/A",IF(G22&gt;5,"No",IF(G22&lt;=0,"No","Yes")))</f>
        <v>Yes</v>
      </c>
      <c r="I22" s="10">
        <v>-14</v>
      </c>
      <c r="J22" s="10">
        <v>0.13439999999999999</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2025-05-13T17:34:10Z</dcterms:modified>
  <dc:language>English</dc:language>
</cp:coreProperties>
</file>